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L26" i="419" l="1"/>
  <c r="L25" i="419"/>
  <c r="G26" i="419"/>
  <c r="L28" i="419" l="1"/>
  <c r="L27" i="419"/>
  <c r="G25" i="419"/>
  <c r="C25" i="419"/>
  <c r="L20" i="419"/>
  <c r="L19" i="419"/>
  <c r="L17" i="419"/>
  <c r="L16" i="419"/>
  <c r="L14" i="419"/>
  <c r="L13" i="419"/>
  <c r="L12" i="419"/>
  <c r="L11" i="419"/>
  <c r="AW3" i="418"/>
  <c r="AV3" i="418"/>
  <c r="AU3" i="418"/>
  <c r="AT3" i="418"/>
  <c r="AS3" i="418"/>
  <c r="AR3" i="418"/>
  <c r="AQ3" i="418"/>
  <c r="AP3" i="418"/>
  <c r="L18" i="419" l="1"/>
  <c r="B25" i="419"/>
  <c r="G27" i="419" l="1"/>
  <c r="B26" i="419"/>
  <c r="B27" i="419" s="1"/>
  <c r="G28" i="419"/>
  <c r="A12" i="414"/>
  <c r="A11" i="414"/>
  <c r="A9" i="414"/>
  <c r="A8" i="414"/>
  <c r="A7" i="414"/>
  <c r="F3" i="344" l="1"/>
  <c r="D3" i="344"/>
  <c r="B3" i="344"/>
  <c r="K21" i="419" l="1"/>
  <c r="K22" i="419" s="1"/>
  <c r="J21" i="419"/>
  <c r="J22" i="419" s="1"/>
  <c r="I21" i="419"/>
  <c r="H21" i="419"/>
  <c r="G21" i="419"/>
  <c r="K20" i="419"/>
  <c r="J20" i="419"/>
  <c r="I20" i="419"/>
  <c r="H20" i="419"/>
  <c r="G20" i="419"/>
  <c r="K19" i="419"/>
  <c r="J19" i="419"/>
  <c r="I19" i="419"/>
  <c r="H19" i="419"/>
  <c r="G19" i="419"/>
  <c r="K17" i="419"/>
  <c r="J17" i="419"/>
  <c r="I17" i="419"/>
  <c r="H17" i="419"/>
  <c r="G17" i="419"/>
  <c r="K16" i="419"/>
  <c r="J16" i="419"/>
  <c r="I16" i="419"/>
  <c r="H16" i="419"/>
  <c r="G16" i="419"/>
  <c r="K14" i="419"/>
  <c r="J14" i="419"/>
  <c r="I14" i="419"/>
  <c r="H14" i="419"/>
  <c r="G14" i="419"/>
  <c r="K13" i="419"/>
  <c r="J13" i="419"/>
  <c r="I13" i="419"/>
  <c r="H13" i="419"/>
  <c r="G13" i="419"/>
  <c r="K12" i="419"/>
  <c r="J12" i="419"/>
  <c r="I12" i="419"/>
  <c r="H12" i="419"/>
  <c r="G12" i="419"/>
  <c r="K11" i="419"/>
  <c r="J11" i="419"/>
  <c r="I11" i="419"/>
  <c r="H11" i="419"/>
  <c r="G11" i="419"/>
  <c r="G18" i="419" l="1"/>
  <c r="G23" i="419"/>
  <c r="I18" i="419"/>
  <c r="J23" i="419"/>
  <c r="K23" i="419"/>
  <c r="J18" i="419"/>
  <c r="K18" i="419"/>
  <c r="H23" i="419"/>
  <c r="I23" i="419"/>
  <c r="H18" i="419"/>
  <c r="G22" i="419"/>
  <c r="H22" i="419"/>
  <c r="I22" i="419"/>
  <c r="M3" i="418"/>
  <c r="F21" i="419" l="1"/>
  <c r="F22" i="419" s="1"/>
  <c r="E21" i="419"/>
  <c r="E22" i="419" s="1"/>
  <c r="D21" i="419"/>
  <c r="C21" i="419"/>
  <c r="C22" i="419" s="1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D18" i="419" l="1"/>
  <c r="D23" i="419"/>
  <c r="E18" i="419"/>
  <c r="C18" i="419"/>
  <c r="F18" i="419"/>
  <c r="C23" i="419"/>
  <c r="F23" i="419"/>
  <c r="D22" i="419"/>
  <c r="E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L6" i="419" l="1"/>
  <c r="J6" i="419"/>
  <c r="I6" i="419"/>
  <c r="H6" i="419"/>
  <c r="G6" i="419"/>
  <c r="K6" i="419"/>
  <c r="D6" i="419"/>
  <c r="F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6" i="414"/>
  <c r="A4" i="414"/>
  <c r="A6" i="339" l="1"/>
  <c r="A5" i="339"/>
  <c r="D4" i="414"/>
  <c r="C16" i="414"/>
  <c r="D19" i="414"/>
  <c r="D16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2" i="414"/>
  <c r="D22" i="414"/>
  <c r="H3" i="390" l="1"/>
  <c r="Q3" i="347"/>
  <c r="S3" i="347"/>
  <c r="U3" i="347"/>
  <c r="F13" i="339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<sst xmlns="http://schemas.openxmlformats.org/spreadsheetml/2006/main" count="9652" uniqueCount="2069">
  <si>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</si>
  <si>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</si>
  <si>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</si>
  <si>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</si>
  <si>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</si>
  <si>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</si>
  <si>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</si>
  <si>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</si>
  <si>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</si>
  <si>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</si>
  <si>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</si>
  <si>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</si>
  <si>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</si>
  <si>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</si>
  <si>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</si>
  <si>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</si>
  <si>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</si>
  <si>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</si>
  <si>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</si>
  <si>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</si>
  <si>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</si>
  <si>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</si>
  <si>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</si>
  <si>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</si>
  <si>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</si>
  <si>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</si>
  <si>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</si>
  <si>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</si>
  <si>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</si>
  <si>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</si>
  <si>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</si>
  <si>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</si>
  <si>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</si>
  <si>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</si>
  <si>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</si>
  <si>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</si>
  <si>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</si>
  <si>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</si>
  <si>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</si>
  <si>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</si>
  <si>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</si>
  <si>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</si>
  <si>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</si>
  <si>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</si>
  <si>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</si>
  <si>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</si>
  <si>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</si>
  <si>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</si>
  <si>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</si>
  <si>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</si>
  <si>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</si>
  <si>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</si>
  <si>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</si>
  <si>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</si>
  <si>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</si>
  <si>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</si>
  <si>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</si>
  <si>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</si>
  <si>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</si>
  <si>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</si>
  <si>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</si>
  <si>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</si>
  <si>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</si>
  <si>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</si>
  <si>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</si>
  <si>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</si>
  <si>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</si>
  <si>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</si>
  <si>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</si>
  <si>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</si>
  <si>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</si>
  <si>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</si>
  <si>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</si>
  <si>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</si>
  <si>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</si>
  <si>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</si>
  <si>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</si>
  <si>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</si>
  <si>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</si>
  <si>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</si>
  <si>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</si>
  <si>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</si>
  <si>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</si>
  <si>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</si>
  <si>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</si>
  <si>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</si>
  <si>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</si>
  <si>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</si>
  <si>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</si>
  <si>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</si>
  <si>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</si>
  <si>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</si>
  <si>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</si>
  <si>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</si>
  <si>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</si>
  <si>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</si>
  <si>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</si>
  <si>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</si>
  <si>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</si>
  <si>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</si>
  <si>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</si>
  <si>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</si>
  <si>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</si>
  <si>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</si>
  <si>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</si>
  <si>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</si>
  <si>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</si>
  <si>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</si>
  <si>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</si>
  <si>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</si>
  <si>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</si>
  <si>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</si>
  <si>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</si>
  <si>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</si>
  <si>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</si>
  <si>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</si>
  <si>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</si>
  <si>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</si>
  <si>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</si>
  <si>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</si>
  <si>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</si>
  <si>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</si>
  <si>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</si>
  <si>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</si>
  <si>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</si>
  <si>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</si>
  <si>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</si>
  <si>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</si>
  <si>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</si>
  <si>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</si>
  <si>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</si>
  <si>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</si>
  <si>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</si>
  <si>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</si>
  <si>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</si>
  <si>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</si>
  <si>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</si>
  <si>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</si>
  <si>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</si>
  <si>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</si>
  <si>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</si>
  <si>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</si>
  <si>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</si>
  <si>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</si>
  <si>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</si>
  <si>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</si>
  <si>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</si>
  <si>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</si>
  <si>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</si>
  <si>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</si>
  <si>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</si>
  <si>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</si>
  <si>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</si>
  <si>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</si>
  <si>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</si>
  <si>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</si>
  <si>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</si>
  <si>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</si>
  <si>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</si>
  <si>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</si>
  <si>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</si>
  <si>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</si>
  <si>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</si>
  <si>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</si>
  <si>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</si>
  <si>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</si>
  <si>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</si>
  <si>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</si>
  <si>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</si>
  <si>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</si>
  <si>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</si>
  <si>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</si>
  <si>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</si>
  <si>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</si>
  <si>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</si>
  <si>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</si>
  <si>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</si>
  <si>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</si>
  <si>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</si>
  <si>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</si>
  <si>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</si>
  <si>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</si>
  <si>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</si>
  <si>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</si>
  <si>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</si>
  <si>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</si>
  <si>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</si>
  <si>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</si>
  <si>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</si>
  <si>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</si>
  <si>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</si>
  <si>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</si>
  <si>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</si>
  <si>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</si>
  <si>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</si>
  <si>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</si>
  <si>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</si>
  <si>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</si>
  <si>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</si>
  <si>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</si>
  <si>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</si>
  <si>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</si>
  <si>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</si>
  <si>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</si>
  <si>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</si>
  <si>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</si>
  <si>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</si>
  <si>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</si>
  <si>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fyzioterapeuti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</si>
  <si>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</si>
  <si>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</si>
  <si>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</si>
  <si>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</si>
  <si>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</si>
  <si>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</si>
  <si>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</si>
  <si>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</si>
  <si>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</si>
  <si>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</si>
  <si>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</si>
  <si>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</si>
  <si>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</si>
  <si>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</si>
  <si>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</si>
  <si>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</si>
  <si>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</si>
  <si>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</si>
  <si>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</si>
  <si>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</si>
  <si>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</si>
  <si>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</si>
  <si>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</si>
  <si>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</si>
  <si>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</si>
  <si>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</si>
  <si>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</si>
  <si>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</si>
  <si>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</si>
  <si>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</si>
  <si>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</si>
  <si>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</si>
  <si>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</si>
  <si>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</si>
  <si>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</si>
  <si>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</si>
  <si>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</si>
  <si>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</si>
  <si>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</si>
  <si>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</si>
  <si>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</si>
  <si>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</si>
  <si>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</si>
  <si>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</si>
  <si>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</si>
  <si>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</si>
  <si>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</si>
  <si>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Klinika tělovýchovného lékařství a kardiovaskulární rehabilitace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</si>
  <si>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</si>
  <si>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</si>
  <si>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</si>
  <si>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</si>
  <si>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</si>
  <si>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</si>
  <si>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</si>
  <si>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</si>
  <si>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</si>
  <si>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 (LEK)</t>
  </si>
  <si>
    <t>50113190     léky - medicinální plyny (sklad SVm.)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</si>
  <si>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</si>
  <si>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</si>
  <si>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</si>
  <si>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</si>
  <si>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</si>
  <si>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</si>
  <si>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50115079     ZPr - internzivní péče (Z542)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</si>
  <si>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</si>
  <si>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</si>
  <si>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</si>
  <si>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</si>
  <si>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</si>
  <si>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</si>
  <si>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</si>
  <si>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</si>
  <si>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</si>
  <si>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</si>
  <si>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50118     Náhradní díly</t>
  </si>
  <si>
    <t>50118001     ND - ostatní (všeob.sklad) (sk.V38)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</si>
  <si>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</si>
  <si>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</si>
  <si>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</si>
  <si>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</si>
  <si>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</si>
  <si>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</si>
  <si>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</si>
  <si>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</si>
  <si>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</si>
  <si>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</si>
  <si>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</si>
  <si>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</si>
  <si>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</si>
  <si>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</si>
  <si>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</si>
  <si>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</si>
  <si>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</si>
  <si>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</si>
  <si>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</si>
  <si>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</si>
  <si>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</si>
  <si>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</si>
  <si>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</si>
  <si>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</si>
  <si>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</si>
  <si>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</si>
  <si>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</si>
  <si>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</si>
  <si>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</si>
  <si>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</si>
  <si>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</si>
  <si>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</si>
  <si>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</si>
  <si>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</si>
  <si>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</si>
  <si>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</si>
  <si>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</si>
  <si>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</si>
  <si>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</si>
  <si>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</si>
  <si>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</si>
  <si>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</si>
  <si>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</si>
  <si>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</si>
  <si>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</si>
  <si>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</si>
  <si>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</si>
  <si>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</si>
  <si>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</si>
  <si>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</si>
  <si>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</si>
  <si>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</si>
  <si>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</si>
  <si>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</si>
  <si>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</si>
  <si>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</si>
  <si>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</si>
  <si>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</si>
  <si>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</si>
  <si>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</si>
  <si>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</si>
  <si>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</si>
  <si>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</si>
  <si>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</si>
  <si>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</si>
  <si>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</si>
  <si>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</si>
  <si>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</si>
  <si>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</si>
  <si>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</si>
  <si>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</si>
  <si>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</si>
  <si>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</si>
  <si>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</si>
  <si>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</si>
  <si>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</si>
  <si>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</si>
  <si>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</si>
  <si>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</si>
  <si>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</si>
  <si>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</si>
  <si>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</si>
  <si>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</si>
  <si>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</si>
  <si>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</si>
  <si>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</si>
  <si>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</si>
  <si>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</si>
  <si>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</si>
  <si>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</si>
  <si>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</si>
  <si>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</si>
  <si>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</si>
  <si>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</si>
  <si>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</si>
  <si>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</si>
  <si>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</si>
  <si>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</si>
  <si>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</si>
  <si>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</si>
  <si>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</si>
  <si>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</si>
  <si>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</si>
  <si>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</si>
  <si>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</si>
  <si>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</si>
  <si>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</si>
  <si>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</si>
  <si>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</si>
  <si>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</si>
  <si>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</si>
  <si>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</si>
  <si>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</si>
  <si>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</si>
  <si>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</si>
  <si>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</si>
  <si>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</si>
  <si>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</si>
  <si>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</si>
  <si>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</si>
  <si>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</si>
  <si>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</si>
  <si>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</si>
  <si>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</si>
  <si>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</si>
  <si>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</si>
  <si>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</si>
  <si>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</si>
  <si>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</si>
  <si>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</si>
  <si>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</si>
  <si>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</si>
  <si>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</si>
  <si>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27</t>
  </si>
  <si>
    <t>Klinika tělovýchovného lékařství a kardiovaskulární rehabilitace</t>
  </si>
  <si>
    <t/>
  </si>
  <si>
    <t>Klinika tělovýchovného lékařství a kardiovaskulární rehabilitace Celkem</t>
  </si>
  <si>
    <t>SumaKL</t>
  </si>
  <si>
    <t>2721</t>
  </si>
  <si>
    <t>TVL ambulance</t>
  </si>
  <si>
    <t>TVL ambulance Celkem</t>
  </si>
  <si>
    <t>SumaNS</t>
  </si>
  <si>
    <t>mezeraNS</t>
  </si>
  <si>
    <t>50113001</t>
  </si>
  <si>
    <t>O</t>
  </si>
  <si>
    <t>51383</t>
  </si>
  <si>
    <t>CHLORID SODNÝ 0,9% BRAUN</t>
  </si>
  <si>
    <t>INF SOL 10X500MLPELAH</t>
  </si>
  <si>
    <t>100362</t>
  </si>
  <si>
    <t>362</t>
  </si>
  <si>
    <t>ADRENALIN LECIVA</t>
  </si>
  <si>
    <t>INJ 5X1ML/1MG</t>
  </si>
  <si>
    <t>850602</t>
  </si>
  <si>
    <t>0</t>
  </si>
  <si>
    <t>Sonogel na ultrazvuk 500ml</t>
  </si>
  <si>
    <t>196610</t>
  </si>
  <si>
    <t>96610</t>
  </si>
  <si>
    <t>APAURIN</t>
  </si>
  <si>
    <t>INJ 10X2ML/10MG</t>
  </si>
  <si>
    <t>921176</t>
  </si>
  <si>
    <t>KL Paraffinum perliq. 800g  HVLP</t>
  </si>
  <si>
    <t>930404</t>
  </si>
  <si>
    <t>KL PARAFFINUM SOLID. 5 kg HVLP</t>
  </si>
  <si>
    <t>397238</t>
  </si>
  <si>
    <t>KL ETHANOLUM BENZ.DENAT. 500ml /400g/</t>
  </si>
  <si>
    <t>UN 1170</t>
  </si>
  <si>
    <t>990549</t>
  </si>
  <si>
    <t>Indiferentní gel TOPVET pro univerz.použití 600ml</t>
  </si>
  <si>
    <t>P</t>
  </si>
  <si>
    <t>131934</t>
  </si>
  <si>
    <t>31934</t>
  </si>
  <si>
    <t>VENTOLIN INHALER N</t>
  </si>
  <si>
    <t>INHSUSPSS200X100RG</t>
  </si>
  <si>
    <t>Klinika TVL a kardiovaskulární rehabilitace</t>
  </si>
  <si>
    <t>TVL, TVL ambulance</t>
  </si>
  <si>
    <t>Lékárna - léčiva</t>
  </si>
  <si>
    <t>2721 - TVL, TVL ambulance</t>
  </si>
  <si>
    <t>R03AC02 - Salbutamol</t>
  </si>
  <si>
    <t>R03AC02</t>
  </si>
  <si>
    <t>INH SUS PSS 200X100RG</t>
  </si>
  <si>
    <t>Přehled plnění pozitivního listu - spotřeba léčivých přípravků - orientační přehled</t>
  </si>
  <si>
    <t>27 - Klinika tělovýchovného lékařství a kardiovaskulární rehabilitace</t>
  </si>
  <si>
    <t>2721 - TVL ambulance</t>
  </si>
  <si>
    <t>HVLP</t>
  </si>
  <si>
    <t>IPLP</t>
  </si>
  <si>
    <t>PZT</t>
  </si>
  <si>
    <t>89301273</t>
  </si>
  <si>
    <t>Ambulance - tělovýchovné lékařství Celkem</t>
  </si>
  <si>
    <t>89301274</t>
  </si>
  <si>
    <t>Ambulance-tělovýchovné lékařství Celkem</t>
  </si>
  <si>
    <t>89301275</t>
  </si>
  <si>
    <t>Ambulance kardiologická Celkem</t>
  </si>
  <si>
    <t>Klinika TVL a kardiovaskulární rehabilitace Celkem</t>
  </si>
  <si>
    <t xml:space="preserve"> </t>
  </si>
  <si>
    <t>* Legenda</t>
  </si>
  <si>
    <t>DIAPZT = Pomůcky pro diabetiky, jejichž název začíná slovem "Pumpa"</t>
  </si>
  <si>
    <t>Fargašová Hana</t>
  </si>
  <si>
    <t>Houda Jiří</t>
  </si>
  <si>
    <t>Kaletová Markéta</t>
  </si>
  <si>
    <t>Malinčíková Jana</t>
  </si>
  <si>
    <t>Sovová Eliška</t>
  </si>
  <si>
    <t>Tozzi Igor</t>
  </si>
  <si>
    <t>Štégnerová Lenka</t>
  </si>
  <si>
    <t>Sulitka Jaroslav</t>
  </si>
  <si>
    <t>Pokorná Tereza</t>
  </si>
  <si>
    <t>Homola Pavel</t>
  </si>
  <si>
    <t>Alopurinol</t>
  </si>
  <si>
    <t>107868</t>
  </si>
  <si>
    <t>APO-ALLOPURINOL</t>
  </si>
  <si>
    <t>POR TBL NOB 50X100MG</t>
  </si>
  <si>
    <t>Amoxicilin a enzymový inhibitor</t>
  </si>
  <si>
    <t>203097</t>
  </si>
  <si>
    <t>AMOKSIKLAV 1 G</t>
  </si>
  <si>
    <t>POR TBL FLM 21</t>
  </si>
  <si>
    <t>Bisoprolol</t>
  </si>
  <si>
    <t>176913</t>
  </si>
  <si>
    <t>RIVOCOR 5</t>
  </si>
  <si>
    <t>POR TBL FLM 90X5MG</t>
  </si>
  <si>
    <t>47740</t>
  </si>
  <si>
    <t>POR TBL FLM 30X5MG</t>
  </si>
  <si>
    <t>Diosmin, kombinace</t>
  </si>
  <si>
    <t>14075</t>
  </si>
  <si>
    <t>DETRALEX</t>
  </si>
  <si>
    <t>POR TBL FLM 60X500MG</t>
  </si>
  <si>
    <t>Drospirenon a ethinylestradiol</t>
  </si>
  <si>
    <t>66196</t>
  </si>
  <si>
    <t>YADINE</t>
  </si>
  <si>
    <t>POR TBL FLM 3X21</t>
  </si>
  <si>
    <t>Hořčík (různé sole v kombinaci)</t>
  </si>
  <si>
    <t>66555</t>
  </si>
  <si>
    <t>MAGNOSOLV</t>
  </si>
  <si>
    <t>POR GRA SOL SCC 30X365MG</t>
  </si>
  <si>
    <t>Hydrokortison-butyrát</t>
  </si>
  <si>
    <t>62047</t>
  </si>
  <si>
    <t>LOCOID LIPOCREAM 0,1%</t>
  </si>
  <si>
    <t>DRM CRM 1X30GM</t>
  </si>
  <si>
    <t>Klindamycin</t>
  </si>
  <si>
    <t>1629</t>
  </si>
  <si>
    <t>DALACIN T KOŽNÍ ROZTOK</t>
  </si>
  <si>
    <t>DRM SOL 1X30ML</t>
  </si>
  <si>
    <t>Kyselina acetylsalicylová</t>
  </si>
  <si>
    <t>162858</t>
  </si>
  <si>
    <t>ASPIRIN PROTECT 100</t>
  </si>
  <si>
    <t>POR TBL ENT 28X100MG</t>
  </si>
  <si>
    <t>Metformin</t>
  </si>
  <si>
    <t>152144</t>
  </si>
  <si>
    <t>GLUCOPHAGE XR 750 MG TABLETY S PRODLOUŽENÝM UVOLŇOVÁNÍM</t>
  </si>
  <si>
    <t>POR TBL PRO 60X750MG I</t>
  </si>
  <si>
    <t>152145</t>
  </si>
  <si>
    <t>POR TBL PRO 60X750MG II</t>
  </si>
  <si>
    <t>23747</t>
  </si>
  <si>
    <t>GLUCOPHAGE XR 500 MG TABLETY S PRODLOUŽENÝM UVOLŇOVÁNÍM</t>
  </si>
  <si>
    <t>POR TBL PRO 60X500MG</t>
  </si>
  <si>
    <t>Metoklopramid</t>
  </si>
  <si>
    <t>93104</t>
  </si>
  <si>
    <t>DEGAN 10 MG TABLETY</t>
  </si>
  <si>
    <t>POR TBL NOB 40X10MG</t>
  </si>
  <si>
    <t>Nimesulid</t>
  </si>
  <si>
    <t>12893</t>
  </si>
  <si>
    <t>AULIN</t>
  </si>
  <si>
    <t>POR TBL NOB 60X100MG</t>
  </si>
  <si>
    <t>12895</t>
  </si>
  <si>
    <t>POR GRA SUS 30X100MG I</t>
  </si>
  <si>
    <t>Norethisteron</t>
  </si>
  <si>
    <t>216963</t>
  </si>
  <si>
    <t>NORETHISTERON ZENTIVA</t>
  </si>
  <si>
    <t>POR TBL NOB 45X5MG</t>
  </si>
  <si>
    <t>Pantoprazol</t>
  </si>
  <si>
    <t>180578</t>
  </si>
  <si>
    <t>CONTROLOC 20 MG</t>
  </si>
  <si>
    <t>POR TBL ENT 90X20MG II</t>
  </si>
  <si>
    <t>Perindopril a diuretika</t>
  </si>
  <si>
    <t>122685</t>
  </si>
  <si>
    <t>PRESTARIUM NEO COMBI 5 MG/1,25 MG</t>
  </si>
  <si>
    <t>POR TBL FLM 30</t>
  </si>
  <si>
    <t>Pitofenon a analgetika</t>
  </si>
  <si>
    <t>50335</t>
  </si>
  <si>
    <t>ALGIFEN NEO</t>
  </si>
  <si>
    <t>POR GTT SOL 1X25ML</t>
  </si>
  <si>
    <t>Sumatriptan</t>
  </si>
  <si>
    <t>119123</t>
  </si>
  <si>
    <t>SUMATRIPTAN ACTAVIS 50 MG</t>
  </si>
  <si>
    <t>POR TBL OBD 24X50MG</t>
  </si>
  <si>
    <t>115451</t>
  </si>
  <si>
    <t>POR TBL OBD 24X50MG II</t>
  </si>
  <si>
    <t>Zolpidem</t>
  </si>
  <si>
    <t>94744</t>
  </si>
  <si>
    <t>ZOLPINOX</t>
  </si>
  <si>
    <t>POR TBL FLM 20X10MG</t>
  </si>
  <si>
    <t>94775</t>
  </si>
  <si>
    <t>POR TBL FLM 30X10MG</t>
  </si>
  <si>
    <t>Jiná</t>
  </si>
  <si>
    <t>*4999</t>
  </si>
  <si>
    <t>Jiný</t>
  </si>
  <si>
    <t>Gabapentin</t>
  </si>
  <si>
    <t>84398</t>
  </si>
  <si>
    <t>NEURONTIN 100 MG</t>
  </si>
  <si>
    <t>POR CPS DUR 100X100MG</t>
  </si>
  <si>
    <t>132711</t>
  </si>
  <si>
    <t>AUGMENTIN 1 G</t>
  </si>
  <si>
    <t>POR TBL FLM 14</t>
  </si>
  <si>
    <t>Cinchokain</t>
  </si>
  <si>
    <t>93124</t>
  </si>
  <si>
    <t>FAKTU</t>
  </si>
  <si>
    <t>RCT UNG 20GM</t>
  </si>
  <si>
    <t>Fytomenadion</t>
  </si>
  <si>
    <t>720</t>
  </si>
  <si>
    <t>KANAVIT</t>
  </si>
  <si>
    <t>POR GTT EML 1X5ML</t>
  </si>
  <si>
    <t>Hydrokortison a antibiotika</t>
  </si>
  <si>
    <t>61980</t>
  </si>
  <si>
    <t>PIMAFUCORT</t>
  </si>
  <si>
    <t>DRM UNG 1X15GM</t>
  </si>
  <si>
    <t>Jiná antibiotika pro lokální aplikaci</t>
  </si>
  <si>
    <t>55760</t>
  </si>
  <si>
    <t>PAMYCON NA PŘÍPRAVU KAPEK</t>
  </si>
  <si>
    <t>DRM PLV SOL 10</t>
  </si>
  <si>
    <t>Kortikosteroidy</t>
  </si>
  <si>
    <t>84700</t>
  </si>
  <si>
    <t>OTOBACID N</t>
  </si>
  <si>
    <t>AUR GTT SOL 1X5ML</t>
  </si>
  <si>
    <t>Kyselina ursodeoxycholová</t>
  </si>
  <si>
    <t>13808</t>
  </si>
  <si>
    <t>URSOSAN</t>
  </si>
  <si>
    <t>POR CPS DUR 100X250MG</t>
  </si>
  <si>
    <t>Levodropropizin</t>
  </si>
  <si>
    <t>191929</t>
  </si>
  <si>
    <t>LEVOPRONT KAPKY</t>
  </si>
  <si>
    <t>POR GTT SOL 15ML II</t>
  </si>
  <si>
    <t>Levothyroxin, sodná sůl</t>
  </si>
  <si>
    <t>184245</t>
  </si>
  <si>
    <t>LETROX 75</t>
  </si>
  <si>
    <t>POR TBL NOB 100X75MCG II</t>
  </si>
  <si>
    <t>Nifuroxazid</t>
  </si>
  <si>
    <t>155871</t>
  </si>
  <si>
    <t>ERCEFURYL 200 MG CPS.</t>
  </si>
  <si>
    <t>POR CPS DUR 14X200MG</t>
  </si>
  <si>
    <t>12892</t>
  </si>
  <si>
    <t>POR TBL NOB 30X100MG</t>
  </si>
  <si>
    <t>119688</t>
  </si>
  <si>
    <t>CONTROLOC 40 MG</t>
  </si>
  <si>
    <t>POR TBL ENT 100X40MG I</t>
  </si>
  <si>
    <t>49115</t>
  </si>
  <si>
    <t>POR TBL ENT 100X20MG</t>
  </si>
  <si>
    <t>49123</t>
  </si>
  <si>
    <t>POR TBL ENT 28X40MG I</t>
  </si>
  <si>
    <t>Perindopril a amlodipin</t>
  </si>
  <si>
    <t>124091</t>
  </si>
  <si>
    <t>PRESTANCE 5 MG/5 MG</t>
  </si>
  <si>
    <t>POR TBL NOB 90</t>
  </si>
  <si>
    <t>151142</t>
  </si>
  <si>
    <t>ANOPYRIN 100 MG</t>
  </si>
  <si>
    <t>Omeprazol</t>
  </si>
  <si>
    <t>122113</t>
  </si>
  <si>
    <t>APO-OME 20</t>
  </si>
  <si>
    <t>POR CPS ETD 50X20MG</t>
  </si>
  <si>
    <t>Ambroxol</t>
  </si>
  <si>
    <t>104694</t>
  </si>
  <si>
    <t>MUCOSOLVAN PRO DOSPĚLÉ</t>
  </si>
  <si>
    <t>POR SIR 1X100ML</t>
  </si>
  <si>
    <t>Amlodipin</t>
  </si>
  <si>
    <t>125051</t>
  </si>
  <si>
    <t>APO-AMLO 10</t>
  </si>
  <si>
    <t>POR TBL NOB 90X10MG</t>
  </si>
  <si>
    <t>132811</t>
  </si>
  <si>
    <t>Betamethason</t>
  </si>
  <si>
    <t>19757</t>
  </si>
  <si>
    <t>BELODERM</t>
  </si>
  <si>
    <t>DRM UNG 1X30GM 0,05%</t>
  </si>
  <si>
    <t>19378</t>
  </si>
  <si>
    <t>RCT SUP 20</t>
  </si>
  <si>
    <t>215978</t>
  </si>
  <si>
    <t>Karvedilol</t>
  </si>
  <si>
    <t>98922</t>
  </si>
  <si>
    <t>ATRAM 6,25</t>
  </si>
  <si>
    <t>POR TBL NOB 30X6,25MG</t>
  </si>
  <si>
    <t>188849</t>
  </si>
  <si>
    <t>STACYL 100 MG ENTEROSOLVENTNÍ TABLETY</t>
  </si>
  <si>
    <t>POR TBL ENT 90X100MG I</t>
  </si>
  <si>
    <t>Moxonidin</t>
  </si>
  <si>
    <t>16926</t>
  </si>
  <si>
    <t>MOXOSTAD 0,3 MG</t>
  </si>
  <si>
    <t>POR TBL FLM 100X0,3MG</t>
  </si>
  <si>
    <t>Paracetamol</t>
  </si>
  <si>
    <t>3837</t>
  </si>
  <si>
    <t>PARALEN 500</t>
  </si>
  <si>
    <t>POR TBL NOB 10X500MG</t>
  </si>
  <si>
    <t>Rifaximin</t>
  </si>
  <si>
    <t>44285</t>
  </si>
  <si>
    <t>NORMIX</t>
  </si>
  <si>
    <t>POR TBL FLM 12X200MG</t>
  </si>
  <si>
    <t>Rutosid, kombinace</t>
  </si>
  <si>
    <t>98194</t>
  </si>
  <si>
    <t>CYCLO 3 FORT</t>
  </si>
  <si>
    <t>POR CPS DUR 30 I</t>
  </si>
  <si>
    <t>Sodná sůl dokusátu, včetně kombinací</t>
  </si>
  <si>
    <t>12770</t>
  </si>
  <si>
    <t>YAL</t>
  </si>
  <si>
    <t>RCT SOL 2X67,5ML</t>
  </si>
  <si>
    <t>Sulfadiazin, stříbrná sůl, kombinace</t>
  </si>
  <si>
    <t>14877</t>
  </si>
  <si>
    <t>IALUGEN PLUS</t>
  </si>
  <si>
    <t>DRM CRM 60GM</t>
  </si>
  <si>
    <t>Trandolapril</t>
  </si>
  <si>
    <t>203179</t>
  </si>
  <si>
    <t>GOPTEN 4 MG</t>
  </si>
  <si>
    <t>POR CPS DUR 98X4MG</t>
  </si>
  <si>
    <t>Perindopril</t>
  </si>
  <si>
    <t>101205</t>
  </si>
  <si>
    <t>PRESTARIUM NEO</t>
  </si>
  <si>
    <t>Diklofenak</t>
  </si>
  <si>
    <t>54539</t>
  </si>
  <si>
    <t>DOLMINA INJ</t>
  </si>
  <si>
    <t>IMS+IVN INJ SOL 5X3ML</t>
  </si>
  <si>
    <t>120796</t>
  </si>
  <si>
    <t>APO-PERINDO 4 MG</t>
  </si>
  <si>
    <t>POR TBL NOB 100X4MG</t>
  </si>
  <si>
    <t>Thiokolchikosid</t>
  </si>
  <si>
    <t>107944</t>
  </si>
  <si>
    <t>MUSCORIL INJ</t>
  </si>
  <si>
    <t>IMS INJ SOL 6X2ML</t>
  </si>
  <si>
    <t>Doxycyklin</t>
  </si>
  <si>
    <t>4013</t>
  </si>
  <si>
    <t>DOXYBENE 200 MG TABLETY</t>
  </si>
  <si>
    <t>POR TBL NOB 10X200MG</t>
  </si>
  <si>
    <t>Klarithromycin</t>
  </si>
  <si>
    <t>53853</t>
  </si>
  <si>
    <t>KLACID 500</t>
  </si>
  <si>
    <t>POR TBL FLM 14X500MG</t>
  </si>
  <si>
    <t>Komplex železa s isomaltosou a kyselina listová</t>
  </si>
  <si>
    <t>16593</t>
  </si>
  <si>
    <t>MALTOFER FOL TABLETY</t>
  </si>
  <si>
    <t>POR TBL MND 30</t>
  </si>
  <si>
    <t>Magnesium-orotát</t>
  </si>
  <si>
    <t>32888</t>
  </si>
  <si>
    <t>MAGNEROT</t>
  </si>
  <si>
    <t>POR TBL NOB 50X500MG I</t>
  </si>
  <si>
    <t>107869</t>
  </si>
  <si>
    <t>POR TBL NOB 100X100MG</t>
  </si>
  <si>
    <t>124087</t>
  </si>
  <si>
    <t>POR TBL NOB 30</t>
  </si>
  <si>
    <t>16286</t>
  </si>
  <si>
    <t>STILNOX</t>
  </si>
  <si>
    <t>32889</t>
  </si>
  <si>
    <t>POR TBL NOB 100X500MG I</t>
  </si>
  <si>
    <t>Acebutolol</t>
  </si>
  <si>
    <t>80058</t>
  </si>
  <si>
    <t>SECTRAL 400 MG</t>
  </si>
  <si>
    <t>POR TBL FLM 30X400MG</t>
  </si>
  <si>
    <t>119773</t>
  </si>
  <si>
    <t>MILURIT 100</t>
  </si>
  <si>
    <t>1711</t>
  </si>
  <si>
    <t>MILURIT 300</t>
  </si>
  <si>
    <t>POR TBL NOB 100X300MG</t>
  </si>
  <si>
    <t>2592</t>
  </si>
  <si>
    <t>216284</t>
  </si>
  <si>
    <t>POR TBL NOB 90X100MG</t>
  </si>
  <si>
    <t>Alprazolam</t>
  </si>
  <si>
    <t>91788</t>
  </si>
  <si>
    <t>NEUROL 0,25</t>
  </si>
  <si>
    <t>POR TBL NOB 30X0,25MG</t>
  </si>
  <si>
    <t>15378</t>
  </si>
  <si>
    <t>AGEN 5</t>
  </si>
  <si>
    <t>POR TBL NOB 90X5MG</t>
  </si>
  <si>
    <t>2945</t>
  </si>
  <si>
    <t>POR TBL NOB 30X5MG</t>
  </si>
  <si>
    <t>Amoxicilin</t>
  </si>
  <si>
    <t>19751</t>
  </si>
  <si>
    <t>DUOMOX 1000</t>
  </si>
  <si>
    <t>POR TBL SUS 14X1000MG</t>
  </si>
  <si>
    <t>Atorvastatin</t>
  </si>
  <si>
    <t>132556</t>
  </si>
  <si>
    <t>ATORIS 20</t>
  </si>
  <si>
    <t>POR TBL FLM 90X20MG</t>
  </si>
  <si>
    <t>19591</t>
  </si>
  <si>
    <t>TORVACARD 10</t>
  </si>
  <si>
    <t>POR TBL FLM 90X10MG</t>
  </si>
  <si>
    <t>19595</t>
  </si>
  <si>
    <t>TORVACARD 40</t>
  </si>
  <si>
    <t>POR TBL FLM 90X40MG</t>
  </si>
  <si>
    <t>49009</t>
  </si>
  <si>
    <t>93015</t>
  </si>
  <si>
    <t>SORTIS 10 MG</t>
  </si>
  <si>
    <t>POR TBL FLM 100X10MG</t>
  </si>
  <si>
    <t>93018</t>
  </si>
  <si>
    <t>SORTIS 20 MG</t>
  </si>
  <si>
    <t>POR TBL FLM 100X20MG</t>
  </si>
  <si>
    <t>93021</t>
  </si>
  <si>
    <t>SORTIS 40 MG</t>
  </si>
  <si>
    <t>POR TBL FLM 100X40MG</t>
  </si>
  <si>
    <t>204702</t>
  </si>
  <si>
    <t>TORVACARD NEO 80 MG</t>
  </si>
  <si>
    <t>POR TBL FLM 30X80MG</t>
  </si>
  <si>
    <t>204678</t>
  </si>
  <si>
    <t>TORVACARD NEO 20 MG</t>
  </si>
  <si>
    <t>POR TBL FLM 30X20MG</t>
  </si>
  <si>
    <t>Atorvastatin a amlodipin</t>
  </si>
  <si>
    <t>101172</t>
  </si>
  <si>
    <t>CADUET 5 MG/10 MG</t>
  </si>
  <si>
    <t>POR TBL FLM 90</t>
  </si>
  <si>
    <t>Azithromycin</t>
  </si>
  <si>
    <t>45010</t>
  </si>
  <si>
    <t>AZITROMYCIN SANDOZ 500 MG</t>
  </si>
  <si>
    <t>POR TBL FLM 3X500MG</t>
  </si>
  <si>
    <t>Betahistin</t>
  </si>
  <si>
    <t>102674</t>
  </si>
  <si>
    <t>BETAHISTIN ACTAVIS 8 MG</t>
  </si>
  <si>
    <t>POR TBL NOB 100X8MG</t>
  </si>
  <si>
    <t>Betaxolol</t>
  </si>
  <si>
    <t>49910</t>
  </si>
  <si>
    <t>LOKREN 20 MG</t>
  </si>
  <si>
    <t>POR TBL FLM 98X20MG</t>
  </si>
  <si>
    <t>3801</t>
  </si>
  <si>
    <t>CONCOR COR 2,5 MG</t>
  </si>
  <si>
    <t>POR TBL FLM 28X2,5MG</t>
  </si>
  <si>
    <t>94163</t>
  </si>
  <si>
    <t>CONCOR 10</t>
  </si>
  <si>
    <t>94164</t>
  </si>
  <si>
    <t>CONCOR 5</t>
  </si>
  <si>
    <t>58858</t>
  </si>
  <si>
    <t>BISOCARD 10</t>
  </si>
  <si>
    <t>Bisoprolol a jiná antihypertenziva</t>
  </si>
  <si>
    <t>184286</t>
  </si>
  <si>
    <t>CONCOR COMBI 5 MG/5 MG</t>
  </si>
  <si>
    <t>POR TBL NOB 90X5MG/5MG</t>
  </si>
  <si>
    <t>Bisoprolol a thiazidy</t>
  </si>
  <si>
    <t>13603</t>
  </si>
  <si>
    <t>LODOZ 5 MG/6,25 MG</t>
  </si>
  <si>
    <t>Cilazapril a diuretika</t>
  </si>
  <si>
    <t>14934</t>
  </si>
  <si>
    <t>INHIBACE PLUS</t>
  </si>
  <si>
    <t>POR TBL FLM 98</t>
  </si>
  <si>
    <t>214595</t>
  </si>
  <si>
    <t>Citalopram</t>
  </si>
  <si>
    <t>17431</t>
  </si>
  <si>
    <t>CITALEC 20 ZENTIVA</t>
  </si>
  <si>
    <t>Dabigatran-etexilát</t>
  </si>
  <si>
    <t>29328</t>
  </si>
  <si>
    <t>PRADAXA 110 MG</t>
  </si>
  <si>
    <t>POR CPS DUR 60X1X110MG</t>
  </si>
  <si>
    <t>75633</t>
  </si>
  <si>
    <t>DICLOFENAC AL RETARD</t>
  </si>
  <si>
    <t>POR TBL PRO 100X100MG</t>
  </si>
  <si>
    <t>Diltiazem</t>
  </si>
  <si>
    <t>58752</t>
  </si>
  <si>
    <t>DIACORDIN 240 SR</t>
  </si>
  <si>
    <t>POR CPS PRO 30X240MG</t>
  </si>
  <si>
    <t>201992</t>
  </si>
  <si>
    <t>POR TBL FLM 120X500MG</t>
  </si>
  <si>
    <t>185471</t>
  </si>
  <si>
    <t>Doxazosin</t>
  </si>
  <si>
    <t>107794</t>
  </si>
  <si>
    <t>ZOXON 4</t>
  </si>
  <si>
    <t>POR TBL NOB 90X4MG</t>
  </si>
  <si>
    <t>45214</t>
  </si>
  <si>
    <t>ZOXON 2</t>
  </si>
  <si>
    <t>POR TBL NOB 30X2MG</t>
  </si>
  <si>
    <t>45215</t>
  </si>
  <si>
    <t>POR TBL NOB 30X4MG</t>
  </si>
  <si>
    <t>Escitalopram</t>
  </si>
  <si>
    <t>197411</t>
  </si>
  <si>
    <t>ESCITALOPRAM +PHARMA 10 MG</t>
  </si>
  <si>
    <t>POR TBL FLM 98X10MG</t>
  </si>
  <si>
    <t>Ezetimib</t>
  </si>
  <si>
    <t>8677</t>
  </si>
  <si>
    <t>EZETROL 10 MG TABLETY</t>
  </si>
  <si>
    <t>POR TBL NOB 98X10MG A</t>
  </si>
  <si>
    <t>47997</t>
  </si>
  <si>
    <t>POR TBL NOB 98X10MG B</t>
  </si>
  <si>
    <t>Fenoxymethylpenicilin</t>
  </si>
  <si>
    <t>45998</t>
  </si>
  <si>
    <t>OSPEN 1500</t>
  </si>
  <si>
    <t>POR TBL FLM 30X1500KU</t>
  </si>
  <si>
    <t>Fluoxetin</t>
  </si>
  <si>
    <t>21890</t>
  </si>
  <si>
    <t>PROZAC</t>
  </si>
  <si>
    <t>POR CPS DUR 28X20MG</t>
  </si>
  <si>
    <t>Furosemid</t>
  </si>
  <si>
    <t>98219</t>
  </si>
  <si>
    <t>FURON 40 MG</t>
  </si>
  <si>
    <t>POR TBL NOB 50X40MG</t>
  </si>
  <si>
    <t>Glycerol-trinitrát</t>
  </si>
  <si>
    <t>85071</t>
  </si>
  <si>
    <t>NITROMINT</t>
  </si>
  <si>
    <t>ORM SPR SLG 10GM I</t>
  </si>
  <si>
    <t>Hydrochlorothiazid</t>
  </si>
  <si>
    <t>168</t>
  </si>
  <si>
    <t>HYDROCHLOROTHIAZID LÉČIVA</t>
  </si>
  <si>
    <t>POR TBL NOB 20X25MG</t>
  </si>
  <si>
    <t>Hydrochlorothiazid a kalium šetřící diuretika</t>
  </si>
  <si>
    <t>76380</t>
  </si>
  <si>
    <t>RHEFLUIN</t>
  </si>
  <si>
    <t>Ibuprofen</t>
  </si>
  <si>
    <t>32020</t>
  </si>
  <si>
    <t>IBUPROFEN AL 400</t>
  </si>
  <si>
    <t>POR TBL FLM 100X400MG</t>
  </si>
  <si>
    <t>Indapamid</t>
  </si>
  <si>
    <t>120328</t>
  </si>
  <si>
    <t>INDAPAMID STADA 1,5 MG</t>
  </si>
  <si>
    <t>POR TBL PRO 90X1,5MG</t>
  </si>
  <si>
    <t>120329</t>
  </si>
  <si>
    <t>POR TBL PRO 100X1,5MG</t>
  </si>
  <si>
    <t>191880</t>
  </si>
  <si>
    <t>INDAPAMID PMCS 2,5 MG</t>
  </si>
  <si>
    <t>POR TBL NOB 100X2,5MG</t>
  </si>
  <si>
    <t>158284</t>
  </si>
  <si>
    <t>INDAP 1,25 MG</t>
  </si>
  <si>
    <t>POR TBL NOB 50X1,25MG</t>
  </si>
  <si>
    <t>Jinanový list (Ginkgo biloba)</t>
  </si>
  <si>
    <t>13193</t>
  </si>
  <si>
    <t>GINGIO 120</t>
  </si>
  <si>
    <t>POR TBL FLM 120X120MG</t>
  </si>
  <si>
    <t>Kandesartan</t>
  </si>
  <si>
    <t>171543</t>
  </si>
  <si>
    <t>CARZAP 8 MG</t>
  </si>
  <si>
    <t>POR TBL NOB 90X8MG</t>
  </si>
  <si>
    <t>171548</t>
  </si>
  <si>
    <t>CARZAP 16 MG</t>
  </si>
  <si>
    <t>POR TBL NOB 30X16MG</t>
  </si>
  <si>
    <t>Kandesartan a diuretika</t>
  </si>
  <si>
    <t>140326</t>
  </si>
  <si>
    <t>XALEEC COMBI 8 MG/12,5 MG</t>
  </si>
  <si>
    <t>POR TBL NOB 28</t>
  </si>
  <si>
    <t>171575</t>
  </si>
  <si>
    <t>CARZAP HCT 16 MG/12,5 MG TABLETY</t>
  </si>
  <si>
    <t>Karbamazepin</t>
  </si>
  <si>
    <t>75293</t>
  </si>
  <si>
    <t>TIMONIL 150 RETARD</t>
  </si>
  <si>
    <t>POR TBL PRO 100X150MG</t>
  </si>
  <si>
    <t>102608</t>
  </si>
  <si>
    <t>CARVESAN 25</t>
  </si>
  <si>
    <t>POR TBL NOB 30X25MG</t>
  </si>
  <si>
    <t>Klopidogrel</t>
  </si>
  <si>
    <t>141036</t>
  </si>
  <si>
    <t>TROMBEX 75 MG POTAHOVANÉ TABLETY</t>
  </si>
  <si>
    <t>POR TBL FLM 90X75MG</t>
  </si>
  <si>
    <t>Komplex železa s isomaltosou</t>
  </si>
  <si>
    <t>16594</t>
  </si>
  <si>
    <t>MALTOFER TABLETY</t>
  </si>
  <si>
    <t>POR TBL MND 30X100MG</t>
  </si>
  <si>
    <t>155782</t>
  </si>
  <si>
    <t>GODASAL 100</t>
  </si>
  <si>
    <t>POR TBL NOB 100X100MG/50MG</t>
  </si>
  <si>
    <t>163426</t>
  </si>
  <si>
    <t>POR TBL ENT 100X100MG</t>
  </si>
  <si>
    <t>71960</t>
  </si>
  <si>
    <t>POR TBL NOB 5X10X100MG</t>
  </si>
  <si>
    <t>203564</t>
  </si>
  <si>
    <t>Kyselina listová</t>
  </si>
  <si>
    <t>76064</t>
  </si>
  <si>
    <t>ACIDUM FOLICUM LÉČIVA</t>
  </si>
  <si>
    <t>POR TBL OBD 30X10MG</t>
  </si>
  <si>
    <t>Lacidipin</t>
  </si>
  <si>
    <t>47670</t>
  </si>
  <si>
    <t>LACIPIL 4 MG</t>
  </si>
  <si>
    <t>POR TBL FLM 28X4MG</t>
  </si>
  <si>
    <t>Levocetirizin</t>
  </si>
  <si>
    <t>124343</t>
  </si>
  <si>
    <t>CEZERA 5 MG</t>
  </si>
  <si>
    <t>169714</t>
  </si>
  <si>
    <t>LETROX 125</t>
  </si>
  <si>
    <t>POR TBL NOB 100X125MCG</t>
  </si>
  <si>
    <t>172044</t>
  </si>
  <si>
    <t>LETROX 150</t>
  </si>
  <si>
    <t>POR TBL NOB 100X150RG</t>
  </si>
  <si>
    <t>187427</t>
  </si>
  <si>
    <t>LETROX 100</t>
  </si>
  <si>
    <t>POR TBL NOB 100X100RG II</t>
  </si>
  <si>
    <t>47141</t>
  </si>
  <si>
    <t>LETROX 50</t>
  </si>
  <si>
    <t>POR TBL NOB 100X50RG I</t>
  </si>
  <si>
    <t>97186</t>
  </si>
  <si>
    <t>EUTHYROX 100 MIKROGRAMŮ</t>
  </si>
  <si>
    <t>POR TBL NOB 100X100RG</t>
  </si>
  <si>
    <t>187425</t>
  </si>
  <si>
    <t>POR TBL NOB 100X50RG II</t>
  </si>
  <si>
    <t>Losartan</t>
  </si>
  <si>
    <t>104949</t>
  </si>
  <si>
    <t>LORISTA 50</t>
  </si>
  <si>
    <t>POR TBL FLM 50X50MG</t>
  </si>
  <si>
    <t>107176</t>
  </si>
  <si>
    <t>LORISTA 25</t>
  </si>
  <si>
    <t>POR TBL FLM 98X25MG</t>
  </si>
  <si>
    <t>114067</t>
  </si>
  <si>
    <t>LOZAP 50 ZENTIVA</t>
  </si>
  <si>
    <t>POR TBL FLM 90X50MG II</t>
  </si>
  <si>
    <t>13892</t>
  </si>
  <si>
    <t>POR TBL FLM 30X50MG I</t>
  </si>
  <si>
    <t>Losartan a diuretika</t>
  </si>
  <si>
    <t>15316</t>
  </si>
  <si>
    <t>LOZAP H</t>
  </si>
  <si>
    <t>15317</t>
  </si>
  <si>
    <t>Makrogol</t>
  </si>
  <si>
    <t>58827</t>
  </si>
  <si>
    <t>FORTRANS</t>
  </si>
  <si>
    <t>POR PLV SOL 4X64GM</t>
  </si>
  <si>
    <t>Mefenoxalon</t>
  </si>
  <si>
    <t>85656</t>
  </si>
  <si>
    <t>DORSIFLEX 200 MG</t>
  </si>
  <si>
    <t>POR TBL NOB 30X200MG</t>
  </si>
  <si>
    <t>12354</t>
  </si>
  <si>
    <t>SIOFOR 500</t>
  </si>
  <si>
    <t>POR TBL FLM 120X500MG I</t>
  </si>
  <si>
    <t>23746</t>
  </si>
  <si>
    <t>POR TBL PRO 30X500MG</t>
  </si>
  <si>
    <t>23797</t>
  </si>
  <si>
    <t>GLUCOPHAGE 1000 MG</t>
  </si>
  <si>
    <t>POR TBL FLM 60X1000MG</t>
  </si>
  <si>
    <t>56503</t>
  </si>
  <si>
    <t>POR TBL FLM 60X500MG I</t>
  </si>
  <si>
    <t>56504</t>
  </si>
  <si>
    <t>SIOFOR 850</t>
  </si>
  <si>
    <t>POR TBL FLM 60X850MG I</t>
  </si>
  <si>
    <t>Methylprednisolon</t>
  </si>
  <si>
    <t>40368</t>
  </si>
  <si>
    <t>MEDROL 4 MG</t>
  </si>
  <si>
    <t>POR TBL NOB 30X4MG I</t>
  </si>
  <si>
    <t>Metoprolol</t>
  </si>
  <si>
    <t>46980</t>
  </si>
  <si>
    <t>BETALOC SR 200 MG</t>
  </si>
  <si>
    <t>POR TBL PRO 100X200MG</t>
  </si>
  <si>
    <t>46981</t>
  </si>
  <si>
    <t>POR TBL PRO 30X200MG</t>
  </si>
  <si>
    <t>49934</t>
  </si>
  <si>
    <t>BETALOC ZOK 25 MG</t>
  </si>
  <si>
    <t>POR TBL PRO 30X25MG</t>
  </si>
  <si>
    <t>163135</t>
  </si>
  <si>
    <t>VASOCARDIN 100</t>
  </si>
  <si>
    <t>Nadroparin</t>
  </si>
  <si>
    <t>59806</t>
  </si>
  <si>
    <t>FRAXIPARINE FORTE</t>
  </si>
  <si>
    <t>SDR INJ SOL ISP 10X0,6ML</t>
  </si>
  <si>
    <t>59810</t>
  </si>
  <si>
    <t>SDR INJ SOL ISP 10X1ML</t>
  </si>
  <si>
    <t>Naftidrofuryl</t>
  </si>
  <si>
    <t>66015</t>
  </si>
  <si>
    <t>ENELBIN 100 RETARD</t>
  </si>
  <si>
    <t>Nebivolol</t>
  </si>
  <si>
    <t>53761</t>
  </si>
  <si>
    <t>NEBILET</t>
  </si>
  <si>
    <t>POR TBL NOB 28X5MG</t>
  </si>
  <si>
    <t>Nitrendipin</t>
  </si>
  <si>
    <t>128710</t>
  </si>
  <si>
    <t>LUSOPRESS</t>
  </si>
  <si>
    <t>POR TBL NOB 98X20MG</t>
  </si>
  <si>
    <t>13316</t>
  </si>
  <si>
    <t>POR TBL NOB 28X20MG</t>
  </si>
  <si>
    <t>30965</t>
  </si>
  <si>
    <t>NITRENDIPIN-RATIOPHARM 20 MG</t>
  </si>
  <si>
    <t>POR TBL NOB 100X20MG</t>
  </si>
  <si>
    <t>115318</t>
  </si>
  <si>
    <t>HELICID 20 ZENTIVA</t>
  </si>
  <si>
    <t>POR CPS ETD 90X20MG</t>
  </si>
  <si>
    <t>122114</t>
  </si>
  <si>
    <t>POR CPS ETD 100X20MG</t>
  </si>
  <si>
    <t>25362</t>
  </si>
  <si>
    <t>HELICID 10 ZENTIVA</t>
  </si>
  <si>
    <t>POR CPS ETD 28X10MG</t>
  </si>
  <si>
    <t>25365</t>
  </si>
  <si>
    <t>POR CPS ETD 28X20MG</t>
  </si>
  <si>
    <t>25366</t>
  </si>
  <si>
    <t>49114</t>
  </si>
  <si>
    <t>POR TBL ENT 56X20MG</t>
  </si>
  <si>
    <t>109399</t>
  </si>
  <si>
    <t>NOLPAZA 20 MG ENTEROSOLVENTNÍ TABLETY</t>
  </si>
  <si>
    <t>POR TBL ENT 28X20MG</t>
  </si>
  <si>
    <t>101211</t>
  </si>
  <si>
    <t>101233</t>
  </si>
  <si>
    <t>PRESTARIUM NEO FORTE</t>
  </si>
  <si>
    <t>187817</t>
  </si>
  <si>
    <t>TONARSSA 8 MG/10 MG</t>
  </si>
  <si>
    <t>122690</t>
  </si>
  <si>
    <t>126031</t>
  </si>
  <si>
    <t>PRENEWEL 4 MG/1,25 MG</t>
  </si>
  <si>
    <t>162012</t>
  </si>
  <si>
    <t>PRESTARIUM NEO COMBI 10 MG/2,5 MG</t>
  </si>
  <si>
    <t>Propafenon</t>
  </si>
  <si>
    <t>99309</t>
  </si>
  <si>
    <t>RYTMONORM 150 MG</t>
  </si>
  <si>
    <t>POR TBL FLM 100X150MG</t>
  </si>
  <si>
    <t>186337</t>
  </si>
  <si>
    <t>Ramipril</t>
  </si>
  <si>
    <t>56974</t>
  </si>
  <si>
    <t>TRITACE 1,25 MG</t>
  </si>
  <si>
    <t>56982</t>
  </si>
  <si>
    <t>TRITACE 5 MG</t>
  </si>
  <si>
    <t>POR TBL NOB 50X5MG</t>
  </si>
  <si>
    <t>Ramipril a amlodipin</t>
  </si>
  <si>
    <t>185742</t>
  </si>
  <si>
    <t>TRITACE COMBI 2,5 MG/5 MG</t>
  </si>
  <si>
    <t>POR CPS DUR 30</t>
  </si>
  <si>
    <t>Ramipril a diuretika</t>
  </si>
  <si>
    <t>115590</t>
  </si>
  <si>
    <t>MEDORAM PLUS H 5/25 MG</t>
  </si>
  <si>
    <t>Rilmenidin</t>
  </si>
  <si>
    <t>166423</t>
  </si>
  <si>
    <t>RILMENIDIN TEVA 1 MG TABLETY</t>
  </si>
  <si>
    <t>POR TBL NOB 90X1MG</t>
  </si>
  <si>
    <t>Rivaroxaban</t>
  </si>
  <si>
    <t>168904</t>
  </si>
  <si>
    <t>XARELTO 20 MG</t>
  </si>
  <si>
    <t>168906</t>
  </si>
  <si>
    <t>POR TBL FLM 100X1X20MG</t>
  </si>
  <si>
    <t>194195</t>
  </si>
  <si>
    <t>POR TBL FLM 100X(10X10X1)X20MG</t>
  </si>
  <si>
    <t>Rosuvastatin</t>
  </si>
  <si>
    <t>148070</t>
  </si>
  <si>
    <t>ROSUCARD 10 MG POTAHOVANÉ TABLETY</t>
  </si>
  <si>
    <t>148074</t>
  </si>
  <si>
    <t>ROSUCARD 20 MG POTAHOVANÉ TABLETY</t>
  </si>
  <si>
    <t>148078</t>
  </si>
  <si>
    <t>ROSUCARD 40 MG POTAHOVANÉ TABLETY</t>
  </si>
  <si>
    <t>Sertralin</t>
  </si>
  <si>
    <t>107885</t>
  </si>
  <si>
    <t>APO-SERTRAL 50</t>
  </si>
  <si>
    <t>POR CPS DUR 30X50MG</t>
  </si>
  <si>
    <t>Simvastatin</t>
  </si>
  <si>
    <t>125082</t>
  </si>
  <si>
    <t>APO-SIMVA 20</t>
  </si>
  <si>
    <t>125086</t>
  </si>
  <si>
    <t>Spironolakton</t>
  </si>
  <si>
    <t>30434</t>
  </si>
  <si>
    <t>VEROSPIRON</t>
  </si>
  <si>
    <t>POR TBL NOB 100X25MG</t>
  </si>
  <si>
    <t>3550</t>
  </si>
  <si>
    <t>Tamsulosin</t>
  </si>
  <si>
    <t>151248</t>
  </si>
  <si>
    <t>TAMSULOSIN HCL MYLAN 0,4 MG</t>
  </si>
  <si>
    <t>POR CPS RDR 100X0,4MG</t>
  </si>
  <si>
    <t>Telmisartan</t>
  </si>
  <si>
    <t>152958</t>
  </si>
  <si>
    <t>TEZEO 80 MG</t>
  </si>
  <si>
    <t>POR TBL NOB 30X80MG</t>
  </si>
  <si>
    <t>Telmisartan a diuretika</t>
  </si>
  <si>
    <t>189688</t>
  </si>
  <si>
    <t>TEZEO HCT 80 MG/12,5 MG</t>
  </si>
  <si>
    <t>189695</t>
  </si>
  <si>
    <t>TEZEO HCT 80 MG/25 MG</t>
  </si>
  <si>
    <t>193882</t>
  </si>
  <si>
    <t>TOLUCOMBI 80 MG/12,5 MG</t>
  </si>
  <si>
    <t>POR TBL NOB 98</t>
  </si>
  <si>
    <t>189689</t>
  </si>
  <si>
    <t>Tramadol, kombinace</t>
  </si>
  <si>
    <t>17925</t>
  </si>
  <si>
    <t>ZALDIAR</t>
  </si>
  <si>
    <t>POR TBL FLM 20</t>
  </si>
  <si>
    <t>45875</t>
  </si>
  <si>
    <t>GOPTEN 2 MG</t>
  </si>
  <si>
    <t>POR CPS DUR 98X2MG</t>
  </si>
  <si>
    <t>Trazodon</t>
  </si>
  <si>
    <t>46444</t>
  </si>
  <si>
    <t>TRITTICO AC 150</t>
  </si>
  <si>
    <t>POR TBL RET 60X150MG</t>
  </si>
  <si>
    <t>54093</t>
  </si>
  <si>
    <t>POR TBL RET 20X150MG</t>
  </si>
  <si>
    <t>Urapidil</t>
  </si>
  <si>
    <t>215477</t>
  </si>
  <si>
    <t>EBRANTIL 30 RETARD</t>
  </si>
  <si>
    <t>POR CPS PRO 100X30MG</t>
  </si>
  <si>
    <t>Valsartan</t>
  </si>
  <si>
    <t>125590</t>
  </si>
  <si>
    <t>VALSACOR 80 MG</t>
  </si>
  <si>
    <t>POR TBL FLM 56X80MG</t>
  </si>
  <si>
    <t>125597</t>
  </si>
  <si>
    <t>VALSACOR 160 MG</t>
  </si>
  <si>
    <t>POR TBL FLM 98X160MG</t>
  </si>
  <si>
    <t>Valsartan a diuretika</t>
  </si>
  <si>
    <t>163329</t>
  </si>
  <si>
    <t>VALZAP COMBI 160 MG/25 MG POTAHOVANÉ TABLETY</t>
  </si>
  <si>
    <t>POR TBL FLM 28X160MG/25MG</t>
  </si>
  <si>
    <t>134296</t>
  </si>
  <si>
    <t>VALSACOMBI 160 MG/25 MG</t>
  </si>
  <si>
    <t>POR TBL FLM 90X160MG/25MG</t>
  </si>
  <si>
    <t>Vápník, kombinace s vitaminem D a/nebo jinými léčivy</t>
  </si>
  <si>
    <t>164888</t>
  </si>
  <si>
    <t>CALTRATE 600 MG/400 IU D3 POTAHOVANÁ TABLETA</t>
  </si>
  <si>
    <t>Verapamil</t>
  </si>
  <si>
    <t>9201</t>
  </si>
  <si>
    <t>ISOPTIN 40 MG</t>
  </si>
  <si>
    <t>POR TBL FLM 50X40MG</t>
  </si>
  <si>
    <t>Warfarin</t>
  </si>
  <si>
    <t>94114</t>
  </si>
  <si>
    <t>WARFARIN ORION 5 MG</t>
  </si>
  <si>
    <t>POR TBL NOB 100X5MG</t>
  </si>
  <si>
    <t>146895</t>
  </si>
  <si>
    <t>ZOLPIDEM MYLAN 10 MG</t>
  </si>
  <si>
    <t>POR TBL FLM 28X10MG</t>
  </si>
  <si>
    <t>146897</t>
  </si>
  <si>
    <t>146901</t>
  </si>
  <si>
    <t>214604</t>
  </si>
  <si>
    <t>HYPNOGEN</t>
  </si>
  <si>
    <t>Perindopril, amlodipin a indapamid</t>
  </si>
  <si>
    <t>190961</t>
  </si>
  <si>
    <t>TRIPLIXAM 5 MG/1,25 MG/5 MG</t>
  </si>
  <si>
    <t>POR TBL FLM 100X5MG/1,25MG/5MG</t>
  </si>
  <si>
    <t>190960</t>
  </si>
  <si>
    <t>POR TBL FLM 90(3X30)X5MG/1,25M</t>
  </si>
  <si>
    <t>Cilostazol</t>
  </si>
  <si>
    <t>185794</t>
  </si>
  <si>
    <t>PLADIZOL 100 MG TABLETY</t>
  </si>
  <si>
    <t>POR TBL NOB 98X100MG</t>
  </si>
  <si>
    <t>Kompresní punčochy a návleky</t>
  </si>
  <si>
    <t>45387</t>
  </si>
  <si>
    <t>PUNČOCHY KOMPRESNÍ LÝTKOVÉ II.K.T.</t>
  </si>
  <si>
    <t>MAXIS COMFORT A-D</t>
  </si>
  <si>
    <t>45483</t>
  </si>
  <si>
    <t>MAXIS MICRO A-D</t>
  </si>
  <si>
    <t>45402</t>
  </si>
  <si>
    <t>ZAKÁZKOVĚ ZHOTOVOVANÝ ZP KOMPRESNÍ KRUHOVÉ PLETENÍ</t>
  </si>
  <si>
    <t>SPECIÁLNÍ SLOŽITÁ VÝROBA-DŮVOD ATYPICKÉ MÍRY HK,DK.,NÁVLEK KOMPLET S ÚCHYTEM</t>
  </si>
  <si>
    <t>Jiná kapiláry stabilizující látky</t>
  </si>
  <si>
    <t>107806</t>
  </si>
  <si>
    <t>AESCIN-TEVA</t>
  </si>
  <si>
    <t>POR TBL ENT 30X20MG</t>
  </si>
  <si>
    <t>93016</t>
  </si>
  <si>
    <t>185435</t>
  </si>
  <si>
    <t>Isosorbid-dinitrát</t>
  </si>
  <si>
    <t>85719</t>
  </si>
  <si>
    <t>ISOKET SPRAY</t>
  </si>
  <si>
    <t>SLG SPR SOL 1X15ML</t>
  </si>
  <si>
    <t>188850</t>
  </si>
  <si>
    <t>POR TBL ENT 100X100MG I</t>
  </si>
  <si>
    <t>58038</t>
  </si>
  <si>
    <t>BETALOC ZOK 50 MG</t>
  </si>
  <si>
    <t>POR TBL PRO 100X50MG</t>
  </si>
  <si>
    <t>Nitrofurantoin</t>
  </si>
  <si>
    <t>154748</t>
  </si>
  <si>
    <t>NITROFURANTOIN - RATIOPHARM 100 MG</t>
  </si>
  <si>
    <t>POR CPS PRO 50X100MG</t>
  </si>
  <si>
    <t>125226</t>
  </si>
  <si>
    <t>124115</t>
  </si>
  <si>
    <t>PRESTANCE 10 MG/5 MG</t>
  </si>
  <si>
    <t>500125</t>
  </si>
  <si>
    <t>MICARDIS 40 MG</t>
  </si>
  <si>
    <t>POR TBL NOB 30X1X40MG</t>
  </si>
  <si>
    <t>Telmisartan a amlodipin</t>
  </si>
  <si>
    <t>167853</t>
  </si>
  <si>
    <t>TWYNSTA 80 MG/5 MG</t>
  </si>
  <si>
    <t>POR TBL NOB 30X1</t>
  </si>
  <si>
    <t>Tikagrelor</t>
  </si>
  <si>
    <t>167936</t>
  </si>
  <si>
    <t>BRILIQUE 90 MG</t>
  </si>
  <si>
    <t>POR TBL FLM 60X90MG</t>
  </si>
  <si>
    <t>190968</t>
  </si>
  <si>
    <t>TRIPLIXAM 10 MG/2,5 MG/5 MG</t>
  </si>
  <si>
    <t>POR TBL FLM 30X10MG/2,5MG/5MG</t>
  </si>
  <si>
    <t>190959</t>
  </si>
  <si>
    <t>POR TBL FLM 60(2X30)X5MG/1,25M</t>
  </si>
  <si>
    <t>190969</t>
  </si>
  <si>
    <t>POR TBL FLM 60(2X30)X10MG/2,5M</t>
  </si>
  <si>
    <t>Acetylcystein</t>
  </si>
  <si>
    <t>57406</t>
  </si>
  <si>
    <t>ACC LONG</t>
  </si>
  <si>
    <t>POR TBL EFF 50X600MG</t>
  </si>
  <si>
    <t>Azathioprin</t>
  </si>
  <si>
    <t>199647</t>
  </si>
  <si>
    <t>IMURAN 50 MG</t>
  </si>
  <si>
    <t>POR TBL FLM 100X50MG</t>
  </si>
  <si>
    <t>Budesonid</t>
  </si>
  <si>
    <t>12702</t>
  </si>
  <si>
    <t>ENTOCORT 3 MG</t>
  </si>
  <si>
    <t>POR CPS RDR 100X3MG</t>
  </si>
  <si>
    <t>83424</t>
  </si>
  <si>
    <t>ENTOCORT KLYZMA 2 MG</t>
  </si>
  <si>
    <t>RCT TBL SUS 7+7XDÁVX2MG</t>
  </si>
  <si>
    <t>Cefuroxim</t>
  </si>
  <si>
    <t>132710</t>
  </si>
  <si>
    <t>ZINNAT 500 MG</t>
  </si>
  <si>
    <t>POR TBL FLM 10X500MG</t>
  </si>
  <si>
    <t>Ciprofloxacin</t>
  </si>
  <si>
    <t>15653</t>
  </si>
  <si>
    <t>CIPLOX 250</t>
  </si>
  <si>
    <t>POR TBL FLM 10X250MG</t>
  </si>
  <si>
    <t>Diazepam</t>
  </si>
  <si>
    <t>208695</t>
  </si>
  <si>
    <t>DIAZEPAM SLOVAKOFARMA 10 MG</t>
  </si>
  <si>
    <t>POR TBL NOB 20(1X20)X10MG</t>
  </si>
  <si>
    <t>Erdostein</t>
  </si>
  <si>
    <t>95560</t>
  </si>
  <si>
    <t>ERDOMED</t>
  </si>
  <si>
    <t>POR CPS DUR 30X300MG</t>
  </si>
  <si>
    <t>Fenofibrát</t>
  </si>
  <si>
    <t>11014</t>
  </si>
  <si>
    <t>LIPANTHYL 267 M</t>
  </si>
  <si>
    <t>POR CPS DUR 90X267MG</t>
  </si>
  <si>
    <t>Glimepirid</t>
  </si>
  <si>
    <t>163085</t>
  </si>
  <si>
    <t>AMARYL 3 MG</t>
  </si>
  <si>
    <t>POR TBL NOB 30X3MG</t>
  </si>
  <si>
    <t>Isosorbid-mononitrát</t>
  </si>
  <si>
    <t>199297</t>
  </si>
  <si>
    <t>OLICARD 60 MG RETARD</t>
  </si>
  <si>
    <t>POR CPS PRO 100X60MG</t>
  </si>
  <si>
    <t>203854</t>
  </si>
  <si>
    <t>Kodein</t>
  </si>
  <si>
    <t>90</t>
  </si>
  <si>
    <t>CODEIN SLOVAKOFARMA 30 MG</t>
  </si>
  <si>
    <t>POR TBL NOB 10X30MG</t>
  </si>
  <si>
    <t>200214</t>
  </si>
  <si>
    <t>POR TBL NOB 56X100MG</t>
  </si>
  <si>
    <t>23796</t>
  </si>
  <si>
    <t>POR TBL FLM 30X1000MG</t>
  </si>
  <si>
    <t>Moxifloxacin</t>
  </si>
  <si>
    <t>154165</t>
  </si>
  <si>
    <t>AVELOX</t>
  </si>
  <si>
    <t>POR TBL FLM 5X400MG</t>
  </si>
  <si>
    <t>1017</t>
  </si>
  <si>
    <t>MOXOSTAD 0,4 MG</t>
  </si>
  <si>
    <t>POR TBL FLM 100X0,4MG</t>
  </si>
  <si>
    <t>213482</t>
  </si>
  <si>
    <t>SDR INJ SOL ISP 10X0,8ML</t>
  </si>
  <si>
    <t>128809</t>
  </si>
  <si>
    <t>POR TBL ENT 56X20MG I</t>
  </si>
  <si>
    <t>124133</t>
  </si>
  <si>
    <t>PRESTANCE 10 MG/10 MG</t>
  </si>
  <si>
    <t>148072</t>
  </si>
  <si>
    <t>Triamcinolon</t>
  </si>
  <si>
    <t>4160</t>
  </si>
  <si>
    <t>TRIAMCINOLON S LÉČIVA</t>
  </si>
  <si>
    <t>DRM UNG 1X30GM</t>
  </si>
  <si>
    <t>Apixaban</t>
  </si>
  <si>
    <t>193741</t>
  </si>
  <si>
    <t>ELIQUIS 2,5 MG</t>
  </si>
  <si>
    <t>POR TBL FLM 168X2,5MG</t>
  </si>
  <si>
    <t>125066</t>
  </si>
  <si>
    <t>APO-AMLO 5</t>
  </si>
  <si>
    <t>Desloratadin</t>
  </si>
  <si>
    <t>168837</t>
  </si>
  <si>
    <t>DASSELTA 5 MG</t>
  </si>
  <si>
    <t>POR TBL FLM 50X5MG</t>
  </si>
  <si>
    <t>55759</t>
  </si>
  <si>
    <t>DRM PLV SOL 1</t>
  </si>
  <si>
    <t>Mometason</t>
  </si>
  <si>
    <t>170760</t>
  </si>
  <si>
    <t>MOMMOX 0,05 MG/DÁVKU</t>
  </si>
  <si>
    <t>NAS SPR SUS 140X50RG</t>
  </si>
  <si>
    <t>176954</t>
  </si>
  <si>
    <t>POR GTT SOL 1X50ML</t>
  </si>
  <si>
    <t>Pseudoefedrin, kombinace</t>
  </si>
  <si>
    <t>191949</t>
  </si>
  <si>
    <t>CLARINASE REPETABS</t>
  </si>
  <si>
    <t>POR TBL RET 14 I</t>
  </si>
  <si>
    <t>Různé jiné kombinace železa</t>
  </si>
  <si>
    <t>94584</t>
  </si>
  <si>
    <t>AKTIFERRIN</t>
  </si>
  <si>
    <t>POR CPS MOL 50</t>
  </si>
  <si>
    <t>Itopridum</t>
  </si>
  <si>
    <t>166759</t>
  </si>
  <si>
    <t>KINITO 50 MG, POTAHOVANÉ TABLETY</t>
  </si>
  <si>
    <t>POR TBL FLM 40X50MG</t>
  </si>
  <si>
    <t>Butamirát</t>
  </si>
  <si>
    <t>15374</t>
  </si>
  <si>
    <t>SINECOD 50 MG</t>
  </si>
  <si>
    <t>POR TBL PRO 10X50MG</t>
  </si>
  <si>
    <t>Febuxostát</t>
  </si>
  <si>
    <t>167683</t>
  </si>
  <si>
    <t>ADENURIC 80 MG</t>
  </si>
  <si>
    <t>POR TBL FLM 98X80MG</t>
  </si>
  <si>
    <t>Jiná antiinfektiva</t>
  </si>
  <si>
    <t>200863</t>
  </si>
  <si>
    <t>OPHTHALMO-SEPTONEX</t>
  </si>
  <si>
    <t>OPH GTT SOL 1X10ML PLAST</t>
  </si>
  <si>
    <t>166760</t>
  </si>
  <si>
    <t>47728</t>
  </si>
  <si>
    <t>Oxymetazolin</t>
  </si>
  <si>
    <t>166281</t>
  </si>
  <si>
    <t>AFRIN 0,5 MG/ML NOSNÍ SPREJ</t>
  </si>
  <si>
    <t>NAS SPR SOL 1X15ML/7.5MG</t>
  </si>
  <si>
    <t>119513</t>
  </si>
  <si>
    <t>LOSEPRAZOL 20 MG</t>
  </si>
  <si>
    <t>POR CPS ETD 98X20MG</t>
  </si>
  <si>
    <t>125522</t>
  </si>
  <si>
    <t>APO-ACEBUTOL</t>
  </si>
  <si>
    <t>90957</t>
  </si>
  <si>
    <t>XANAX 0,25 MG</t>
  </si>
  <si>
    <t>Amiodaron</t>
  </si>
  <si>
    <t>96599</t>
  </si>
  <si>
    <t>SEDACORON</t>
  </si>
  <si>
    <t>POR TBL NOB 50X200MG</t>
  </si>
  <si>
    <t>125064</t>
  </si>
  <si>
    <t>125065</t>
  </si>
  <si>
    <t>15379</t>
  </si>
  <si>
    <t>AGEN 10</t>
  </si>
  <si>
    <t>192229</t>
  </si>
  <si>
    <t>ZOREM 5 MG</t>
  </si>
  <si>
    <t>POR TBL NOB 28X5MG KAL BAL</t>
  </si>
  <si>
    <t>132529</t>
  </si>
  <si>
    <t>TORVACARD 20</t>
  </si>
  <si>
    <t>19593</t>
  </si>
  <si>
    <t>204682</t>
  </si>
  <si>
    <t>204670</t>
  </si>
  <si>
    <t>TORVACARD NEO 10 MG</t>
  </si>
  <si>
    <t>204694</t>
  </si>
  <si>
    <t>TORVACARD NEO 40 MG</t>
  </si>
  <si>
    <t>204666</t>
  </si>
  <si>
    <t>174009</t>
  </si>
  <si>
    <t>TORVACARD 80</t>
  </si>
  <si>
    <t>POR TBL FLM 90X80MG</t>
  </si>
  <si>
    <t>30550</t>
  </si>
  <si>
    <t>CADUET 10 MG/10 MG</t>
  </si>
  <si>
    <t>Beklometason</t>
  </si>
  <si>
    <t>53876</t>
  </si>
  <si>
    <t>BECLOMET EASYHALER 200 MIKROGRAMŮ</t>
  </si>
  <si>
    <t>INH PLV 1X200DÁV</t>
  </si>
  <si>
    <t>139479</t>
  </si>
  <si>
    <t>BETAMED 20 MG</t>
  </si>
  <si>
    <t>163141</t>
  </si>
  <si>
    <t>BETAXA 20</t>
  </si>
  <si>
    <t>214425</t>
  </si>
  <si>
    <t>3822</t>
  </si>
  <si>
    <t>CONCOR COR 5 MG</t>
  </si>
  <si>
    <t>POR TBL FLM 28X5MG</t>
  </si>
  <si>
    <t>3825</t>
  </si>
  <si>
    <t>CONCOR COR 10 MG</t>
  </si>
  <si>
    <t>POR TBL FLM 56X10MG</t>
  </si>
  <si>
    <t>13601</t>
  </si>
  <si>
    <t>LODOZ 2,5 MG/6,25 MG</t>
  </si>
  <si>
    <t>Celiprolol</t>
  </si>
  <si>
    <t>163143</t>
  </si>
  <si>
    <t>TENOLOC 200</t>
  </si>
  <si>
    <t>POR TBL FLM 30X200MG</t>
  </si>
  <si>
    <t>Ciklesonid</t>
  </si>
  <si>
    <t>137280</t>
  </si>
  <si>
    <t>ALVESCO 160 INHALER</t>
  </si>
  <si>
    <t>INH SOL PSS 120X160RG</t>
  </si>
  <si>
    <t>Cinarizin</t>
  </si>
  <si>
    <t>99886</t>
  </si>
  <si>
    <t>CINARIZIN LEK 25 MG</t>
  </si>
  <si>
    <t>POR TBL NOB 50X25MG</t>
  </si>
  <si>
    <t>94453</t>
  </si>
  <si>
    <t>CIPRINOL 250</t>
  </si>
  <si>
    <t>132523</t>
  </si>
  <si>
    <t>132802</t>
  </si>
  <si>
    <t>168376</t>
  </si>
  <si>
    <t>POR CPS DUR 180(3X60X1)X110MG</t>
  </si>
  <si>
    <t>168375</t>
  </si>
  <si>
    <t>PRADAXA 150 MG</t>
  </si>
  <si>
    <t>POR CPS DUR 60X150MG</t>
  </si>
  <si>
    <t>Dexamethason a antiinfektiva</t>
  </si>
  <si>
    <t>2546</t>
  </si>
  <si>
    <t>MAXITROL</t>
  </si>
  <si>
    <t>OPH GTT SUS 1X5ML</t>
  </si>
  <si>
    <t>Digoxin</t>
  </si>
  <si>
    <t>83318</t>
  </si>
  <si>
    <t>DIGOXIN 0,125 LÉČIVA</t>
  </si>
  <si>
    <t>POR TBL NOB 30X0,125MG</t>
  </si>
  <si>
    <t>200144</t>
  </si>
  <si>
    <t>VERAL 100 RETARD</t>
  </si>
  <si>
    <t>POR TBL RET 50X100MG</t>
  </si>
  <si>
    <t>132908</t>
  </si>
  <si>
    <t>103402</t>
  </si>
  <si>
    <t>CARDURA XL 4 MG</t>
  </si>
  <si>
    <t>POR TBL PRO 100X4MG</t>
  </si>
  <si>
    <t>Draslík</t>
  </si>
  <si>
    <t>88356</t>
  </si>
  <si>
    <t>CARDILAN</t>
  </si>
  <si>
    <t>POR TBL NOB 100X175MG/175MG</t>
  </si>
  <si>
    <t>134507</t>
  </si>
  <si>
    <t>ELICEA 10 MG</t>
  </si>
  <si>
    <t>134518</t>
  </si>
  <si>
    <t>ELICEA 20 MG</t>
  </si>
  <si>
    <t>Esomeprazol</t>
  </si>
  <si>
    <t>180057</t>
  </si>
  <si>
    <t>HELIDES 20 MG ENTEROSOLVENTNÍ TVRDÉ TOBOLKY</t>
  </si>
  <si>
    <t>Fluvastatin</t>
  </si>
  <si>
    <t>200995</t>
  </si>
  <si>
    <t>LESCOL XL</t>
  </si>
  <si>
    <t>POR TBL PRO 98X80MG</t>
  </si>
  <si>
    <t>Gliklazid</t>
  </si>
  <si>
    <t>1244</t>
  </si>
  <si>
    <t>DIAPREL MR</t>
  </si>
  <si>
    <t>POR TBL RET 30X30MG</t>
  </si>
  <si>
    <t>118213</t>
  </si>
  <si>
    <t>GLYMEXAN 2 MG</t>
  </si>
  <si>
    <t>POR TBL NOB 120X2MG</t>
  </si>
  <si>
    <t>Heparin</t>
  </si>
  <si>
    <t>11265</t>
  </si>
  <si>
    <t>LIOTON 100 000 GEL</t>
  </si>
  <si>
    <t>DRM GEL 30GM</t>
  </si>
  <si>
    <t>47478</t>
  </si>
  <si>
    <t>LORADUR MITE</t>
  </si>
  <si>
    <t>POR TBL NOB 50</t>
  </si>
  <si>
    <t>Chlorid draselný</t>
  </si>
  <si>
    <t>125599</t>
  </si>
  <si>
    <t>KALNORMIN</t>
  </si>
  <si>
    <t>POR TBL PRO 30X1GM</t>
  </si>
  <si>
    <t>Chondroitin-sulfát</t>
  </si>
  <si>
    <t>14822</t>
  </si>
  <si>
    <t>CONDROSULF 800 MG</t>
  </si>
  <si>
    <t>POR TBL FLM 90X800MG</t>
  </si>
  <si>
    <t>158288</t>
  </si>
  <si>
    <t>INDAP 2,5 MG</t>
  </si>
  <si>
    <t>POR TBL NOB 50X2,5MG</t>
  </si>
  <si>
    <t>Ipratropium-bromid</t>
  </si>
  <si>
    <t>32992</t>
  </si>
  <si>
    <t>ATROVENT N</t>
  </si>
  <si>
    <t>INH SOL PSS 200X20MCG</t>
  </si>
  <si>
    <t>21795</t>
  </si>
  <si>
    <t>MONOTAB SR</t>
  </si>
  <si>
    <t>Ivabradin</t>
  </si>
  <si>
    <t>25969</t>
  </si>
  <si>
    <t>PROCORALAN 5 MG</t>
  </si>
  <si>
    <t>POR TBL FLM 56X5MG</t>
  </si>
  <si>
    <t>47224</t>
  </si>
  <si>
    <t>TANAKAN</t>
  </si>
  <si>
    <t>171541</t>
  </si>
  <si>
    <t>POR TBL NOB 56X8MG</t>
  </si>
  <si>
    <t>171556</t>
  </si>
  <si>
    <t>CARZAP 32 MG</t>
  </si>
  <si>
    <t>POR TBL NOB 30X32MG</t>
  </si>
  <si>
    <t>183380</t>
  </si>
  <si>
    <t>CARZAP HCT 32 MG/12,5 MG TABLETY</t>
  </si>
  <si>
    <t>102600</t>
  </si>
  <si>
    <t>CARVESAN 6,25</t>
  </si>
  <si>
    <t>POR TBL NOB 100X6,25MG</t>
  </si>
  <si>
    <t>21856</t>
  </si>
  <si>
    <t>CORYOL 3,125 MG</t>
  </si>
  <si>
    <t>POR TBL NOB 30X3,125MG</t>
  </si>
  <si>
    <t>82983</t>
  </si>
  <si>
    <t>TALLITON 12,5 MG</t>
  </si>
  <si>
    <t>POR TBL NOB 98X12,5MG</t>
  </si>
  <si>
    <t>Ketoprofen</t>
  </si>
  <si>
    <t>76657</t>
  </si>
  <si>
    <t>KETONAL</t>
  </si>
  <si>
    <t>IMS+IVN INJ SOL 10X2ML</t>
  </si>
  <si>
    <t>149480</t>
  </si>
  <si>
    <t>ZYLLT 75 MG</t>
  </si>
  <si>
    <t>POR TBL FLM 28X75MG</t>
  </si>
  <si>
    <t>169254</t>
  </si>
  <si>
    <t>POR TBL FLM 100X75MG</t>
  </si>
  <si>
    <t>Lansoprazol</t>
  </si>
  <si>
    <t>17121</t>
  </si>
  <si>
    <t>LANZUL 30 MG</t>
  </si>
  <si>
    <t>POR CPS DUR 28X30MG</t>
  </si>
  <si>
    <t>17122</t>
  </si>
  <si>
    <t>POR CPS DUR 56X30MG</t>
  </si>
  <si>
    <t>124346</t>
  </si>
  <si>
    <t>147452</t>
  </si>
  <si>
    <t>EUTHYROX 88 MIKROGRAMŮ</t>
  </si>
  <si>
    <t>POR TBL NOB 100X88RG I</t>
  </si>
  <si>
    <t>69191</t>
  </si>
  <si>
    <t>EUTHYROX 150 MIKROGRAMŮ</t>
  </si>
  <si>
    <t>13894</t>
  </si>
  <si>
    <t>POR TBL FLM 90X50MG I</t>
  </si>
  <si>
    <t>Magnesium-laktát</t>
  </si>
  <si>
    <t>96635</t>
  </si>
  <si>
    <t>MAGNE B6</t>
  </si>
  <si>
    <t>POR TBL OBD 50</t>
  </si>
  <si>
    <t>186334</t>
  </si>
  <si>
    <t>MAGNESIUM LACTATE BIOMEDICA 500 MG TABLETY</t>
  </si>
  <si>
    <t>POR TBL NOB 100X500MG</t>
  </si>
  <si>
    <t>Meloxikam</t>
  </si>
  <si>
    <t>112561</t>
  </si>
  <si>
    <t>RECOXA 15</t>
  </si>
  <si>
    <t>POR TBL NOB 30X15MG</t>
  </si>
  <si>
    <t>Melperon</t>
  </si>
  <si>
    <t>69447</t>
  </si>
  <si>
    <t>BURONIL 25 MG</t>
  </si>
  <si>
    <t>POR TBL OBD 50X25MG</t>
  </si>
  <si>
    <t>144455</t>
  </si>
  <si>
    <t>METFORMIN 500 MG ZENTIVA</t>
  </si>
  <si>
    <t>POR TBL FLM 90X500MG</t>
  </si>
  <si>
    <t>191922</t>
  </si>
  <si>
    <t>SIOFOR 1000</t>
  </si>
  <si>
    <t>Metformin a vildagliptin</t>
  </si>
  <si>
    <t>29742</t>
  </si>
  <si>
    <t>EUCREAS 50 MG/1000 MG</t>
  </si>
  <si>
    <t>POR TBL FLM 180 I</t>
  </si>
  <si>
    <t>125519</t>
  </si>
  <si>
    <t>APO-METOPROLOL 100</t>
  </si>
  <si>
    <t>45499</t>
  </si>
  <si>
    <t>BETALOC ZOK 100 MG</t>
  </si>
  <si>
    <t>POR TBL PRO 30X100MG</t>
  </si>
  <si>
    <t>49937</t>
  </si>
  <si>
    <t>POR TBL PRO 28X50MG</t>
  </si>
  <si>
    <t>49941</t>
  </si>
  <si>
    <t>58036</t>
  </si>
  <si>
    <t>POR TBL PRO 56X50MG</t>
  </si>
  <si>
    <t>125517</t>
  </si>
  <si>
    <t>APO-METOPROLOL 50</t>
  </si>
  <si>
    <t>POR TBL NOB 1000X50MG</t>
  </si>
  <si>
    <t>Multienzymové přípravky (lipáza, proteáza apod.)</t>
  </si>
  <si>
    <t>54531</t>
  </si>
  <si>
    <t>PANZYTRAT 10 000</t>
  </si>
  <si>
    <t>POR CPS ETD 50X10000UT II</t>
  </si>
  <si>
    <t>59807</t>
  </si>
  <si>
    <t>SDR INJ SOL ISP 2X0,8ML</t>
  </si>
  <si>
    <t>215606</t>
  </si>
  <si>
    <t>109416</t>
  </si>
  <si>
    <t>NOLPAZA 40 MG ENTEROSOLVENTNÍ TABLETY</t>
  </si>
  <si>
    <t>POR TBL ENT 100X40MG</t>
  </si>
  <si>
    <t>162081</t>
  </si>
  <si>
    <t>POR TBL ENT 98X40MG</t>
  </si>
  <si>
    <t>101227</t>
  </si>
  <si>
    <t>120791</t>
  </si>
  <si>
    <t>85156</t>
  </si>
  <si>
    <t>PRENESSA 4 MG</t>
  </si>
  <si>
    <t>85159</t>
  </si>
  <si>
    <t>85162</t>
  </si>
  <si>
    <t>187793</t>
  </si>
  <si>
    <t>TONARSSA 4 MG/5 MG</t>
  </si>
  <si>
    <t>126035</t>
  </si>
  <si>
    <t>Piracetam</t>
  </si>
  <si>
    <t>11242</t>
  </si>
  <si>
    <t>GERATAM 1200 MG</t>
  </si>
  <si>
    <t>POR TBL FLM 60X1200MG</t>
  </si>
  <si>
    <t>136249</t>
  </si>
  <si>
    <t>PROPANORM 150 MG</t>
  </si>
  <si>
    <t>58838</t>
  </si>
  <si>
    <t>PROPANORM 300 MG</t>
  </si>
  <si>
    <t>POR TBL FLM 50X300MG</t>
  </si>
  <si>
    <t>59942</t>
  </si>
  <si>
    <t>POR TBL FLM 50X150MG</t>
  </si>
  <si>
    <t>215906</t>
  </si>
  <si>
    <t>56978</t>
  </si>
  <si>
    <t>TRITACE 2,5 MG</t>
  </si>
  <si>
    <t>185754</t>
  </si>
  <si>
    <t>TRITACE COMBI 5 MG/5 MG</t>
  </si>
  <si>
    <t>POR CPS DUR 90</t>
  </si>
  <si>
    <t>115594</t>
  </si>
  <si>
    <t>POR TBL NOB 100</t>
  </si>
  <si>
    <t>115572</t>
  </si>
  <si>
    <t>MEDORAM PLUS H 2,5/12,5 MG</t>
  </si>
  <si>
    <t>207140</t>
  </si>
  <si>
    <t>TRITAZIDE 5 MG/25 MG</t>
  </si>
  <si>
    <t>125641</t>
  </si>
  <si>
    <t>TENAXUM</t>
  </si>
  <si>
    <t>168901</t>
  </si>
  <si>
    <t>XARELTO 15 MG</t>
  </si>
  <si>
    <t>POR TBL FLM 100X1X15MG</t>
  </si>
  <si>
    <t>125077</t>
  </si>
  <si>
    <t>APO-SIMVA 10</t>
  </si>
  <si>
    <t>54496</t>
  </si>
  <si>
    <t>ZOCOR 20 MG</t>
  </si>
  <si>
    <t>57339</t>
  </si>
  <si>
    <t>POR TBL NOB 100X25MG(LAHV)</t>
  </si>
  <si>
    <t>Sulodexid</t>
  </si>
  <si>
    <t>96118</t>
  </si>
  <si>
    <t>VESSEL DUE F</t>
  </si>
  <si>
    <t>POR CPS MOL 50X250LSU</t>
  </si>
  <si>
    <t>152959</t>
  </si>
  <si>
    <t>POR TBL NOB 90X80MG</t>
  </si>
  <si>
    <t>29679</t>
  </si>
  <si>
    <t>MICARDISPLUS 80 MG/12,5 MG</t>
  </si>
  <si>
    <t>POR TBL NOB 90X1</t>
  </si>
  <si>
    <t>189692</t>
  </si>
  <si>
    <t>Trimetazidin</t>
  </si>
  <si>
    <t>32917</t>
  </si>
  <si>
    <t>PREDUCTAL MR</t>
  </si>
  <si>
    <t>POR TBL RET 60X35MG</t>
  </si>
  <si>
    <t>159783</t>
  </si>
  <si>
    <t>PORTORA 35 MG TABLETY S PRODLOUŽENÝM UVOLŇOVÁNÍM</t>
  </si>
  <si>
    <t>POR TBL PRO 60X35MG I</t>
  </si>
  <si>
    <t>141444</t>
  </si>
  <si>
    <t>VALZAP 80 MG POTAHOVANÉ TABLETY</t>
  </si>
  <si>
    <t>176449</t>
  </si>
  <si>
    <t>184646</t>
  </si>
  <si>
    <t>POR TBL FLM 98X160MG/25MG</t>
  </si>
  <si>
    <t>91995</t>
  </si>
  <si>
    <t>ISOPTIN SR 240 MG</t>
  </si>
  <si>
    <t>POR TBL PRO 100X240MG</t>
  </si>
  <si>
    <t>215600</t>
  </si>
  <si>
    <t>VEROGALID ER 240 MG</t>
  </si>
  <si>
    <t>Vinpocetin</t>
  </si>
  <si>
    <t>10253</t>
  </si>
  <si>
    <t>CAVINTON FORTE</t>
  </si>
  <si>
    <t>94113</t>
  </si>
  <si>
    <t>WARFARIN ORION 3 MG</t>
  </si>
  <si>
    <t>POR TBL NOB 100X3MG</t>
  </si>
  <si>
    <t>146899</t>
  </si>
  <si>
    <t>POR TBL FLM 50X10MG</t>
  </si>
  <si>
    <t>190970</t>
  </si>
  <si>
    <t>POR TBL FLM 90(3X30)X10MG/2,5M</t>
  </si>
  <si>
    <t>190973</t>
  </si>
  <si>
    <t>TRIPLIXAM 10 MG/2,5 MG/10 MG</t>
  </si>
  <si>
    <t>POR TBL FLM 30X10MG/2,5MG/10MG</t>
  </si>
  <si>
    <t>196975</t>
  </si>
  <si>
    <t>CILOSTAZOL STADA 100 MG TABLETY</t>
  </si>
  <si>
    <t>13767</t>
  </si>
  <si>
    <t>CORDARONE</t>
  </si>
  <si>
    <t>13768</t>
  </si>
  <si>
    <t>POR TBL NOB 60X200MG</t>
  </si>
  <si>
    <t>125053</t>
  </si>
  <si>
    <t>POR TBL NOB 100X10MG</t>
  </si>
  <si>
    <t>125050</t>
  </si>
  <si>
    <t>122632</t>
  </si>
  <si>
    <t>SORTIS 80 MG</t>
  </si>
  <si>
    <t>93013</t>
  </si>
  <si>
    <t>93019</t>
  </si>
  <si>
    <t>POR TBL FLM 30X40MG</t>
  </si>
  <si>
    <t>Bromazepam</t>
  </si>
  <si>
    <t>88217</t>
  </si>
  <si>
    <t>LEXAURIN 1,5</t>
  </si>
  <si>
    <t>POR TBL NOB 30X1,5MG</t>
  </si>
  <si>
    <t>17425</t>
  </si>
  <si>
    <t>CITALEC 10 ZENTIVA</t>
  </si>
  <si>
    <t>168373</t>
  </si>
  <si>
    <t>POR CPS DUR 60X1X150MG</t>
  </si>
  <si>
    <t>3542</t>
  </si>
  <si>
    <t>DIGOXIN 0,250 LÉČIVA</t>
  </si>
  <si>
    <t>47995</t>
  </si>
  <si>
    <t>POR TBL NOB 30X10MG B</t>
  </si>
  <si>
    <t>17188</t>
  </si>
  <si>
    <t>KALIUM CHLORATUM BIOMEDICA</t>
  </si>
  <si>
    <t>POR TBL ENT 50X500MG</t>
  </si>
  <si>
    <t>151949</t>
  </si>
  <si>
    <t>INDAP</t>
  </si>
  <si>
    <t>POR CPS DUR 100X2,5MG</t>
  </si>
  <si>
    <t>96696</t>
  </si>
  <si>
    <t>POR CPS DUR 30X2,5MG</t>
  </si>
  <si>
    <t>187145</t>
  </si>
  <si>
    <t>Kaptopril</t>
  </si>
  <si>
    <t>31215</t>
  </si>
  <si>
    <t>TENSIOMIN 25 MG</t>
  </si>
  <si>
    <t>155781</t>
  </si>
  <si>
    <t>POR TBL NOB 50X100MG/50MG</t>
  </si>
  <si>
    <t>69190</t>
  </si>
  <si>
    <t>EUTHYROX 50 MIKROGRAMŮ</t>
  </si>
  <si>
    <t>POR TBL NOB 50X50RG</t>
  </si>
  <si>
    <t>18630</t>
  </si>
  <si>
    <t>125516</t>
  </si>
  <si>
    <t>POR TBL NOB 100X50MG</t>
  </si>
  <si>
    <t>163137</t>
  </si>
  <si>
    <t>VASOCARDIN 50</t>
  </si>
  <si>
    <t>POR TBL NOB 50X50MG</t>
  </si>
  <si>
    <t>132638</t>
  </si>
  <si>
    <t>202856</t>
  </si>
  <si>
    <t>HELICID 40 MG</t>
  </si>
  <si>
    <t>POR CPS ETD 30X40MG II SKLO</t>
  </si>
  <si>
    <t>124093</t>
  </si>
  <si>
    <t>POR TBL NOB 120</t>
  </si>
  <si>
    <t>124101</t>
  </si>
  <si>
    <t>PRESTANCE 5 MG/10 MG</t>
  </si>
  <si>
    <t>124129</t>
  </si>
  <si>
    <t>162008</t>
  </si>
  <si>
    <t>53535</t>
  </si>
  <si>
    <t>PROPAFENON AL 150</t>
  </si>
  <si>
    <t>91003</t>
  </si>
  <si>
    <t>91276</t>
  </si>
  <si>
    <t>PROLEKOFEN 150 MG</t>
  </si>
  <si>
    <t>56977</t>
  </si>
  <si>
    <t>POR TBL NOB 30X2,5MG</t>
  </si>
  <si>
    <t>84360</t>
  </si>
  <si>
    <t>POR TBL NOB 30X1MG</t>
  </si>
  <si>
    <t>148076</t>
  </si>
  <si>
    <t>Síran hořečnatý</t>
  </si>
  <si>
    <t>498</t>
  </si>
  <si>
    <t>MAGNESIUM SULFURICUM BIOTIKA 10%</t>
  </si>
  <si>
    <t>INJ SOL 5X10ML</t>
  </si>
  <si>
    <t>Sodná sůl metamizolu</t>
  </si>
  <si>
    <t>55823</t>
  </si>
  <si>
    <t>NOVALGIN TABLETY</t>
  </si>
  <si>
    <t>POR TBL FLM 20X500MG</t>
  </si>
  <si>
    <t>Sotalol</t>
  </si>
  <si>
    <t>49013</t>
  </si>
  <si>
    <t>SOTAHEXAL 80</t>
  </si>
  <si>
    <t>POR TBL NOB 50X80MG</t>
  </si>
  <si>
    <t>158191</t>
  </si>
  <si>
    <t>TELMISARTAN SANDOZ 80 MG</t>
  </si>
  <si>
    <t>167855</t>
  </si>
  <si>
    <t>167839</t>
  </si>
  <si>
    <t>TWYNSTA 40 MG/5 MG</t>
  </si>
  <si>
    <t>29678</t>
  </si>
  <si>
    <t>26571</t>
  </si>
  <si>
    <t>MICARDISPLUS 40 MG/12,5 MG</t>
  </si>
  <si>
    <t>Vareniklin</t>
  </si>
  <si>
    <t>193956</t>
  </si>
  <si>
    <t>CHAMPIX 0,5 MG+1 MG</t>
  </si>
  <si>
    <t>POR TBL FLM 11+14+28 II</t>
  </si>
  <si>
    <t>43877</t>
  </si>
  <si>
    <t>POR TBL PRO 30X240MG</t>
  </si>
  <si>
    <t>10252</t>
  </si>
  <si>
    <t>POR TBL NOB 30X10MG</t>
  </si>
  <si>
    <t>190976</t>
  </si>
  <si>
    <t>POR TBL FLM 100X10MG/2,5MG/10M</t>
  </si>
  <si>
    <t>190958</t>
  </si>
  <si>
    <t>POR TBL FLM 30X5MG/1,25MG/5MG</t>
  </si>
  <si>
    <t>190971</t>
  </si>
  <si>
    <t>POR TBL FLM 100X10MG/2,5MG/5MG</t>
  </si>
  <si>
    <t>Ambulance - tělovýchovné lékařství</t>
  </si>
  <si>
    <t>Ambulance-tělovýchovné lékařství</t>
  </si>
  <si>
    <t>Ambulance kardiologická</t>
  </si>
  <si>
    <t>Preskripce a záchyt receptů a poukazů - orientační přehled</t>
  </si>
  <si>
    <t>Přehled plnění pozitivního listu (PL) - 
   preskripce léčivých přípravků dle objemu Kč mimo PL</t>
  </si>
  <si>
    <t>B01AB06 - Nadroparin</t>
  </si>
  <si>
    <t>C01BC03 - Propafenon</t>
  </si>
  <si>
    <t>C08DA01 - Verapamil</t>
  </si>
  <si>
    <t>C07AB07 - Bisoprolol</t>
  </si>
  <si>
    <t>B01AC04 - Klopidogrel</t>
  </si>
  <si>
    <t>C10AA05 - Atorvastatin</t>
  </si>
  <si>
    <t>C07AB05 - Betaxolol</t>
  </si>
  <si>
    <t>C09AA04 - Perindopril</t>
  </si>
  <si>
    <t>N06AB10 - Escitalopram</t>
  </si>
  <si>
    <t>C08CA08 - Nitrendipin</t>
  </si>
  <si>
    <t>A10BA02 - Metformin</t>
  </si>
  <si>
    <t>C09CA07 - Telmisartan</t>
  </si>
  <si>
    <t>C01BD01 - Amiodaron</t>
  </si>
  <si>
    <t>C10AA01 - Simvastatin</t>
  </si>
  <si>
    <t>H03AA01 - Levothyroxin, sodná sůl</t>
  </si>
  <si>
    <t>A10BB12 - Glimepirid</t>
  </si>
  <si>
    <t>C07AG02 - Karvedilol</t>
  </si>
  <si>
    <t>N05BA12 - Alprazolam</t>
  </si>
  <si>
    <t>A02BC03 - Lansoprazol</t>
  </si>
  <si>
    <t>R01AD09 - Mometason</t>
  </si>
  <si>
    <t>M01AC06 - Meloxikam</t>
  </si>
  <si>
    <t>C09AA05 - Ramipril</t>
  </si>
  <si>
    <t>G04CA02 - Tamsulosin</t>
  </si>
  <si>
    <t>C09BA04 - Perindopril a diuretika</t>
  </si>
  <si>
    <t>J01FA10 - Azithromycin</t>
  </si>
  <si>
    <t>C09BA05 - Ramipril a diuretika</t>
  </si>
  <si>
    <t>A02BC05 - Esomeprazol</t>
  </si>
  <si>
    <t>C09BB04 - Perindopril a amlodipin</t>
  </si>
  <si>
    <t>B01AF02 - Apixaban</t>
  </si>
  <si>
    <t>C09CA01 - Losartan</t>
  </si>
  <si>
    <t>H02AB04 - Methylprednisolon</t>
  </si>
  <si>
    <t>A03FA07 - Itopridum</t>
  </si>
  <si>
    <t>J01CR02 - Amoxicilin a enzymový inhibitor</t>
  </si>
  <si>
    <t>A02BC02 - Pantoprazol</t>
  </si>
  <si>
    <t>J01MA14 - Moxifloxacin</t>
  </si>
  <si>
    <t>N06AB04 - Citalopram</t>
  </si>
  <si>
    <t>M01AX17 - Nimesulid</t>
  </si>
  <si>
    <t>N02CC01 - Sumatriptan</t>
  </si>
  <si>
    <t>N03AX12 - Gabapentin</t>
  </si>
  <si>
    <t>C07BB07 - Bisoprolol a thiazidy</t>
  </si>
  <si>
    <t>N06BX18 - Vinpocetin</t>
  </si>
  <si>
    <t>N06AB06 - Sertralin</t>
  </si>
  <si>
    <t>C02CA04 - Doxazosin</t>
  </si>
  <si>
    <t>C02AC05 - Moxonidin</t>
  </si>
  <si>
    <t>N07CA01 - Betahistin</t>
  </si>
  <si>
    <t>C10AA07 - Rosuvastatin</t>
  </si>
  <si>
    <t>R06AE09 - Levocetirizin</t>
  </si>
  <si>
    <t>C10AB05 - Fenofibrát</t>
  </si>
  <si>
    <t>B01AA03 - Warfarin</t>
  </si>
  <si>
    <t>C10BX03 - Atorvastatin a amlodipin</t>
  </si>
  <si>
    <t>C09DA01 - Losartan a diuretika</t>
  </si>
  <si>
    <t>A02BC02</t>
  </si>
  <si>
    <t>A10BA02</t>
  </si>
  <si>
    <t>C07AB07</t>
  </si>
  <si>
    <t>C09BA04</t>
  </si>
  <si>
    <t>C09BB04</t>
  </si>
  <si>
    <t>J01CR02</t>
  </si>
  <si>
    <t>M01AX17</t>
  </si>
  <si>
    <t>N02CC01</t>
  </si>
  <si>
    <t>A02BC03</t>
  </si>
  <si>
    <t>A02BC05</t>
  </si>
  <si>
    <t>A10BB12</t>
  </si>
  <si>
    <t>B01AA03</t>
  </si>
  <si>
    <t>B01AB06</t>
  </si>
  <si>
    <t>B01AC04</t>
  </si>
  <si>
    <t>C01BC03</t>
  </si>
  <si>
    <t>C01BD01</t>
  </si>
  <si>
    <t>C02CA04</t>
  </si>
  <si>
    <t>C07AB05</t>
  </si>
  <si>
    <t>C07AG02</t>
  </si>
  <si>
    <t>C07BB07</t>
  </si>
  <si>
    <t>C08CA08</t>
  </si>
  <si>
    <t>C08DA01</t>
  </si>
  <si>
    <t>C09AA04</t>
  </si>
  <si>
    <t>C09AA05</t>
  </si>
  <si>
    <t>C09BA05</t>
  </si>
  <si>
    <t>C09CA01</t>
  </si>
  <si>
    <t>C09CA07</t>
  </si>
  <si>
    <t>C09DA01</t>
  </si>
  <si>
    <t>C10AA01</t>
  </si>
  <si>
    <t>C10AA05</t>
  </si>
  <si>
    <t>C10AA07</t>
  </si>
  <si>
    <t>C10AB05</t>
  </si>
  <si>
    <t>C10BX03</t>
  </si>
  <si>
    <t>G04CA02</t>
  </si>
  <si>
    <t>H02AB04</t>
  </si>
  <si>
    <t>H03AA01</t>
  </si>
  <si>
    <t>J01FA10</t>
  </si>
  <si>
    <t>M01AC06</t>
  </si>
  <si>
    <t>N03AX12</t>
  </si>
  <si>
    <t>N05BA12</t>
  </si>
  <si>
    <t>N06AB04</t>
  </si>
  <si>
    <t>N06AB06</t>
  </si>
  <si>
    <t>N06AB10</t>
  </si>
  <si>
    <t>N07CA01</t>
  </si>
  <si>
    <t>R06AE09</t>
  </si>
  <si>
    <t>TELMISARTAN +PHARMA 80 MG</t>
  </si>
  <si>
    <t>N06BX18</t>
  </si>
  <si>
    <t>A03FA07</t>
  </si>
  <si>
    <t>R01AD09</t>
  </si>
  <si>
    <t>C02AC05</t>
  </si>
  <si>
    <t>J01MA14</t>
  </si>
  <si>
    <t>B01AF02</t>
  </si>
  <si>
    <t>Přehled plnění PL - Preskripce léčivých přípravků - orientační přehled</t>
  </si>
  <si>
    <t>50115007     implant.dentální-samoplátci (Z526)</t>
  </si>
  <si>
    <t>50115090     ZPr - zubolékařský materiál (Z509)</t>
  </si>
  <si>
    <t>2722</t>
  </si>
  <si>
    <t>(prázdné)</t>
  </si>
  <si>
    <t>(prázdné) Celkem</t>
  </si>
  <si>
    <t>ZA318</t>
  </si>
  <si>
    <t>Náplast transpore 1,25 cm x 9,14 m 1527-0</t>
  </si>
  <si>
    <t>ZA446</t>
  </si>
  <si>
    <t>Vata buničitá přířezy 20 x 30 cm 1230200129</t>
  </si>
  <si>
    <t>ZA737</t>
  </si>
  <si>
    <t>Filtr mini spike modrý 4550234</t>
  </si>
  <si>
    <t>ZB424</t>
  </si>
  <si>
    <t>Elektroda EKG H34SG 31.1946.21</t>
  </si>
  <si>
    <t>ZB754</t>
  </si>
  <si>
    <t>Zkumavka černá 2 ml 454073</t>
  </si>
  <si>
    <t>ZB755</t>
  </si>
  <si>
    <t>Zkumavka 1,0 ml K3 edta fialová 454034</t>
  </si>
  <si>
    <t>ZB756</t>
  </si>
  <si>
    <t>Zkumavka 3 ml K3 edta fialová 454086</t>
  </si>
  <si>
    <t>ZB757</t>
  </si>
  <si>
    <t>Zkumavka 6 ml K3 edta fialová 456036</t>
  </si>
  <si>
    <t>ZB758</t>
  </si>
  <si>
    <t>Zkumavka 9 ml K3 edta NR 455036</t>
  </si>
  <si>
    <t>ZB759</t>
  </si>
  <si>
    <t>Zkumavka červená 8 ml gel 455071</t>
  </si>
  <si>
    <t>ZB763</t>
  </si>
  <si>
    <t>Zkumavka červená 9 ml 455092</t>
  </si>
  <si>
    <t>ZB764</t>
  </si>
  <si>
    <t>Zkumavka zelená 4 ml 454051</t>
  </si>
  <si>
    <t>ZB774</t>
  </si>
  <si>
    <t>Zkumavka červená 5 ml gel 456071</t>
  </si>
  <si>
    <t>ZB775</t>
  </si>
  <si>
    <t>Zkumavka koagulace 4 ml modrá 454329</t>
  </si>
  <si>
    <t>ZB776</t>
  </si>
  <si>
    <t>Zkumavka zelená 3 ml 454082</t>
  </si>
  <si>
    <t>ZB780</t>
  </si>
  <si>
    <t>Kontejner 120 ml sterilní á 50 ks FLME25035</t>
  </si>
  <si>
    <t>ZC648</t>
  </si>
  <si>
    <t>Elektroda EKG pěnová pr. 55 mm pro dospělé H-108002</t>
  </si>
  <si>
    <t>ZI182</t>
  </si>
  <si>
    <t>Zkumavka + aplikátor s chem.stabilizátorem UriSwab žlutá 802CE.A</t>
  </si>
  <si>
    <t>ZK977</t>
  </si>
  <si>
    <t>Cévka odsávací CH14 s přerušovačem sání P01173a</t>
  </si>
  <si>
    <t>ZA833</t>
  </si>
  <si>
    <t>Jehla injekční 0,8 x 40 mm zelená 4657527</t>
  </si>
  <si>
    <t>ZB768</t>
  </si>
  <si>
    <t>Jehla vakuová 216/38 mm zelená 450076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</si>
  <si>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</si>
  <si>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</si>
  <si>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</si>
  <si>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</si>
  <si>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</si>
  <si>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</si>
  <si>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Spotřeba zdravotnického materiálu - orientační přehled</t>
  </si>
  <si>
    <t>ON Data</t>
  </si>
  <si>
    <t>101 - Pracoviště interního lékařství</t>
  </si>
  <si>
    <t>107 - Pracoviště kardiologie</t>
  </si>
  <si>
    <t>204 - Pracoviště tělovýchovného lékařství</t>
  </si>
  <si>
    <t>207 - Pracoviště alergologie a klinické imunologie</t>
  </si>
  <si>
    <t>301 - Pracoviště pediatrie</t>
  </si>
  <si>
    <t>902 - Samostatné pracoviště fyzioterapeutů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</si>
  <si>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</si>
  <si>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</si>
  <si>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</si>
  <si>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Kadleček Petr</t>
  </si>
  <si>
    <t>Kocvrlich Marek</t>
  </si>
  <si>
    <t>Pastucha Dalibor</t>
  </si>
  <si>
    <t>Ripplová Dana</t>
  </si>
  <si>
    <t>Saitzová Kateřina</t>
  </si>
  <si>
    <t>Smékal Aleš</t>
  </si>
  <si>
    <t>Zdravotní výkony vykázané na pracovišti v rámci ambulantní péče dle lékařů *</t>
  </si>
  <si>
    <t>101</t>
  </si>
  <si>
    <t>V</t>
  </si>
  <si>
    <t>09111</t>
  </si>
  <si>
    <t>ODBĚR KAPILÁRNÍ KRVE</t>
  </si>
  <si>
    <t>09117</t>
  </si>
  <si>
    <t>ODBĚR KRVE ZE ŽÍLY U DÍTĚTĚ DO 10 LET</t>
  </si>
  <si>
    <t>09511</t>
  </si>
  <si>
    <t>MINIMÁLNÍ KONTAKT LÉKAŘE S PACIENTEM</t>
  </si>
  <si>
    <t>11110</t>
  </si>
  <si>
    <t>TEST IZOMETRICKÉ ZÁTĚŽE (HAND-GRIP)</t>
  </si>
  <si>
    <t>11220</t>
  </si>
  <si>
    <t>NEPŘÍMÁ KALORIMETRIE</t>
  </si>
  <si>
    <t>17215</t>
  </si>
  <si>
    <t>ZÁKLADNÍ ERGOMETRICKÉ VYŠETŘENÍ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</si>
  <si>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</si>
  <si>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</si>
  <si>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</si>
  <si>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</si>
  <si>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</si>
  <si>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</si>
  <si>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</si>
  <si>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</si>
  <si>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09215</t>
  </si>
  <si>
    <t>INJEKCE I. M., S. C., I. D.</t>
  </si>
  <si>
    <t>11021</t>
  </si>
  <si>
    <t>KOMPLEXNÍ VYŠETŘENÍ INTERNISTOU</t>
  </si>
  <si>
    <t>09223</t>
  </si>
  <si>
    <t>INTRAVENÓZNÍ INFÚZE U DOSPĚLÉHO NEBO DÍTĚTE NAD 10</t>
  </si>
  <si>
    <t>11023</t>
  </si>
  <si>
    <t>KONTROLNÍ VYŠETŘENÍ INTERNISTOU</t>
  </si>
  <si>
    <t>09513</t>
  </si>
  <si>
    <t>TELEFONICKÁ KONZULTACE OŠETŘUJÍCÍHO LÉKAŘE PACIENT</t>
  </si>
  <si>
    <t>09523</t>
  </si>
  <si>
    <t>EDUKAČNÍ POHOVOR LÉKAŘE S NEMOCNÝM ČI RODINOU</t>
  </si>
  <si>
    <t>09125</t>
  </si>
  <si>
    <t>PULZNÍ OXYMETRIE</t>
  </si>
  <si>
    <t>09525</t>
  </si>
  <si>
    <t>ROZHOVOR LÉKAŘE S RODINOU</t>
  </si>
  <si>
    <t>09115</t>
  </si>
  <si>
    <t>ODBĚR BIOLOGICKÉHO MATERIÁLU JINÉHO NEŽ KREV NA KV</t>
  </si>
  <si>
    <t>09123</t>
  </si>
  <si>
    <t>ANALÝZA MOČI CHEMICKY</t>
  </si>
  <si>
    <t>25211</t>
  </si>
  <si>
    <t>SCREENING (ORIENTAČNÍ SPIROMETRIE)</t>
  </si>
  <si>
    <t>107</t>
  </si>
  <si>
    <t>17021</t>
  </si>
  <si>
    <t>KOMPLEXNÍ VYŠETŘENÍ KARDIOLOGEM</t>
  </si>
  <si>
    <t>17111</t>
  </si>
  <si>
    <t>EKG VYŠETŘENÍ SPECIALISTOU</t>
  </si>
  <si>
    <t>17240</t>
  </si>
  <si>
    <t>HOLTEROVSKÉ VYŠETŘENÍ</t>
  </si>
  <si>
    <t>17261</t>
  </si>
  <si>
    <t>SPECIALIZOVANÉ ECHOKARDIOGRAFICKÉ VYŠETŘENÍ</t>
  </si>
  <si>
    <t>17129</t>
  </si>
  <si>
    <t>NEINVASIVNÍ AMBULANTNÍ MONITOROVÁNÍ KREVNÍHO TLAKU</t>
  </si>
  <si>
    <t>17113</t>
  </si>
  <si>
    <t>SPECIALIZOVANÉ ERGOMETRICKÉ VYŠETŘENÍ</t>
  </si>
  <si>
    <t>17022</t>
  </si>
  <si>
    <t>CÍLENÉ VYŠETŘENÍ KARDIOLOGEM</t>
  </si>
  <si>
    <t>17023</t>
  </si>
  <si>
    <t>KONTROLNÍ VYŠETŘENÍ KARDIOLOGEM</t>
  </si>
  <si>
    <t>204</t>
  </si>
  <si>
    <t>09220</t>
  </si>
  <si>
    <t>KANYLACE PERIFERNÍ ŽÍLY VČETNĚ INFÚZE</t>
  </si>
  <si>
    <t>24040</t>
  </si>
  <si>
    <t>TELEMETRICKÉ SLEDOVÁNÍ ZÁKLADNÍCH KARDIORESPIRAČNÍ</t>
  </si>
  <si>
    <t>24023</t>
  </si>
  <si>
    <t>KONTROLNÍ VYŠETŘENÍ TĚLOVÝCHOVNÝM LÉKAŘEM ZE ZDRAV</t>
  </si>
  <si>
    <t>09219</t>
  </si>
  <si>
    <t xml:space="preserve">INTRAVENÓZNÍ INJEKCE U DOSPĚLÉHO ČI DÍTĚTE NAD 10 </t>
  </si>
  <si>
    <t>24022</t>
  </si>
  <si>
    <t>CÍLENÉ VYŠETŘENÍ TĚLOVÝCHOVNÝM LÉKAŘEM ZE ZDRAVOTN</t>
  </si>
  <si>
    <t>24021</t>
  </si>
  <si>
    <t>KOMPLEXNÍ VYŠETŘENÍ TĚLOVÝCHOVNÝM LÉKAŘEM ZE ZDRAV</t>
  </si>
  <si>
    <t>207</t>
  </si>
  <si>
    <t>301</t>
  </si>
  <si>
    <t>31023</t>
  </si>
  <si>
    <t>KONTROLNÍ VYŠETŘENÍ DĚTSKÝM LÉKAŘEM</t>
  </si>
  <si>
    <t>09555</t>
  </si>
  <si>
    <t>OŠETŘENÍ DÍTĚTE DO 6 LET</t>
  </si>
  <si>
    <t>31022</t>
  </si>
  <si>
    <t>CÍLENÉ VYŠETŘENÍ DĚTSKÝM LÉKAŘEM</t>
  </si>
  <si>
    <t>31021</t>
  </si>
  <si>
    <t>KOMPLEXNÍ VYŠETŘENÍ DĚTSKÝM LÉKAŘEM</t>
  </si>
  <si>
    <t>902</t>
  </si>
  <si>
    <t>21215</t>
  </si>
  <si>
    <t>LÉČEBNÁ TĚLESNÁ VÝCHOVA - INSTRUKTÁŽ A ZÁCVIK PACI</t>
  </si>
  <si>
    <t>21219</t>
  </si>
  <si>
    <t xml:space="preserve">LÉČEBNÁ TĚLESNÁ VÝCHOVA INDIVIDUÁLNÍ POD DOHLEDEM </t>
  </si>
  <si>
    <t>21225</t>
  </si>
  <si>
    <t xml:space="preserve">LÉČEBNÁ TĚLESNÁ VÝCHOVA INDIVIDUÁLNÍ - KONDIČNÍ A </t>
  </si>
  <si>
    <t>21221</t>
  </si>
  <si>
    <t>LÉČEBNÁ TĚLESNÁ VÝCHOVA NA NEUROFYZIOLOGICKÉM PODK</t>
  </si>
  <si>
    <t>21717</t>
  </si>
  <si>
    <t>INDIVIDUÁLNÍ LTV - NÁCVIK LOKOMOCE A MOBILITY</t>
  </si>
  <si>
    <t>21001</t>
  </si>
  <si>
    <t>KOMPLEXNÍ KINEZIOLOGICKÉ VYŠETŘENÍ</t>
  </si>
  <si>
    <t>21413</t>
  </si>
  <si>
    <t>TECHNIKY MĚKKÝCH TKÁNÍ</t>
  </si>
  <si>
    <t>21003</t>
  </si>
  <si>
    <t>KONTROLNÍ KINEZIOLOGICKÉ VYŠETŘENÍ</t>
  </si>
  <si>
    <t>21113</t>
  </si>
  <si>
    <t>FYZIKÁLNÍ TERAPIE II</t>
  </si>
  <si>
    <t>21713</t>
  </si>
  <si>
    <t>MASÁŽ REFLEXNÍ A VAZIVOVÁ</t>
  </si>
  <si>
    <t>21117</t>
  </si>
  <si>
    <t>FYZIKÁLNÍ TERAPIE IV</t>
  </si>
  <si>
    <t>21002</t>
  </si>
  <si>
    <t>KINEZIOLOGICKÉ VYŠETŘENÍ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</si>
  <si>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</si>
  <si>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</si>
  <si>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</si>
  <si>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</si>
  <si>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10 - Dětská klinika</t>
  </si>
  <si>
    <t>16 - Klinika plicních nemocí a tuberkulózy</t>
  </si>
  <si>
    <t>20 - Klinika chorob kožních a pohlavních</t>
  </si>
  <si>
    <t>01</t>
  </si>
  <si>
    <t>02</t>
  </si>
  <si>
    <t>03</t>
  </si>
  <si>
    <t>10</t>
  </si>
  <si>
    <t>16</t>
  </si>
  <si>
    <t>20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</si>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</sst>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0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4" fillId="8" borderId="75" xfId="0" applyNumberFormat="1" applyFont="1" applyFill="1" applyBorder="1"/>
    <xf numFmtId="3" fontId="54" fillId="8" borderId="74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6" fillId="2" borderId="81" xfId="0" applyNumberFormat="1" applyFont="1" applyFill="1" applyBorder="1" applyAlignment="1">
      <alignment horizontal="center" vertical="center" wrapText="1"/>
    </xf>
    <xf numFmtId="0" fontId="56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6" fillId="2" borderId="99" xfId="0" applyNumberFormat="1" applyFont="1" applyFill="1" applyBorder="1" applyAlignment="1">
      <alignment horizontal="center" vertical="center" wrapText="1"/>
    </xf>
    <xf numFmtId="173" fontId="40" fillId="4" borderId="85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0" borderId="87" xfId="0" applyNumberFormat="1" applyFont="1" applyBorder="1"/>
    <xf numFmtId="173" fontId="33" fillId="0" borderId="91" xfId="0" applyNumberFormat="1" applyFont="1" applyBorder="1"/>
    <xf numFmtId="173" fontId="33" fillId="0" borderId="89" xfId="0" applyNumberFormat="1" applyFont="1" applyBorder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82" xfId="0" applyNumberFormat="1" applyFont="1" applyBorder="1"/>
    <xf numFmtId="173" fontId="40" fillId="2" borderId="100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0" borderId="93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85" xfId="0" applyNumberFormat="1" applyFont="1" applyBorder="1"/>
    <xf numFmtId="173" fontId="33" fillId="0" borderId="101" xfId="0" applyNumberFormat="1" applyFont="1" applyBorder="1"/>
    <xf numFmtId="173" fontId="33" fillId="0" borderId="79" xfId="0" applyNumberFormat="1" applyFont="1" applyBorder="1"/>
    <xf numFmtId="174" fontId="40" fillId="2" borderId="85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1" xfId="0" applyNumberFormat="1" applyFont="1" applyBorder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5" xfId="0" applyNumberFormat="1" applyFont="1" applyFill="1" applyBorder="1" applyAlignment="1">
      <alignment horizontal="center"/>
    </xf>
    <xf numFmtId="175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1" fillId="0" borderId="102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166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7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28" xfId="0" applyNumberFormat="1" applyFont="1" applyFill="1" applyBorder="1"/>
    <xf numFmtId="3" fontId="33" fillId="0" borderId="130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7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9" fontId="33" fillId="0" borderId="128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7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09" xfId="0" applyFont="1" applyFill="1" applyBorder="1"/>
    <xf numFmtId="0" fontId="33" fillId="0" borderId="27" xfId="0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88" xfId="0" applyNumberFormat="1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0" borderId="24" xfId="0" applyFont="1" applyFill="1" applyBorder="1"/>
    <xf numFmtId="0" fontId="40" fillId="0" borderId="135" xfId="0" applyFont="1" applyFill="1" applyBorder="1"/>
    <xf numFmtId="0" fontId="40" fillId="0" borderId="141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6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73" fontId="40" fillId="4" borderId="147" xfId="0" applyNumberFormat="1" applyFont="1" applyFill="1" applyBorder="1" applyAlignment="1">
      <alignment horizontal="center"/>
    </xf>
    <xf numFmtId="173" fontId="40" fillId="4" borderId="148" xfId="0" applyNumberFormat="1" applyFont="1" applyFill="1" applyBorder="1" applyAlignment="1">
      <alignment horizontal="center"/>
    </xf>
    <xf numFmtId="0" fontId="0" fillId="0" borderId="148" xfId="0" applyBorder="1" applyAlignment="1"/>
    <xf numFmtId="0" fontId="0" fillId="0" borderId="148" xfId="0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173" fontId="33" fillId="0" borderId="150" xfId="0" applyNumberFormat="1" applyFont="1" applyBorder="1" applyAlignment="1">
      <alignment horizontal="right" wrapText="1"/>
    </xf>
    <xf numFmtId="0" fontId="0" fillId="0" borderId="150" xfId="0" applyBorder="1" applyAlignment="1">
      <alignment horizontal="right" wrapText="1"/>
    </xf>
    <xf numFmtId="175" fontId="33" fillId="0" borderId="149" xfId="0" applyNumberFormat="1" applyFont="1" applyBorder="1" applyAlignment="1">
      <alignment horizontal="right"/>
    </xf>
    <xf numFmtId="175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0" fontId="0" fillId="0" borderId="152" xfId="0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46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5" xfId="0" applyNumberFormat="1" applyFont="1" applyBorder="1"/>
    <xf numFmtId="174" fontId="33" fillId="0" borderId="154" xfId="0" applyNumberFormat="1" applyFont="1" applyBorder="1"/>
    <xf numFmtId="173" fontId="40" fillId="4" borderId="57" xfId="0" applyNumberFormat="1" applyFont="1" applyFill="1" applyBorder="1" applyAlignment="1"/>
    <xf numFmtId="173" fontId="33" fillId="0" borderId="145" xfId="0" applyNumberFormat="1" applyFont="1" applyBorder="1"/>
    <xf numFmtId="173" fontId="33" fillId="0" borderId="146" xfId="0" applyNumberFormat="1" applyFont="1" applyBorder="1"/>
    <xf numFmtId="173" fontId="40" fillId="2" borderId="57" xfId="0" applyNumberFormat="1" applyFont="1" applyFill="1" applyBorder="1" applyAlignment="1"/>
    <xf numFmtId="173" fontId="33" fillId="0" borderId="154" xfId="0" applyNumberFormat="1" applyFont="1" applyBorder="1"/>
    <xf numFmtId="173" fontId="33" fillId="0" borderId="57" xfId="0" applyNumberFormat="1" applyFont="1" applyBorder="1"/>
    <xf numFmtId="173" fontId="40" fillId="4" borderId="155" xfId="0" applyNumberFormat="1" applyFont="1" applyFill="1" applyBorder="1" applyAlignment="1">
      <alignment horizontal="center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57" xfId="0" applyNumberFormat="1" applyFont="1" applyBorder="1" applyAlignment="1">
      <alignment horizontal="right"/>
    </xf>
    <xf numFmtId="0" fontId="0" fillId="0" borderId="153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8" xfId="0" applyNumberFormat="1" applyFont="1" applyBorder="1" applyAlignment="1">
      <alignment horizontal="right"/>
    </xf>
    <xf numFmtId="175" fontId="33" fillId="0" borderId="158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36" xfId="0" applyNumberFormat="1" applyFont="1" applyFill="1" applyBorder="1"/>
    <xf numFmtId="169" fontId="33" fillId="0" borderId="139" xfId="0" applyNumberFormat="1" applyFont="1" applyFill="1" applyBorder="1"/>
    <xf numFmtId="0" fontId="40" fillId="0" borderId="138" xfId="0" applyFont="1" applyFill="1" applyBorder="1"/>
    <xf numFmtId="169" fontId="33" fillId="0" borderId="27" xfId="0" applyNumberFormat="1" applyFont="1" applyFill="1" applyBorder="1"/>
    <xf numFmtId="0" fontId="40" fillId="0" borderId="19" xfId="0" applyFont="1" applyFill="1" applyBorder="1"/>
    <xf numFmtId="169" fontId="33" fillId="0" borderId="25" xfId="0" applyNumberFormat="1" applyFont="1" applyFill="1" applyBorder="1"/>
    <xf numFmtId="169" fontId="33" fillId="0" borderId="137" xfId="0" applyNumberFormat="1" applyFont="1" applyFill="1" applyBorder="1"/>
    <xf numFmtId="169" fontId="33" fillId="0" borderId="140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0.62212600865412371</c:v>
                </c:pt>
                <c:pt idx="1">
                  <c:v>0.73471012822826676</c:v>
                </c:pt>
                <c:pt idx="2">
                  <c:v>0.7185711084438472</c:v>
                </c:pt>
                <c:pt idx="3">
                  <c:v>0.76712486756818721</c:v>
                </c:pt>
                <c:pt idx="4">
                  <c:v>0.78508977451434003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748848"/>
        <c:axId val="80373905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0.38524346669240722</c:v>
                </c:pt>
                <c:pt idx="1">
                  <c:v>0.38524346669240722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741232"/>
        <c:axId val="803742864"/>
      </c:scatterChart>
      <c:catAx>
        <c:axId val="80374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03739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37390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03748848"/>
        <c:crosses val="autoZero"/>
        <c:crossBetween val="between"/>
      </c:valAx>
      <c:valAx>
        <c:axId val="8037412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03742864"/>
        <c:crosses val="max"/>
        <c:crossBetween val="midCat"/>
      </c:valAx>
      <c:valAx>
        <c:axId val="8037428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0374123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108</v>
      </c>
      <c r="B1" s="325"/>
    </row>
    <row r="2" spans="1:3" ht="14.4" customHeight="1" thickBot="1" x14ac:dyDescent="0.35">
      <c r="A2" s="234" t="s">
        <v>256</v>
      </c>
      <c r="B2" s="46"/>
    </row>
    <row r="3" spans="1:3" ht="14.4" customHeight="1" thickBot="1" x14ac:dyDescent="0.35">
      <c r="A3" s="321" t="s">
        <v>141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258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109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114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164</v>
      </c>
      <c r="C12" s="47" t="s">
        <v>115</v>
      </c>
    </row>
    <row r="13" spans="1:3" ht="28.8" customHeight="1" x14ac:dyDescent="0.3">
      <c r="A13" s="147" t="str">
        <f t="shared" si="2"/>
        <v>LŽ PL</v>
      </c>
      <c r="B13" s="492" t="s">
        <v>165</v>
      </c>
      <c r="C13" s="47" t="s">
        <v>145</v>
      </c>
    </row>
    <row r="14" spans="1:3" ht="14.4" customHeight="1" x14ac:dyDescent="0.3">
      <c r="A14" s="147" t="str">
        <f t="shared" si="2"/>
        <v>LŽ PL Detail</v>
      </c>
      <c r="B14" s="90" t="s">
        <v>467</v>
      </c>
      <c r="C14" s="47" t="s">
        <v>147</v>
      </c>
    </row>
    <row r="15" spans="1:3" ht="14.4" customHeight="1" x14ac:dyDescent="0.3">
      <c r="A15" s="147" t="str">
        <f t="shared" si="2"/>
        <v>LŽ Statim</v>
      </c>
      <c r="B15" s="308" t="s">
        <v>210</v>
      </c>
      <c r="C15" s="47" t="s">
        <v>220</v>
      </c>
    </row>
    <row r="16" spans="1:3" ht="14.4" customHeight="1" x14ac:dyDescent="0.3">
      <c r="A16" s="147" t="str">
        <f t="shared" si="2"/>
        <v>Léky Recepty</v>
      </c>
      <c r="B16" s="90" t="s">
        <v>139</v>
      </c>
      <c r="C16" s="47" t="s">
        <v>116</v>
      </c>
    </row>
    <row r="17" spans="1:3" ht="14.4" customHeight="1" x14ac:dyDescent="0.3">
      <c r="A17" s="147" t="str">
        <f t="shared" si="2"/>
        <v>LRp Lékaři</v>
      </c>
      <c r="B17" s="90" t="s">
        <v>150</v>
      </c>
      <c r="C17" s="47" t="s">
        <v>151</v>
      </c>
    </row>
    <row r="18" spans="1:3" ht="14.4" customHeight="1" x14ac:dyDescent="0.3">
      <c r="A18" s="147" t="str">
        <f t="shared" si="2"/>
        <v>LRp Detail</v>
      </c>
      <c r="B18" s="90" t="s">
        <v>1769</v>
      </c>
      <c r="C18" s="47" t="s">
        <v>117</v>
      </c>
    </row>
    <row r="19" spans="1:3" ht="28.8" customHeight="1" x14ac:dyDescent="0.3">
      <c r="A19" s="147" t="str">
        <f t="shared" si="2"/>
        <v>LRp PL</v>
      </c>
      <c r="B19" s="492" t="s">
        <v>1770</v>
      </c>
      <c r="C19" s="47" t="s">
        <v>146</v>
      </c>
    </row>
    <row r="20" spans="1:3" ht="14.4" customHeight="1" x14ac:dyDescent="0.3">
      <c r="A20" s="147" t="str">
        <f>HYPERLINK("#'"&amp;C20&amp;"'!A1",C20)</f>
        <v>LRp PL Detail</v>
      </c>
      <c r="B20" s="90" t="s">
        <v>1874</v>
      </c>
      <c r="C20" s="47" t="s">
        <v>148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140</v>
      </c>
      <c r="C21" s="47" t="s">
        <v>118</v>
      </c>
    </row>
    <row r="22" spans="1:3" ht="14.4" customHeight="1" x14ac:dyDescent="0.3">
      <c r="A22" s="147" t="str">
        <f t="shared" si="2"/>
        <v>MŽ Detail</v>
      </c>
      <c r="B22" s="90" t="s">
        <v>1928</v>
      </c>
      <c r="C22" s="47" t="s">
        <v>119</v>
      </c>
    </row>
    <row r="23" spans="1:3" ht="14.4" customHeight="1" thickBot="1" x14ac:dyDescent="0.35">
      <c r="A23" s="149" t="str">
        <f t="shared" si="2"/>
        <v>Osobní náklady</v>
      </c>
      <c r="B23" s="90" t="s">
        <v>106</v>
      </c>
      <c r="C23" s="47" t="s">
        <v>120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4" t="s">
        <v>110</v>
      </c>
      <c r="B25" s="322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1936</v>
      </c>
      <c r="C26" s="47" t="s">
        <v>123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1945</v>
      </c>
      <c r="C27" s="47" t="s">
        <v>223</v>
      </c>
    </row>
    <row r="28" spans="1:3" ht="14.4" customHeight="1" x14ac:dyDescent="0.3">
      <c r="A28" s="147" t="str">
        <f t="shared" si="4"/>
        <v>ZV Vykáz.-A Detail</v>
      </c>
      <c r="B28" s="90" t="s">
        <v>2055</v>
      </c>
      <c r="C28" s="47" t="s">
        <v>124</v>
      </c>
    </row>
    <row r="29" spans="1:3" ht="14.4" customHeight="1" x14ac:dyDescent="0.3">
      <c r="A29" s="147" t="str">
        <f t="shared" si="4"/>
        <v>ZV Vykáz.-H</v>
      </c>
      <c r="B29" s="90" t="s">
        <v>127</v>
      </c>
      <c r="C29" s="47" t="s">
        <v>125</v>
      </c>
    </row>
    <row r="30" spans="1:3" ht="14.4" customHeight="1" x14ac:dyDescent="0.3">
      <c r="A30" s="147" t="str">
        <f t="shared" si="4"/>
        <v>ZV Vykáz.-H Detail</v>
      </c>
      <c r="B30" s="90" t="s">
        <v>2068</v>
      </c>
      <c r="C30" s="47" t="s">
        <v>126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" style="207" customWidth="1"/>
    <col min="11" max="11" width="6.77734375" style="210" bestFit="1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467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256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47.51</v>
      </c>
      <c r="K3" s="44">
        <f>IF(M3=0,0,J3/M3)</f>
        <v>1</v>
      </c>
      <c r="L3" s="43">
        <f>SUBTOTAL(9,L6:L1048576)</f>
        <v>1</v>
      </c>
      <c r="M3" s="45">
        <f>SUBTOTAL(9,M6:M1048576)</f>
        <v>47.51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477" t="s">
        <v>131</v>
      </c>
      <c r="B5" s="493" t="s">
        <v>132</v>
      </c>
      <c r="C5" s="493" t="s">
        <v>71</v>
      </c>
      <c r="D5" s="493" t="s">
        <v>133</v>
      </c>
      <c r="E5" s="493" t="s">
        <v>134</v>
      </c>
      <c r="F5" s="494" t="s">
        <v>28</v>
      </c>
      <c r="G5" s="494" t="s">
        <v>14</v>
      </c>
      <c r="H5" s="479" t="s">
        <v>135</v>
      </c>
      <c r="I5" s="478" t="s">
        <v>28</v>
      </c>
      <c r="J5" s="494" t="s">
        <v>14</v>
      </c>
      <c r="K5" s="479" t="s">
        <v>135</v>
      </c>
      <c r="L5" s="478" t="s">
        <v>28</v>
      </c>
      <c r="M5" s="495" t="s">
        <v>14</v>
      </c>
    </row>
    <row r="6" spans="1:13" ht="14.4" customHeight="1" thickBot="1" x14ac:dyDescent="0.35">
      <c r="A6" s="484" t="s">
        <v>425</v>
      </c>
      <c r="B6" s="497" t="s">
        <v>465</v>
      </c>
      <c r="C6" s="497" t="s">
        <v>457</v>
      </c>
      <c r="D6" s="497" t="s">
        <v>458</v>
      </c>
      <c r="E6" s="497" t="s">
        <v>466</v>
      </c>
      <c r="F6" s="485"/>
      <c r="G6" s="485"/>
      <c r="H6" s="302">
        <v>0</v>
      </c>
      <c r="I6" s="485">
        <v>1</v>
      </c>
      <c r="J6" s="485">
        <v>47.51</v>
      </c>
      <c r="K6" s="302">
        <v>1</v>
      </c>
      <c r="L6" s="485">
        <v>1</v>
      </c>
      <c r="M6" s="486">
        <v>47.51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2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63" t="s">
        <v>210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4" t="s">
        <v>256</v>
      </c>
      <c r="B2" s="214"/>
      <c r="C2" s="214"/>
      <c r="D2" s="214"/>
      <c r="E2" s="214"/>
    </row>
    <row r="3" spans="1:17" ht="14.4" customHeight="1" thickBot="1" x14ac:dyDescent="0.35">
      <c r="A3" s="301" t="s">
        <v>3</v>
      </c>
      <c r="B3" s="305">
        <f>SUM(B6:B1048576)</f>
        <v>16</v>
      </c>
      <c r="C3" s="306">
        <f>SUM(C6:C1048576)</f>
        <v>0</v>
      </c>
      <c r="D3" s="306">
        <f>SUM(D6:D1048576)</f>
        <v>0</v>
      </c>
      <c r="E3" s="307">
        <f>SUM(E6:E1048576)</f>
        <v>0</v>
      </c>
      <c r="F3" s="304">
        <f>IF(SUM($B3:$E3)=0,"",B3/SUM($B3:$E3))</f>
        <v>1</v>
      </c>
      <c r="G3" s="302">
        <f t="shared" ref="G3:I3" si="0">IF(SUM($B3:$E3)=0,"",C3/SUM($B3:$E3))</f>
        <v>0</v>
      </c>
      <c r="H3" s="302">
        <f t="shared" si="0"/>
        <v>0</v>
      </c>
      <c r="I3" s="303">
        <f t="shared" si="0"/>
        <v>0</v>
      </c>
      <c r="J3" s="306">
        <f>SUM(J6:J1048576)</f>
        <v>11</v>
      </c>
      <c r="K3" s="306">
        <f>SUM(K6:K1048576)</f>
        <v>0</v>
      </c>
      <c r="L3" s="306">
        <f>SUM(L6:L1048576)</f>
        <v>0</v>
      </c>
      <c r="M3" s="307">
        <f>SUM(M6:M1048576)</f>
        <v>0</v>
      </c>
      <c r="N3" s="304">
        <f>IF(SUM($J3:$M3)=0,"",J3/SUM($J3:$M3))</f>
        <v>1</v>
      </c>
      <c r="O3" s="302">
        <f t="shared" ref="O3:Q3" si="1">IF(SUM($J3:$M3)=0,"",K3/SUM($J3:$M3))</f>
        <v>0</v>
      </c>
      <c r="P3" s="302">
        <f t="shared" si="1"/>
        <v>0</v>
      </c>
      <c r="Q3" s="303">
        <f t="shared" si="1"/>
        <v>0</v>
      </c>
    </row>
    <row r="4" spans="1:17" ht="14.4" customHeight="1" thickBot="1" x14ac:dyDescent="0.35">
      <c r="A4" s="300"/>
      <c r="B4" s="376" t="s">
        <v>212</v>
      </c>
      <c r="C4" s="377"/>
      <c r="D4" s="377"/>
      <c r="E4" s="378"/>
      <c r="F4" s="373" t="s">
        <v>217</v>
      </c>
      <c r="G4" s="374"/>
      <c r="H4" s="374"/>
      <c r="I4" s="375"/>
      <c r="J4" s="376" t="s">
        <v>218</v>
      </c>
      <c r="K4" s="377"/>
      <c r="L4" s="377"/>
      <c r="M4" s="378"/>
      <c r="N4" s="373" t="s">
        <v>219</v>
      </c>
      <c r="O4" s="374"/>
      <c r="P4" s="374"/>
      <c r="Q4" s="375"/>
    </row>
    <row r="5" spans="1:17" ht="14.4" customHeight="1" thickBot="1" x14ac:dyDescent="0.35">
      <c r="A5" s="498" t="s">
        <v>211</v>
      </c>
      <c r="B5" s="499" t="s">
        <v>213</v>
      </c>
      <c r="C5" s="499" t="s">
        <v>214</v>
      </c>
      <c r="D5" s="499" t="s">
        <v>215</v>
      </c>
      <c r="E5" s="500" t="s">
        <v>216</v>
      </c>
      <c r="F5" s="501" t="s">
        <v>213</v>
      </c>
      <c r="G5" s="502" t="s">
        <v>214</v>
      </c>
      <c r="H5" s="502" t="s">
        <v>215</v>
      </c>
      <c r="I5" s="503" t="s">
        <v>216</v>
      </c>
      <c r="J5" s="499" t="s">
        <v>213</v>
      </c>
      <c r="K5" s="499" t="s">
        <v>214</v>
      </c>
      <c r="L5" s="499" t="s">
        <v>215</v>
      </c>
      <c r="M5" s="500" t="s">
        <v>216</v>
      </c>
      <c r="N5" s="501" t="s">
        <v>213</v>
      </c>
      <c r="O5" s="502" t="s">
        <v>214</v>
      </c>
      <c r="P5" s="502" t="s">
        <v>215</v>
      </c>
      <c r="Q5" s="503" t="s">
        <v>216</v>
      </c>
    </row>
    <row r="6" spans="1:17" ht="14.4" customHeight="1" x14ac:dyDescent="0.3">
      <c r="A6" s="506" t="s">
        <v>468</v>
      </c>
      <c r="B6" s="510"/>
      <c r="C6" s="463"/>
      <c r="D6" s="463"/>
      <c r="E6" s="464"/>
      <c r="F6" s="508"/>
      <c r="G6" s="482"/>
      <c r="H6" s="482"/>
      <c r="I6" s="512"/>
      <c r="J6" s="510"/>
      <c r="K6" s="463"/>
      <c r="L6" s="463"/>
      <c r="M6" s="464"/>
      <c r="N6" s="508"/>
      <c r="O6" s="482"/>
      <c r="P6" s="482"/>
      <c r="Q6" s="504"/>
    </row>
    <row r="7" spans="1:17" ht="14.4" customHeight="1" thickBot="1" x14ac:dyDescent="0.35">
      <c r="A7" s="507" t="s">
        <v>469</v>
      </c>
      <c r="B7" s="511">
        <v>16</v>
      </c>
      <c r="C7" s="475"/>
      <c r="D7" s="475"/>
      <c r="E7" s="476"/>
      <c r="F7" s="509">
        <v>1</v>
      </c>
      <c r="G7" s="483">
        <v>0</v>
      </c>
      <c r="H7" s="483">
        <v>0</v>
      </c>
      <c r="I7" s="513">
        <v>0</v>
      </c>
      <c r="J7" s="511">
        <v>11</v>
      </c>
      <c r="K7" s="475"/>
      <c r="L7" s="475"/>
      <c r="M7" s="476"/>
      <c r="N7" s="509">
        <v>1</v>
      </c>
      <c r="O7" s="483">
        <v>0</v>
      </c>
      <c r="P7" s="483">
        <v>0</v>
      </c>
      <c r="Q7" s="50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139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4" t="s">
        <v>256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149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7">
        <v>27</v>
      </c>
      <c r="B5" s="448" t="s">
        <v>460</v>
      </c>
      <c r="C5" s="451">
        <v>355710.21000000008</v>
      </c>
      <c r="D5" s="451">
        <v>637</v>
      </c>
      <c r="E5" s="451">
        <v>140984.82999999999</v>
      </c>
      <c r="F5" s="514">
        <v>0.39634743686440699</v>
      </c>
      <c r="G5" s="451">
        <v>261</v>
      </c>
      <c r="H5" s="514">
        <v>0.40973312401883832</v>
      </c>
      <c r="I5" s="451">
        <v>214725.38000000012</v>
      </c>
      <c r="J5" s="514">
        <v>0.60365256313559312</v>
      </c>
      <c r="K5" s="451">
        <v>376</v>
      </c>
      <c r="L5" s="514">
        <v>0.59026687598116168</v>
      </c>
      <c r="M5" s="451" t="s">
        <v>69</v>
      </c>
      <c r="N5" s="151"/>
    </row>
    <row r="6" spans="1:14" ht="14.4" customHeight="1" x14ac:dyDescent="0.3">
      <c r="A6" s="447">
        <v>27</v>
      </c>
      <c r="B6" s="448" t="s">
        <v>470</v>
      </c>
      <c r="C6" s="451">
        <v>352480.21000000008</v>
      </c>
      <c r="D6" s="451">
        <v>632</v>
      </c>
      <c r="E6" s="451">
        <v>137754.82999999999</v>
      </c>
      <c r="F6" s="514">
        <v>0.39081578509045928</v>
      </c>
      <c r="G6" s="451">
        <v>256</v>
      </c>
      <c r="H6" s="514">
        <v>0.4050632911392405</v>
      </c>
      <c r="I6" s="451">
        <v>214725.38000000012</v>
      </c>
      <c r="J6" s="514">
        <v>0.60918421490954078</v>
      </c>
      <c r="K6" s="451">
        <v>376</v>
      </c>
      <c r="L6" s="514">
        <v>0.59493670886075944</v>
      </c>
      <c r="M6" s="451" t="s">
        <v>1</v>
      </c>
      <c r="N6" s="151"/>
    </row>
    <row r="7" spans="1:14" ht="14.4" customHeight="1" x14ac:dyDescent="0.3">
      <c r="A7" s="447">
        <v>27</v>
      </c>
      <c r="B7" s="448" t="s">
        <v>471</v>
      </c>
      <c r="C7" s="451">
        <v>0</v>
      </c>
      <c r="D7" s="451">
        <v>1</v>
      </c>
      <c r="E7" s="451">
        <v>0</v>
      </c>
      <c r="F7" s="514" t="s">
        <v>422</v>
      </c>
      <c r="G7" s="451">
        <v>1</v>
      </c>
      <c r="H7" s="514">
        <v>1</v>
      </c>
      <c r="I7" s="451" t="s">
        <v>422</v>
      </c>
      <c r="J7" s="514" t="s">
        <v>422</v>
      </c>
      <c r="K7" s="451" t="s">
        <v>422</v>
      </c>
      <c r="L7" s="514">
        <v>0</v>
      </c>
      <c r="M7" s="451" t="s">
        <v>1</v>
      </c>
      <c r="N7" s="151"/>
    </row>
    <row r="8" spans="1:14" ht="14.4" customHeight="1" x14ac:dyDescent="0.3">
      <c r="A8" s="447">
        <v>27</v>
      </c>
      <c r="B8" s="448" t="s">
        <v>472</v>
      </c>
      <c r="C8" s="451">
        <v>3230</v>
      </c>
      <c r="D8" s="451">
        <v>4</v>
      </c>
      <c r="E8" s="451">
        <v>3230</v>
      </c>
      <c r="F8" s="514">
        <v>1</v>
      </c>
      <c r="G8" s="451">
        <v>4</v>
      </c>
      <c r="H8" s="514">
        <v>1</v>
      </c>
      <c r="I8" s="451" t="s">
        <v>422</v>
      </c>
      <c r="J8" s="514">
        <v>0</v>
      </c>
      <c r="K8" s="451" t="s">
        <v>422</v>
      </c>
      <c r="L8" s="514">
        <v>0</v>
      </c>
      <c r="M8" s="451" t="s">
        <v>1</v>
      </c>
      <c r="N8" s="151"/>
    </row>
    <row r="9" spans="1:14" ht="14.4" customHeight="1" x14ac:dyDescent="0.3">
      <c r="A9" s="447" t="s">
        <v>420</v>
      </c>
      <c r="B9" s="448" t="s">
        <v>3</v>
      </c>
      <c r="C9" s="451">
        <v>355710.21000000008</v>
      </c>
      <c r="D9" s="451">
        <v>637</v>
      </c>
      <c r="E9" s="451">
        <v>140984.82999999999</v>
      </c>
      <c r="F9" s="514">
        <v>0.39634743686440699</v>
      </c>
      <c r="G9" s="451">
        <v>261</v>
      </c>
      <c r="H9" s="514">
        <v>0.40973312401883832</v>
      </c>
      <c r="I9" s="451">
        <v>214725.38000000012</v>
      </c>
      <c r="J9" s="514">
        <v>0.60365256313559312</v>
      </c>
      <c r="K9" s="451">
        <v>376</v>
      </c>
      <c r="L9" s="514">
        <v>0.59026687598116168</v>
      </c>
      <c r="M9" s="451" t="s">
        <v>424</v>
      </c>
      <c r="N9" s="151"/>
    </row>
    <row r="11" spans="1:14" ht="14.4" customHeight="1" x14ac:dyDescent="0.3">
      <c r="A11" s="447">
        <v>27</v>
      </c>
      <c r="B11" s="448" t="s">
        <v>460</v>
      </c>
      <c r="C11" s="451" t="s">
        <v>422</v>
      </c>
      <c r="D11" s="451" t="s">
        <v>422</v>
      </c>
      <c r="E11" s="451" t="s">
        <v>422</v>
      </c>
      <c r="F11" s="514" t="s">
        <v>422</v>
      </c>
      <c r="G11" s="451" t="s">
        <v>422</v>
      </c>
      <c r="H11" s="514" t="s">
        <v>422</v>
      </c>
      <c r="I11" s="451" t="s">
        <v>422</v>
      </c>
      <c r="J11" s="514" t="s">
        <v>422</v>
      </c>
      <c r="K11" s="451" t="s">
        <v>422</v>
      </c>
      <c r="L11" s="514" t="s">
        <v>422</v>
      </c>
      <c r="M11" s="451" t="s">
        <v>69</v>
      </c>
      <c r="N11" s="151"/>
    </row>
    <row r="12" spans="1:14" ht="14.4" customHeight="1" x14ac:dyDescent="0.3">
      <c r="A12" s="447" t="s">
        <v>473</v>
      </c>
      <c r="B12" s="448" t="s">
        <v>470</v>
      </c>
      <c r="C12" s="451">
        <v>8775.91</v>
      </c>
      <c r="D12" s="451">
        <v>50</v>
      </c>
      <c r="E12" s="451">
        <v>4838.45</v>
      </c>
      <c r="F12" s="514">
        <v>0.55133313810191764</v>
      </c>
      <c r="G12" s="451">
        <v>25</v>
      </c>
      <c r="H12" s="514">
        <v>0.5</v>
      </c>
      <c r="I12" s="451">
        <v>3937.4599999999991</v>
      </c>
      <c r="J12" s="514">
        <v>0.44866686189808225</v>
      </c>
      <c r="K12" s="451">
        <v>25</v>
      </c>
      <c r="L12" s="514">
        <v>0.5</v>
      </c>
      <c r="M12" s="451" t="s">
        <v>1</v>
      </c>
      <c r="N12" s="151"/>
    </row>
    <row r="13" spans="1:14" ht="14.4" customHeight="1" x14ac:dyDescent="0.3">
      <c r="A13" s="447" t="s">
        <v>473</v>
      </c>
      <c r="B13" s="448" t="s">
        <v>471</v>
      </c>
      <c r="C13" s="451">
        <v>0</v>
      </c>
      <c r="D13" s="451">
        <v>1</v>
      </c>
      <c r="E13" s="451">
        <v>0</v>
      </c>
      <c r="F13" s="514" t="s">
        <v>422</v>
      </c>
      <c r="G13" s="451">
        <v>1</v>
      </c>
      <c r="H13" s="514">
        <v>1</v>
      </c>
      <c r="I13" s="451" t="s">
        <v>422</v>
      </c>
      <c r="J13" s="514" t="s">
        <v>422</v>
      </c>
      <c r="K13" s="451" t="s">
        <v>422</v>
      </c>
      <c r="L13" s="514">
        <v>0</v>
      </c>
      <c r="M13" s="451" t="s">
        <v>1</v>
      </c>
      <c r="N13" s="151"/>
    </row>
    <row r="14" spans="1:14" ht="14.4" customHeight="1" x14ac:dyDescent="0.3">
      <c r="A14" s="447" t="s">
        <v>473</v>
      </c>
      <c r="B14" s="448" t="s">
        <v>474</v>
      </c>
      <c r="C14" s="451">
        <v>8775.91</v>
      </c>
      <c r="D14" s="451">
        <v>51</v>
      </c>
      <c r="E14" s="451">
        <v>4838.45</v>
      </c>
      <c r="F14" s="514">
        <v>0.55133313810191764</v>
      </c>
      <c r="G14" s="451">
        <v>26</v>
      </c>
      <c r="H14" s="514">
        <v>0.50980392156862742</v>
      </c>
      <c r="I14" s="451">
        <v>3937.4599999999991</v>
      </c>
      <c r="J14" s="514">
        <v>0.44866686189808225</v>
      </c>
      <c r="K14" s="451">
        <v>25</v>
      </c>
      <c r="L14" s="514">
        <v>0.49019607843137253</v>
      </c>
      <c r="M14" s="451" t="s">
        <v>428</v>
      </c>
      <c r="N14" s="151"/>
    </row>
    <row r="15" spans="1:14" ht="14.4" customHeight="1" x14ac:dyDescent="0.3">
      <c r="A15" s="447" t="s">
        <v>422</v>
      </c>
      <c r="B15" s="448" t="s">
        <v>422</v>
      </c>
      <c r="C15" s="451" t="s">
        <v>422</v>
      </c>
      <c r="D15" s="451" t="s">
        <v>422</v>
      </c>
      <c r="E15" s="451" t="s">
        <v>422</v>
      </c>
      <c r="F15" s="514" t="s">
        <v>422</v>
      </c>
      <c r="G15" s="451" t="s">
        <v>422</v>
      </c>
      <c r="H15" s="514" t="s">
        <v>422</v>
      </c>
      <c r="I15" s="451" t="s">
        <v>422</v>
      </c>
      <c r="J15" s="514" t="s">
        <v>422</v>
      </c>
      <c r="K15" s="451" t="s">
        <v>422</v>
      </c>
      <c r="L15" s="514" t="s">
        <v>422</v>
      </c>
      <c r="M15" s="451" t="s">
        <v>429</v>
      </c>
      <c r="N15" s="151"/>
    </row>
    <row r="16" spans="1:14" ht="14.4" customHeight="1" x14ac:dyDescent="0.3">
      <c r="A16" s="447" t="s">
        <v>475</v>
      </c>
      <c r="B16" s="448" t="s">
        <v>470</v>
      </c>
      <c r="C16" s="451">
        <v>148597.71</v>
      </c>
      <c r="D16" s="451">
        <v>235</v>
      </c>
      <c r="E16" s="451">
        <v>59071.529999999992</v>
      </c>
      <c r="F16" s="514">
        <v>0.39752651639113412</v>
      </c>
      <c r="G16" s="451">
        <v>93</v>
      </c>
      <c r="H16" s="514">
        <v>0.39574468085106385</v>
      </c>
      <c r="I16" s="451">
        <v>89526.180000000008</v>
      </c>
      <c r="J16" s="514">
        <v>0.60247348360886588</v>
      </c>
      <c r="K16" s="451">
        <v>142</v>
      </c>
      <c r="L16" s="514">
        <v>0.60425531914893615</v>
      </c>
      <c r="M16" s="451" t="s">
        <v>1</v>
      </c>
      <c r="N16" s="151"/>
    </row>
    <row r="17" spans="1:14" ht="14.4" customHeight="1" x14ac:dyDescent="0.3">
      <c r="A17" s="447" t="s">
        <v>475</v>
      </c>
      <c r="B17" s="448" t="s">
        <v>472</v>
      </c>
      <c r="C17" s="451">
        <v>2820</v>
      </c>
      <c r="D17" s="451">
        <v>3</v>
      </c>
      <c r="E17" s="451">
        <v>2820</v>
      </c>
      <c r="F17" s="514">
        <v>1</v>
      </c>
      <c r="G17" s="451">
        <v>3</v>
      </c>
      <c r="H17" s="514">
        <v>1</v>
      </c>
      <c r="I17" s="451" t="s">
        <v>422</v>
      </c>
      <c r="J17" s="514">
        <v>0</v>
      </c>
      <c r="K17" s="451" t="s">
        <v>422</v>
      </c>
      <c r="L17" s="514">
        <v>0</v>
      </c>
      <c r="M17" s="451" t="s">
        <v>1</v>
      </c>
      <c r="N17" s="151"/>
    </row>
    <row r="18" spans="1:14" ht="14.4" customHeight="1" x14ac:dyDescent="0.3">
      <c r="A18" s="447" t="s">
        <v>475</v>
      </c>
      <c r="B18" s="448" t="s">
        <v>476</v>
      </c>
      <c r="C18" s="451">
        <v>151417.71</v>
      </c>
      <c r="D18" s="451">
        <v>238</v>
      </c>
      <c r="E18" s="451">
        <v>61891.529999999992</v>
      </c>
      <c r="F18" s="514">
        <v>0.40874696889815593</v>
      </c>
      <c r="G18" s="451">
        <v>96</v>
      </c>
      <c r="H18" s="514">
        <v>0.40336134453781514</v>
      </c>
      <c r="I18" s="451">
        <v>89526.180000000008</v>
      </c>
      <c r="J18" s="514">
        <v>0.59125303110184413</v>
      </c>
      <c r="K18" s="451">
        <v>142</v>
      </c>
      <c r="L18" s="514">
        <v>0.59663865546218486</v>
      </c>
      <c r="M18" s="451" t="s">
        <v>428</v>
      </c>
      <c r="N18" s="151"/>
    </row>
    <row r="19" spans="1:14" ht="14.4" customHeight="1" x14ac:dyDescent="0.3">
      <c r="A19" s="447" t="s">
        <v>422</v>
      </c>
      <c r="B19" s="448" t="s">
        <v>422</v>
      </c>
      <c r="C19" s="451" t="s">
        <v>422</v>
      </c>
      <c r="D19" s="451" t="s">
        <v>422</v>
      </c>
      <c r="E19" s="451" t="s">
        <v>422</v>
      </c>
      <c r="F19" s="514" t="s">
        <v>422</v>
      </c>
      <c r="G19" s="451" t="s">
        <v>422</v>
      </c>
      <c r="H19" s="514" t="s">
        <v>422</v>
      </c>
      <c r="I19" s="451" t="s">
        <v>422</v>
      </c>
      <c r="J19" s="514" t="s">
        <v>422</v>
      </c>
      <c r="K19" s="451" t="s">
        <v>422</v>
      </c>
      <c r="L19" s="514" t="s">
        <v>422</v>
      </c>
      <c r="M19" s="451" t="s">
        <v>429</v>
      </c>
      <c r="N19" s="151"/>
    </row>
    <row r="20" spans="1:14" ht="14.4" customHeight="1" x14ac:dyDescent="0.3">
      <c r="A20" s="447" t="s">
        <v>477</v>
      </c>
      <c r="B20" s="448" t="s">
        <v>470</v>
      </c>
      <c r="C20" s="451">
        <v>195106.59000000005</v>
      </c>
      <c r="D20" s="451">
        <v>347</v>
      </c>
      <c r="E20" s="451">
        <v>73844.849999999977</v>
      </c>
      <c r="F20" s="514">
        <v>0.37848465292740729</v>
      </c>
      <c r="G20" s="451">
        <v>138</v>
      </c>
      <c r="H20" s="514">
        <v>0.39769452449567722</v>
      </c>
      <c r="I20" s="451">
        <v>121261.74000000008</v>
      </c>
      <c r="J20" s="514">
        <v>0.62151534707259271</v>
      </c>
      <c r="K20" s="451">
        <v>209</v>
      </c>
      <c r="L20" s="514">
        <v>0.60230547550432278</v>
      </c>
      <c r="M20" s="451" t="s">
        <v>1</v>
      </c>
      <c r="N20" s="151"/>
    </row>
    <row r="21" spans="1:14" ht="14.4" customHeight="1" x14ac:dyDescent="0.3">
      <c r="A21" s="447" t="s">
        <v>477</v>
      </c>
      <c r="B21" s="448" t="s">
        <v>472</v>
      </c>
      <c r="C21" s="451">
        <v>410</v>
      </c>
      <c r="D21" s="451">
        <v>1</v>
      </c>
      <c r="E21" s="451">
        <v>410</v>
      </c>
      <c r="F21" s="514">
        <v>1</v>
      </c>
      <c r="G21" s="451">
        <v>1</v>
      </c>
      <c r="H21" s="514">
        <v>1</v>
      </c>
      <c r="I21" s="451" t="s">
        <v>422</v>
      </c>
      <c r="J21" s="514">
        <v>0</v>
      </c>
      <c r="K21" s="451" t="s">
        <v>422</v>
      </c>
      <c r="L21" s="514">
        <v>0</v>
      </c>
      <c r="M21" s="451" t="s">
        <v>1</v>
      </c>
      <c r="N21" s="151"/>
    </row>
    <row r="22" spans="1:14" ht="14.4" customHeight="1" x14ac:dyDescent="0.3">
      <c r="A22" s="447" t="s">
        <v>477</v>
      </c>
      <c r="B22" s="448" t="s">
        <v>478</v>
      </c>
      <c r="C22" s="451">
        <v>195516.59000000005</v>
      </c>
      <c r="D22" s="451">
        <v>348</v>
      </c>
      <c r="E22" s="451">
        <v>74254.849999999977</v>
      </c>
      <c r="F22" s="514">
        <v>0.3797879760484773</v>
      </c>
      <c r="G22" s="451">
        <v>139</v>
      </c>
      <c r="H22" s="514">
        <v>0.39942528735632182</v>
      </c>
      <c r="I22" s="451">
        <v>121261.74000000008</v>
      </c>
      <c r="J22" s="514">
        <v>0.62021202395152275</v>
      </c>
      <c r="K22" s="451">
        <v>209</v>
      </c>
      <c r="L22" s="514">
        <v>0.60057471264367812</v>
      </c>
      <c r="M22" s="451" t="s">
        <v>428</v>
      </c>
      <c r="N22" s="151"/>
    </row>
    <row r="23" spans="1:14" ht="14.4" customHeight="1" x14ac:dyDescent="0.3">
      <c r="A23" s="447" t="s">
        <v>422</v>
      </c>
      <c r="B23" s="448" t="s">
        <v>422</v>
      </c>
      <c r="C23" s="451" t="s">
        <v>422</v>
      </c>
      <c r="D23" s="451" t="s">
        <v>422</v>
      </c>
      <c r="E23" s="451" t="s">
        <v>422</v>
      </c>
      <c r="F23" s="514" t="s">
        <v>422</v>
      </c>
      <c r="G23" s="451" t="s">
        <v>422</v>
      </c>
      <c r="H23" s="514" t="s">
        <v>422</v>
      </c>
      <c r="I23" s="451" t="s">
        <v>422</v>
      </c>
      <c r="J23" s="514" t="s">
        <v>422</v>
      </c>
      <c r="K23" s="451" t="s">
        <v>422</v>
      </c>
      <c r="L23" s="514" t="s">
        <v>422</v>
      </c>
      <c r="M23" s="451" t="s">
        <v>429</v>
      </c>
      <c r="N23" s="151"/>
    </row>
    <row r="24" spans="1:14" ht="14.4" customHeight="1" x14ac:dyDescent="0.3">
      <c r="A24" s="447" t="s">
        <v>420</v>
      </c>
      <c r="B24" s="448" t="s">
        <v>479</v>
      </c>
      <c r="C24" s="451">
        <v>355710.21000000008</v>
      </c>
      <c r="D24" s="451">
        <v>637</v>
      </c>
      <c r="E24" s="451">
        <v>140984.82999999996</v>
      </c>
      <c r="F24" s="514">
        <v>0.39634743686440693</v>
      </c>
      <c r="G24" s="451">
        <v>261</v>
      </c>
      <c r="H24" s="514">
        <v>0.40973312401883832</v>
      </c>
      <c r="I24" s="451">
        <v>214725.38000000009</v>
      </c>
      <c r="J24" s="514">
        <v>0.60365256313559301</v>
      </c>
      <c r="K24" s="451">
        <v>376</v>
      </c>
      <c r="L24" s="514">
        <v>0.59026687598116168</v>
      </c>
      <c r="M24" s="451" t="s">
        <v>424</v>
      </c>
      <c r="N24" s="151"/>
    </row>
    <row r="25" spans="1:14" ht="14.4" customHeight="1" x14ac:dyDescent="0.3">
      <c r="A25" s="515" t="s">
        <v>480</v>
      </c>
    </row>
    <row r="26" spans="1:14" ht="14.4" customHeight="1" x14ac:dyDescent="0.3">
      <c r="A26" s="516" t="s">
        <v>481</v>
      </c>
    </row>
    <row r="27" spans="1:14" ht="14.4" customHeight="1" x14ac:dyDescent="0.3">
      <c r="A27" s="515" t="s">
        <v>482</v>
      </c>
    </row>
  </sheetData>
  <autoFilter ref="A4:M4"/>
  <mergeCells count="4">
    <mergeCell ref="E3:H3"/>
    <mergeCell ref="C3:D3"/>
    <mergeCell ref="I3:L3"/>
    <mergeCell ref="A1:L1"/>
  </mergeCells>
  <conditionalFormatting sqref="F4 F10 F25:F1048576">
    <cfRule type="cellIs" dxfId="39" priority="15" stopIfTrue="1" operator="lessThan">
      <formula>0.6</formula>
    </cfRule>
  </conditionalFormatting>
  <conditionalFormatting sqref="B5:B9">
    <cfRule type="expression" dxfId="38" priority="10">
      <formula>AND(LEFT(M5,6)&lt;&gt;"mezera",M5&lt;&gt;"")</formula>
    </cfRule>
  </conditionalFormatting>
  <conditionalFormatting sqref="A5:A9">
    <cfRule type="expression" dxfId="37" priority="8">
      <formula>AND(M5&lt;&gt;"",M5&lt;&gt;"mezeraKL")</formula>
    </cfRule>
  </conditionalFormatting>
  <conditionalFormatting sqref="F5:F9">
    <cfRule type="cellIs" dxfId="36" priority="7" operator="lessThan">
      <formula>0.6</formula>
    </cfRule>
  </conditionalFormatting>
  <conditionalFormatting sqref="B5:L9">
    <cfRule type="expression" dxfId="35" priority="9">
      <formula>OR($M5="KL",$M5="SumaKL")</formula>
    </cfRule>
    <cfRule type="expression" dxfId="34" priority="11">
      <formula>$M5="SumaNS"</formula>
    </cfRule>
  </conditionalFormatting>
  <conditionalFormatting sqref="A5:L9">
    <cfRule type="expression" dxfId="33" priority="12">
      <formula>$M5&lt;&gt;""</formula>
    </cfRule>
  </conditionalFormatting>
  <conditionalFormatting sqref="B11:B24">
    <cfRule type="expression" dxfId="32" priority="4">
      <formula>AND(LEFT(M11,6)&lt;&gt;"mezera",M11&lt;&gt;"")</formula>
    </cfRule>
  </conditionalFormatting>
  <conditionalFormatting sqref="A11:A24">
    <cfRule type="expression" dxfId="31" priority="2">
      <formula>AND(M11&lt;&gt;"",M11&lt;&gt;"mezeraKL")</formula>
    </cfRule>
  </conditionalFormatting>
  <conditionalFormatting sqref="F11:F24">
    <cfRule type="cellIs" dxfId="30" priority="1" operator="lessThan">
      <formula>0.6</formula>
    </cfRule>
  </conditionalFormatting>
  <conditionalFormatting sqref="B11:L24">
    <cfRule type="expression" dxfId="29" priority="3">
      <formula>OR($M11="KL",$M11="SumaKL")</formula>
    </cfRule>
    <cfRule type="expression" dxfId="28" priority="5">
      <formula>$M11="SumaNS"</formula>
    </cfRule>
  </conditionalFormatting>
  <conditionalFormatting sqref="A11:L24">
    <cfRule type="expression" dxfId="27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150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4" t="s">
        <v>256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149</v>
      </c>
      <c r="K3" s="379"/>
      <c r="L3" s="379"/>
      <c r="M3" s="381"/>
    </row>
    <row r="4" spans="1:13" ht="14.4" customHeight="1" thickBot="1" x14ac:dyDescent="0.35">
      <c r="A4" s="498" t="s">
        <v>136</v>
      </c>
      <c r="B4" s="499" t="s">
        <v>19</v>
      </c>
      <c r="C4" s="520"/>
      <c r="D4" s="499" t="s">
        <v>20</v>
      </c>
      <c r="E4" s="520"/>
      <c r="F4" s="499" t="s">
        <v>19</v>
      </c>
      <c r="G4" s="502" t="s">
        <v>2</v>
      </c>
      <c r="H4" s="499" t="s">
        <v>20</v>
      </c>
      <c r="I4" s="502" t="s">
        <v>2</v>
      </c>
      <c r="J4" s="499" t="s">
        <v>19</v>
      </c>
      <c r="K4" s="502" t="s">
        <v>2</v>
      </c>
      <c r="L4" s="499" t="s">
        <v>20</v>
      </c>
      <c r="M4" s="503" t="s">
        <v>2</v>
      </c>
    </row>
    <row r="5" spans="1:13" ht="14.4" customHeight="1" x14ac:dyDescent="0.3">
      <c r="A5" s="517" t="s">
        <v>483</v>
      </c>
      <c r="B5" s="510">
        <v>4230.37</v>
      </c>
      <c r="C5" s="460">
        <v>1</v>
      </c>
      <c r="D5" s="522">
        <v>27</v>
      </c>
      <c r="E5" s="496" t="s">
        <v>483</v>
      </c>
      <c r="F5" s="510">
        <v>2113.21</v>
      </c>
      <c r="G5" s="482">
        <v>0.4995331377633635</v>
      </c>
      <c r="H5" s="463">
        <v>9</v>
      </c>
      <c r="I5" s="504">
        <v>0.33333333333333331</v>
      </c>
      <c r="J5" s="529">
        <v>2117.16</v>
      </c>
      <c r="K5" s="482">
        <v>0.5004668622366365</v>
      </c>
      <c r="L5" s="463">
        <v>18</v>
      </c>
      <c r="M5" s="504">
        <v>0.66666666666666663</v>
      </c>
    </row>
    <row r="6" spans="1:13" ht="14.4" customHeight="1" x14ac:dyDescent="0.3">
      <c r="A6" s="518" t="s">
        <v>484</v>
      </c>
      <c r="B6" s="521">
        <v>0</v>
      </c>
      <c r="C6" s="466"/>
      <c r="D6" s="523">
        <v>1</v>
      </c>
      <c r="E6" s="527" t="s">
        <v>484</v>
      </c>
      <c r="F6" s="521">
        <v>0</v>
      </c>
      <c r="G6" s="525"/>
      <c r="H6" s="469">
        <v>1</v>
      </c>
      <c r="I6" s="526">
        <v>1</v>
      </c>
      <c r="J6" s="530"/>
      <c r="K6" s="525"/>
      <c r="L6" s="469"/>
      <c r="M6" s="526">
        <v>0</v>
      </c>
    </row>
    <row r="7" spans="1:13" ht="14.4" customHeight="1" x14ac:dyDescent="0.3">
      <c r="A7" s="518" t="s">
        <v>485</v>
      </c>
      <c r="B7" s="521">
        <v>221930.28999999998</v>
      </c>
      <c r="C7" s="466">
        <v>1</v>
      </c>
      <c r="D7" s="523">
        <v>398</v>
      </c>
      <c r="E7" s="527" t="s">
        <v>485</v>
      </c>
      <c r="F7" s="521">
        <v>83957.959999999977</v>
      </c>
      <c r="G7" s="525">
        <v>0.37830780106672229</v>
      </c>
      <c r="H7" s="469">
        <v>135</v>
      </c>
      <c r="I7" s="526">
        <v>0.33919597989949751</v>
      </c>
      <c r="J7" s="530">
        <v>137972.32999999999</v>
      </c>
      <c r="K7" s="525">
        <v>0.62169219893327765</v>
      </c>
      <c r="L7" s="469">
        <v>263</v>
      </c>
      <c r="M7" s="526">
        <v>0.66080402010050254</v>
      </c>
    </row>
    <row r="8" spans="1:13" ht="14.4" customHeight="1" x14ac:dyDescent="0.3">
      <c r="A8" s="518" t="s">
        <v>486</v>
      </c>
      <c r="B8" s="521">
        <v>2238.7700000000004</v>
      </c>
      <c r="C8" s="466">
        <v>1</v>
      </c>
      <c r="D8" s="523">
        <v>14</v>
      </c>
      <c r="E8" s="527" t="s">
        <v>486</v>
      </c>
      <c r="F8" s="521">
        <v>2238.7700000000004</v>
      </c>
      <c r="G8" s="525">
        <v>1</v>
      </c>
      <c r="H8" s="469">
        <v>14</v>
      </c>
      <c r="I8" s="526">
        <v>1</v>
      </c>
      <c r="J8" s="530"/>
      <c r="K8" s="525">
        <v>0</v>
      </c>
      <c r="L8" s="469"/>
      <c r="M8" s="526">
        <v>0</v>
      </c>
    </row>
    <row r="9" spans="1:13" ht="14.4" customHeight="1" x14ac:dyDescent="0.3">
      <c r="A9" s="518" t="s">
        <v>487</v>
      </c>
      <c r="B9" s="521">
        <v>74982.599999999991</v>
      </c>
      <c r="C9" s="466">
        <v>1</v>
      </c>
      <c r="D9" s="523">
        <v>136</v>
      </c>
      <c r="E9" s="527" t="s">
        <v>487</v>
      </c>
      <c r="F9" s="521">
        <v>42596.979999999996</v>
      </c>
      <c r="G9" s="525">
        <v>0.56809153056842521</v>
      </c>
      <c r="H9" s="469">
        <v>72</v>
      </c>
      <c r="I9" s="526">
        <v>0.52941176470588236</v>
      </c>
      <c r="J9" s="530">
        <v>32385.619999999992</v>
      </c>
      <c r="K9" s="525">
        <v>0.43190846943157474</v>
      </c>
      <c r="L9" s="469">
        <v>64</v>
      </c>
      <c r="M9" s="526">
        <v>0.47058823529411764</v>
      </c>
    </row>
    <row r="10" spans="1:13" ht="14.4" customHeight="1" x14ac:dyDescent="0.3">
      <c r="A10" s="518" t="s">
        <v>488</v>
      </c>
      <c r="B10" s="521">
        <v>49169.149999999994</v>
      </c>
      <c r="C10" s="466">
        <v>1</v>
      </c>
      <c r="D10" s="523">
        <v>33</v>
      </c>
      <c r="E10" s="527" t="s">
        <v>488</v>
      </c>
      <c r="F10" s="521">
        <v>7411.9600000000009</v>
      </c>
      <c r="G10" s="525">
        <v>0.15074411495826145</v>
      </c>
      <c r="H10" s="469">
        <v>12</v>
      </c>
      <c r="I10" s="526">
        <v>0.36363636363636365</v>
      </c>
      <c r="J10" s="530">
        <v>41757.189999999995</v>
      </c>
      <c r="K10" s="525">
        <v>0.84925588504173855</v>
      </c>
      <c r="L10" s="469">
        <v>21</v>
      </c>
      <c r="M10" s="526">
        <v>0.63636363636363635</v>
      </c>
    </row>
    <row r="11" spans="1:13" ht="14.4" customHeight="1" x14ac:dyDescent="0.3">
      <c r="A11" s="518" t="s">
        <v>489</v>
      </c>
      <c r="B11" s="521">
        <v>1153.71</v>
      </c>
      <c r="C11" s="466">
        <v>1</v>
      </c>
      <c r="D11" s="523">
        <v>11</v>
      </c>
      <c r="E11" s="527" t="s">
        <v>489</v>
      </c>
      <c r="F11" s="521">
        <v>979.45999999999992</v>
      </c>
      <c r="G11" s="525">
        <v>0.84896551126366238</v>
      </c>
      <c r="H11" s="469">
        <v>8</v>
      </c>
      <c r="I11" s="526">
        <v>0.72727272727272729</v>
      </c>
      <c r="J11" s="530">
        <v>174.25</v>
      </c>
      <c r="K11" s="525">
        <v>0.15103448873633754</v>
      </c>
      <c r="L11" s="469">
        <v>3</v>
      </c>
      <c r="M11" s="526">
        <v>0.27272727272727271</v>
      </c>
    </row>
    <row r="12" spans="1:13" ht="14.4" customHeight="1" x14ac:dyDescent="0.3">
      <c r="A12" s="518" t="s">
        <v>490</v>
      </c>
      <c r="B12" s="521">
        <v>1144.1699999999998</v>
      </c>
      <c r="C12" s="466">
        <v>1</v>
      </c>
      <c r="D12" s="523">
        <v>10</v>
      </c>
      <c r="E12" s="527" t="s">
        <v>490</v>
      </c>
      <c r="F12" s="521">
        <v>918.82999999999993</v>
      </c>
      <c r="G12" s="525">
        <v>0.80305374201386159</v>
      </c>
      <c r="H12" s="469">
        <v>7</v>
      </c>
      <c r="I12" s="526">
        <v>0.7</v>
      </c>
      <c r="J12" s="530">
        <v>225.34</v>
      </c>
      <c r="K12" s="525">
        <v>0.19694625798613846</v>
      </c>
      <c r="L12" s="469">
        <v>3</v>
      </c>
      <c r="M12" s="526">
        <v>0.3</v>
      </c>
    </row>
    <row r="13" spans="1:13" ht="14.4" customHeight="1" x14ac:dyDescent="0.3">
      <c r="A13" s="518" t="s">
        <v>491</v>
      </c>
      <c r="B13" s="521">
        <v>307.05</v>
      </c>
      <c r="C13" s="466">
        <v>1</v>
      </c>
      <c r="D13" s="523">
        <v>6</v>
      </c>
      <c r="E13" s="527" t="s">
        <v>491</v>
      </c>
      <c r="F13" s="521">
        <v>213.56</v>
      </c>
      <c r="G13" s="525">
        <v>0.69552190197036312</v>
      </c>
      <c r="H13" s="469">
        <v>2</v>
      </c>
      <c r="I13" s="526">
        <v>0.33333333333333331</v>
      </c>
      <c r="J13" s="530">
        <v>93.49</v>
      </c>
      <c r="K13" s="525">
        <v>0.30447809802963682</v>
      </c>
      <c r="L13" s="469">
        <v>4</v>
      </c>
      <c r="M13" s="526">
        <v>0.66666666666666663</v>
      </c>
    </row>
    <row r="14" spans="1:13" ht="14.4" customHeight="1" thickBot="1" x14ac:dyDescent="0.35">
      <c r="A14" s="519" t="s">
        <v>492</v>
      </c>
      <c r="B14" s="511">
        <v>554.1</v>
      </c>
      <c r="C14" s="472">
        <v>1</v>
      </c>
      <c r="D14" s="524">
        <v>1</v>
      </c>
      <c r="E14" s="528" t="s">
        <v>492</v>
      </c>
      <c r="F14" s="511">
        <v>554.1</v>
      </c>
      <c r="G14" s="483">
        <v>1</v>
      </c>
      <c r="H14" s="475">
        <v>1</v>
      </c>
      <c r="I14" s="505">
        <v>1</v>
      </c>
      <c r="J14" s="531"/>
      <c r="K14" s="483">
        <v>0</v>
      </c>
      <c r="L14" s="475"/>
      <c r="M14" s="505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64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4" t="s">
        <v>1769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4" t="s">
        <v>256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128</v>
      </c>
      <c r="L3" s="389"/>
      <c r="M3" s="66">
        <f>SUBTOTAL(9,M7:M1048576)</f>
        <v>355710.21000000008</v>
      </c>
      <c r="N3" s="66">
        <f>SUBTOTAL(9,N7:N1048576)</f>
        <v>1649</v>
      </c>
      <c r="O3" s="66">
        <f>SUBTOTAL(9,O7:O1048576)</f>
        <v>637</v>
      </c>
      <c r="P3" s="66">
        <f>SUBTOTAL(9,P7:P1048576)</f>
        <v>140984.8300000001</v>
      </c>
      <c r="Q3" s="67">
        <f>IF(M3=0,0,P3/M3)</f>
        <v>0.39634743686440732</v>
      </c>
      <c r="R3" s="66">
        <f>SUBTOTAL(9,R7:R1048576)</f>
        <v>656</v>
      </c>
      <c r="S3" s="67">
        <f>IF(N3=0,0,R3/N3)</f>
        <v>0.39781685870224376</v>
      </c>
      <c r="T3" s="66">
        <f>SUBTOTAL(9,T7:T1048576)</f>
        <v>261</v>
      </c>
      <c r="U3" s="68">
        <f>IF(O3=0,0,T3/O3)</f>
        <v>0.40973312401883832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8" customFormat="1" ht="14.4" customHeight="1" thickBot="1" x14ac:dyDescent="0.35">
      <c r="A6" s="532" t="s">
        <v>23</v>
      </c>
      <c r="B6" s="533" t="s">
        <v>5</v>
      </c>
      <c r="C6" s="532" t="s">
        <v>24</v>
      </c>
      <c r="D6" s="533" t="s">
        <v>6</v>
      </c>
      <c r="E6" s="533" t="s">
        <v>152</v>
      </c>
      <c r="F6" s="533" t="s">
        <v>25</v>
      </c>
      <c r="G6" s="533" t="s">
        <v>26</v>
      </c>
      <c r="H6" s="533" t="s">
        <v>8</v>
      </c>
      <c r="I6" s="533" t="s">
        <v>10</v>
      </c>
      <c r="J6" s="533" t="s">
        <v>11</v>
      </c>
      <c r="K6" s="533" t="s">
        <v>12</v>
      </c>
      <c r="L6" s="533" t="s">
        <v>27</v>
      </c>
      <c r="M6" s="534" t="s">
        <v>14</v>
      </c>
      <c r="N6" s="535" t="s">
        <v>28</v>
      </c>
      <c r="O6" s="535" t="s">
        <v>28</v>
      </c>
      <c r="P6" s="535" t="s">
        <v>14</v>
      </c>
      <c r="Q6" s="535" t="s">
        <v>2</v>
      </c>
      <c r="R6" s="535" t="s">
        <v>28</v>
      </c>
      <c r="S6" s="535" t="s">
        <v>2</v>
      </c>
      <c r="T6" s="535" t="s">
        <v>28</v>
      </c>
      <c r="U6" s="536" t="s">
        <v>2</v>
      </c>
    </row>
    <row r="7" spans="1:21" ht="14.4" customHeight="1" x14ac:dyDescent="0.3">
      <c r="A7" s="537">
        <v>27</v>
      </c>
      <c r="B7" s="538" t="s">
        <v>460</v>
      </c>
      <c r="C7" s="538" t="s">
        <v>473</v>
      </c>
      <c r="D7" s="539" t="s">
        <v>1766</v>
      </c>
      <c r="E7" s="540" t="s">
        <v>483</v>
      </c>
      <c r="F7" s="538" t="s">
        <v>470</v>
      </c>
      <c r="G7" s="538" t="s">
        <v>493</v>
      </c>
      <c r="H7" s="538" t="s">
        <v>422</v>
      </c>
      <c r="I7" s="538" t="s">
        <v>494</v>
      </c>
      <c r="J7" s="538" t="s">
        <v>495</v>
      </c>
      <c r="K7" s="538" t="s">
        <v>496</v>
      </c>
      <c r="L7" s="541">
        <v>0</v>
      </c>
      <c r="M7" s="541">
        <v>0</v>
      </c>
      <c r="N7" s="538">
        <v>1</v>
      </c>
      <c r="O7" s="542">
        <v>0.5</v>
      </c>
      <c r="P7" s="541"/>
      <c r="Q7" s="543"/>
      <c r="R7" s="538"/>
      <c r="S7" s="543">
        <v>0</v>
      </c>
      <c r="T7" s="542"/>
      <c r="U7" s="122">
        <v>0</v>
      </c>
    </row>
    <row r="8" spans="1:21" ht="14.4" customHeight="1" x14ac:dyDescent="0.3">
      <c r="A8" s="544">
        <v>27</v>
      </c>
      <c r="B8" s="545" t="s">
        <v>460</v>
      </c>
      <c r="C8" s="545" t="s">
        <v>473</v>
      </c>
      <c r="D8" s="546" t="s">
        <v>1766</v>
      </c>
      <c r="E8" s="547" t="s">
        <v>483</v>
      </c>
      <c r="F8" s="545" t="s">
        <v>470</v>
      </c>
      <c r="G8" s="545" t="s">
        <v>497</v>
      </c>
      <c r="H8" s="545" t="s">
        <v>455</v>
      </c>
      <c r="I8" s="545" t="s">
        <v>498</v>
      </c>
      <c r="J8" s="545" t="s">
        <v>499</v>
      </c>
      <c r="K8" s="545" t="s">
        <v>500</v>
      </c>
      <c r="L8" s="548">
        <v>225.06</v>
      </c>
      <c r="M8" s="548">
        <v>450.12</v>
      </c>
      <c r="N8" s="545">
        <v>2</v>
      </c>
      <c r="O8" s="549">
        <v>1</v>
      </c>
      <c r="P8" s="548">
        <v>450.12</v>
      </c>
      <c r="Q8" s="550">
        <v>1</v>
      </c>
      <c r="R8" s="545">
        <v>2</v>
      </c>
      <c r="S8" s="550">
        <v>1</v>
      </c>
      <c r="T8" s="549">
        <v>1</v>
      </c>
      <c r="U8" s="551">
        <v>1</v>
      </c>
    </row>
    <row r="9" spans="1:21" ht="14.4" customHeight="1" x14ac:dyDescent="0.3">
      <c r="A9" s="544">
        <v>27</v>
      </c>
      <c r="B9" s="545" t="s">
        <v>460</v>
      </c>
      <c r="C9" s="545" t="s">
        <v>473</v>
      </c>
      <c r="D9" s="546" t="s">
        <v>1766</v>
      </c>
      <c r="E9" s="547" t="s">
        <v>483</v>
      </c>
      <c r="F9" s="545" t="s">
        <v>470</v>
      </c>
      <c r="G9" s="545" t="s">
        <v>501</v>
      </c>
      <c r="H9" s="545" t="s">
        <v>455</v>
      </c>
      <c r="I9" s="545" t="s">
        <v>502</v>
      </c>
      <c r="J9" s="545" t="s">
        <v>503</v>
      </c>
      <c r="K9" s="545" t="s">
        <v>504</v>
      </c>
      <c r="L9" s="548">
        <v>105.32</v>
      </c>
      <c r="M9" s="548">
        <v>105.32</v>
      </c>
      <c r="N9" s="545">
        <v>1</v>
      </c>
      <c r="O9" s="549">
        <v>0.5</v>
      </c>
      <c r="P9" s="548"/>
      <c r="Q9" s="550">
        <v>0</v>
      </c>
      <c r="R9" s="545"/>
      <c r="S9" s="550">
        <v>0</v>
      </c>
      <c r="T9" s="549"/>
      <c r="U9" s="551">
        <v>0</v>
      </c>
    </row>
    <row r="10" spans="1:21" ht="14.4" customHeight="1" x14ac:dyDescent="0.3">
      <c r="A10" s="544">
        <v>27</v>
      </c>
      <c r="B10" s="545" t="s">
        <v>460</v>
      </c>
      <c r="C10" s="545" t="s">
        <v>473</v>
      </c>
      <c r="D10" s="546" t="s">
        <v>1766</v>
      </c>
      <c r="E10" s="547" t="s">
        <v>483</v>
      </c>
      <c r="F10" s="545" t="s">
        <v>470</v>
      </c>
      <c r="G10" s="545" t="s">
        <v>501</v>
      </c>
      <c r="H10" s="545" t="s">
        <v>455</v>
      </c>
      <c r="I10" s="545" t="s">
        <v>505</v>
      </c>
      <c r="J10" s="545" t="s">
        <v>503</v>
      </c>
      <c r="K10" s="545" t="s">
        <v>506</v>
      </c>
      <c r="L10" s="548">
        <v>35.11</v>
      </c>
      <c r="M10" s="548">
        <v>70.22</v>
      </c>
      <c r="N10" s="545">
        <v>2</v>
      </c>
      <c r="O10" s="549">
        <v>0.5</v>
      </c>
      <c r="P10" s="548"/>
      <c r="Q10" s="550">
        <v>0</v>
      </c>
      <c r="R10" s="545"/>
      <c r="S10" s="550">
        <v>0</v>
      </c>
      <c r="T10" s="549"/>
      <c r="U10" s="551">
        <v>0</v>
      </c>
    </row>
    <row r="11" spans="1:21" ht="14.4" customHeight="1" x14ac:dyDescent="0.3">
      <c r="A11" s="544">
        <v>27</v>
      </c>
      <c r="B11" s="545" t="s">
        <v>460</v>
      </c>
      <c r="C11" s="545" t="s">
        <v>473</v>
      </c>
      <c r="D11" s="546" t="s">
        <v>1766</v>
      </c>
      <c r="E11" s="547" t="s">
        <v>483</v>
      </c>
      <c r="F11" s="545" t="s">
        <v>470</v>
      </c>
      <c r="G11" s="545" t="s">
        <v>507</v>
      </c>
      <c r="H11" s="545" t="s">
        <v>422</v>
      </c>
      <c r="I11" s="545" t="s">
        <v>508</v>
      </c>
      <c r="J11" s="545" t="s">
        <v>509</v>
      </c>
      <c r="K11" s="545" t="s">
        <v>510</v>
      </c>
      <c r="L11" s="548">
        <v>91.11</v>
      </c>
      <c r="M11" s="548">
        <v>273.33</v>
      </c>
      <c r="N11" s="545">
        <v>3</v>
      </c>
      <c r="O11" s="549">
        <v>1.5</v>
      </c>
      <c r="P11" s="548"/>
      <c r="Q11" s="550">
        <v>0</v>
      </c>
      <c r="R11" s="545"/>
      <c r="S11" s="550">
        <v>0</v>
      </c>
      <c r="T11" s="549"/>
      <c r="U11" s="551">
        <v>0</v>
      </c>
    </row>
    <row r="12" spans="1:21" ht="14.4" customHeight="1" x14ac:dyDescent="0.3">
      <c r="A12" s="544">
        <v>27</v>
      </c>
      <c r="B12" s="545" t="s">
        <v>460</v>
      </c>
      <c r="C12" s="545" t="s">
        <v>473</v>
      </c>
      <c r="D12" s="546" t="s">
        <v>1766</v>
      </c>
      <c r="E12" s="547" t="s">
        <v>483</v>
      </c>
      <c r="F12" s="545" t="s">
        <v>470</v>
      </c>
      <c r="G12" s="545" t="s">
        <v>511</v>
      </c>
      <c r="H12" s="545" t="s">
        <v>422</v>
      </c>
      <c r="I12" s="545" t="s">
        <v>512</v>
      </c>
      <c r="J12" s="545" t="s">
        <v>513</v>
      </c>
      <c r="K12" s="545" t="s">
        <v>514</v>
      </c>
      <c r="L12" s="548">
        <v>0</v>
      </c>
      <c r="M12" s="548">
        <v>0</v>
      </c>
      <c r="N12" s="545">
        <v>1</v>
      </c>
      <c r="O12" s="549">
        <v>0.5</v>
      </c>
      <c r="P12" s="548"/>
      <c r="Q12" s="550"/>
      <c r="R12" s="545"/>
      <c r="S12" s="550">
        <v>0</v>
      </c>
      <c r="T12" s="549"/>
      <c r="U12" s="551">
        <v>0</v>
      </c>
    </row>
    <row r="13" spans="1:21" ht="14.4" customHeight="1" x14ac:dyDescent="0.3">
      <c r="A13" s="544">
        <v>27</v>
      </c>
      <c r="B13" s="545" t="s">
        <v>460</v>
      </c>
      <c r="C13" s="545" t="s">
        <v>473</v>
      </c>
      <c r="D13" s="546" t="s">
        <v>1766</v>
      </c>
      <c r="E13" s="547" t="s">
        <v>483</v>
      </c>
      <c r="F13" s="545" t="s">
        <v>470</v>
      </c>
      <c r="G13" s="545" t="s">
        <v>515</v>
      </c>
      <c r="H13" s="545" t="s">
        <v>422</v>
      </c>
      <c r="I13" s="545" t="s">
        <v>516</v>
      </c>
      <c r="J13" s="545" t="s">
        <v>517</v>
      </c>
      <c r="K13" s="545" t="s">
        <v>518</v>
      </c>
      <c r="L13" s="548">
        <v>107.27</v>
      </c>
      <c r="M13" s="548">
        <v>643.62</v>
      </c>
      <c r="N13" s="545">
        <v>6</v>
      </c>
      <c r="O13" s="549">
        <v>1</v>
      </c>
      <c r="P13" s="548">
        <v>321.81</v>
      </c>
      <c r="Q13" s="550">
        <v>0.5</v>
      </c>
      <c r="R13" s="545">
        <v>3</v>
      </c>
      <c r="S13" s="550">
        <v>0.5</v>
      </c>
      <c r="T13" s="549">
        <v>0.5</v>
      </c>
      <c r="U13" s="551">
        <v>0.5</v>
      </c>
    </row>
    <row r="14" spans="1:21" ht="14.4" customHeight="1" x14ac:dyDescent="0.3">
      <c r="A14" s="544">
        <v>27</v>
      </c>
      <c r="B14" s="545" t="s">
        <v>460</v>
      </c>
      <c r="C14" s="545" t="s">
        <v>473</v>
      </c>
      <c r="D14" s="546" t="s">
        <v>1766</v>
      </c>
      <c r="E14" s="547" t="s">
        <v>483</v>
      </c>
      <c r="F14" s="545" t="s">
        <v>470</v>
      </c>
      <c r="G14" s="545" t="s">
        <v>519</v>
      </c>
      <c r="H14" s="545" t="s">
        <v>422</v>
      </c>
      <c r="I14" s="545" t="s">
        <v>520</v>
      </c>
      <c r="J14" s="545" t="s">
        <v>521</v>
      </c>
      <c r="K14" s="545" t="s">
        <v>522</v>
      </c>
      <c r="L14" s="548">
        <v>79.64</v>
      </c>
      <c r="M14" s="548">
        <v>159.28</v>
      </c>
      <c r="N14" s="545">
        <v>2</v>
      </c>
      <c r="O14" s="549">
        <v>1</v>
      </c>
      <c r="P14" s="548"/>
      <c r="Q14" s="550">
        <v>0</v>
      </c>
      <c r="R14" s="545"/>
      <c r="S14" s="550">
        <v>0</v>
      </c>
      <c r="T14" s="549"/>
      <c r="U14" s="551">
        <v>0</v>
      </c>
    </row>
    <row r="15" spans="1:21" ht="14.4" customHeight="1" x14ac:dyDescent="0.3">
      <c r="A15" s="544">
        <v>27</v>
      </c>
      <c r="B15" s="545" t="s">
        <v>460</v>
      </c>
      <c r="C15" s="545" t="s">
        <v>473</v>
      </c>
      <c r="D15" s="546" t="s">
        <v>1766</v>
      </c>
      <c r="E15" s="547" t="s">
        <v>483</v>
      </c>
      <c r="F15" s="545" t="s">
        <v>470</v>
      </c>
      <c r="G15" s="545" t="s">
        <v>523</v>
      </c>
      <c r="H15" s="545" t="s">
        <v>422</v>
      </c>
      <c r="I15" s="545" t="s">
        <v>524</v>
      </c>
      <c r="J15" s="545" t="s">
        <v>525</v>
      </c>
      <c r="K15" s="545" t="s">
        <v>526</v>
      </c>
      <c r="L15" s="548">
        <v>36.94</v>
      </c>
      <c r="M15" s="548">
        <v>36.94</v>
      </c>
      <c r="N15" s="545">
        <v>1</v>
      </c>
      <c r="O15" s="549">
        <v>1</v>
      </c>
      <c r="P15" s="548"/>
      <c r="Q15" s="550">
        <v>0</v>
      </c>
      <c r="R15" s="545"/>
      <c r="S15" s="550">
        <v>0</v>
      </c>
      <c r="T15" s="549"/>
      <c r="U15" s="551">
        <v>0</v>
      </c>
    </row>
    <row r="16" spans="1:21" ht="14.4" customHeight="1" x14ac:dyDescent="0.3">
      <c r="A16" s="544">
        <v>27</v>
      </c>
      <c r="B16" s="545" t="s">
        <v>460</v>
      </c>
      <c r="C16" s="545" t="s">
        <v>473</v>
      </c>
      <c r="D16" s="546" t="s">
        <v>1766</v>
      </c>
      <c r="E16" s="547" t="s">
        <v>483</v>
      </c>
      <c r="F16" s="545" t="s">
        <v>470</v>
      </c>
      <c r="G16" s="545" t="s">
        <v>527</v>
      </c>
      <c r="H16" s="545" t="s">
        <v>422</v>
      </c>
      <c r="I16" s="545" t="s">
        <v>528</v>
      </c>
      <c r="J16" s="545" t="s">
        <v>529</v>
      </c>
      <c r="K16" s="545" t="s">
        <v>530</v>
      </c>
      <c r="L16" s="548">
        <v>0</v>
      </c>
      <c r="M16" s="548">
        <v>0</v>
      </c>
      <c r="N16" s="545">
        <v>1</v>
      </c>
      <c r="O16" s="549">
        <v>1</v>
      </c>
      <c r="P16" s="548"/>
      <c r="Q16" s="550"/>
      <c r="R16" s="545"/>
      <c r="S16" s="550">
        <v>0</v>
      </c>
      <c r="T16" s="549"/>
      <c r="U16" s="551">
        <v>0</v>
      </c>
    </row>
    <row r="17" spans="1:21" ht="14.4" customHeight="1" x14ac:dyDescent="0.3">
      <c r="A17" s="544">
        <v>27</v>
      </c>
      <c r="B17" s="545" t="s">
        <v>460</v>
      </c>
      <c r="C17" s="545" t="s">
        <v>473</v>
      </c>
      <c r="D17" s="546" t="s">
        <v>1766</v>
      </c>
      <c r="E17" s="547" t="s">
        <v>483</v>
      </c>
      <c r="F17" s="545" t="s">
        <v>470</v>
      </c>
      <c r="G17" s="545" t="s">
        <v>531</v>
      </c>
      <c r="H17" s="545" t="s">
        <v>422</v>
      </c>
      <c r="I17" s="545" t="s">
        <v>532</v>
      </c>
      <c r="J17" s="545" t="s">
        <v>533</v>
      </c>
      <c r="K17" s="545" t="s">
        <v>534</v>
      </c>
      <c r="L17" s="548">
        <v>0</v>
      </c>
      <c r="M17" s="548">
        <v>0</v>
      </c>
      <c r="N17" s="545">
        <v>1</v>
      </c>
      <c r="O17" s="549">
        <v>1</v>
      </c>
      <c r="P17" s="548"/>
      <c r="Q17" s="550"/>
      <c r="R17" s="545"/>
      <c r="S17" s="550">
        <v>0</v>
      </c>
      <c r="T17" s="549"/>
      <c r="U17" s="551">
        <v>0</v>
      </c>
    </row>
    <row r="18" spans="1:21" ht="14.4" customHeight="1" x14ac:dyDescent="0.3">
      <c r="A18" s="544">
        <v>27</v>
      </c>
      <c r="B18" s="545" t="s">
        <v>460</v>
      </c>
      <c r="C18" s="545" t="s">
        <v>473</v>
      </c>
      <c r="D18" s="546" t="s">
        <v>1766</v>
      </c>
      <c r="E18" s="547" t="s">
        <v>483</v>
      </c>
      <c r="F18" s="545" t="s">
        <v>470</v>
      </c>
      <c r="G18" s="545" t="s">
        <v>531</v>
      </c>
      <c r="H18" s="545" t="s">
        <v>422</v>
      </c>
      <c r="I18" s="545" t="s">
        <v>535</v>
      </c>
      <c r="J18" s="545" t="s">
        <v>533</v>
      </c>
      <c r="K18" s="545" t="s">
        <v>536</v>
      </c>
      <c r="L18" s="548">
        <v>72.260000000000005</v>
      </c>
      <c r="M18" s="548">
        <v>72.260000000000005</v>
      </c>
      <c r="N18" s="545">
        <v>1</v>
      </c>
      <c r="O18" s="549">
        <v>1</v>
      </c>
      <c r="P18" s="548"/>
      <c r="Q18" s="550">
        <v>0</v>
      </c>
      <c r="R18" s="545"/>
      <c r="S18" s="550">
        <v>0</v>
      </c>
      <c r="T18" s="549"/>
      <c r="U18" s="551">
        <v>0</v>
      </c>
    </row>
    <row r="19" spans="1:21" ht="14.4" customHeight="1" x14ac:dyDescent="0.3">
      <c r="A19" s="544">
        <v>27</v>
      </c>
      <c r="B19" s="545" t="s">
        <v>460</v>
      </c>
      <c r="C19" s="545" t="s">
        <v>473</v>
      </c>
      <c r="D19" s="546" t="s">
        <v>1766</v>
      </c>
      <c r="E19" s="547" t="s">
        <v>483</v>
      </c>
      <c r="F19" s="545" t="s">
        <v>470</v>
      </c>
      <c r="G19" s="545" t="s">
        <v>531</v>
      </c>
      <c r="H19" s="545" t="s">
        <v>422</v>
      </c>
      <c r="I19" s="545" t="s">
        <v>537</v>
      </c>
      <c r="J19" s="545" t="s">
        <v>538</v>
      </c>
      <c r="K19" s="545" t="s">
        <v>539</v>
      </c>
      <c r="L19" s="548">
        <v>56.17</v>
      </c>
      <c r="M19" s="548">
        <v>56.17</v>
      </c>
      <c r="N19" s="545">
        <v>1</v>
      </c>
      <c r="O19" s="549">
        <v>0.5</v>
      </c>
      <c r="P19" s="548"/>
      <c r="Q19" s="550">
        <v>0</v>
      </c>
      <c r="R19" s="545"/>
      <c r="S19" s="550">
        <v>0</v>
      </c>
      <c r="T19" s="549"/>
      <c r="U19" s="551">
        <v>0</v>
      </c>
    </row>
    <row r="20" spans="1:21" ht="14.4" customHeight="1" x14ac:dyDescent="0.3">
      <c r="A20" s="544">
        <v>27</v>
      </c>
      <c r="B20" s="545" t="s">
        <v>460</v>
      </c>
      <c r="C20" s="545" t="s">
        <v>473</v>
      </c>
      <c r="D20" s="546" t="s">
        <v>1766</v>
      </c>
      <c r="E20" s="547" t="s">
        <v>483</v>
      </c>
      <c r="F20" s="545" t="s">
        <v>470</v>
      </c>
      <c r="G20" s="545" t="s">
        <v>540</v>
      </c>
      <c r="H20" s="545" t="s">
        <v>422</v>
      </c>
      <c r="I20" s="545" t="s">
        <v>541</v>
      </c>
      <c r="J20" s="545" t="s">
        <v>542</v>
      </c>
      <c r="K20" s="545" t="s">
        <v>543</v>
      </c>
      <c r="L20" s="548">
        <v>53.57</v>
      </c>
      <c r="M20" s="548">
        <v>107.14</v>
      </c>
      <c r="N20" s="545">
        <v>2</v>
      </c>
      <c r="O20" s="549">
        <v>0.5</v>
      </c>
      <c r="P20" s="548">
        <v>107.14</v>
      </c>
      <c r="Q20" s="550">
        <v>1</v>
      </c>
      <c r="R20" s="545">
        <v>2</v>
      </c>
      <c r="S20" s="550">
        <v>1</v>
      </c>
      <c r="T20" s="549">
        <v>0.5</v>
      </c>
      <c r="U20" s="551">
        <v>1</v>
      </c>
    </row>
    <row r="21" spans="1:21" ht="14.4" customHeight="1" x14ac:dyDescent="0.3">
      <c r="A21" s="544">
        <v>27</v>
      </c>
      <c r="B21" s="545" t="s">
        <v>460</v>
      </c>
      <c r="C21" s="545" t="s">
        <v>473</v>
      </c>
      <c r="D21" s="546" t="s">
        <v>1766</v>
      </c>
      <c r="E21" s="547" t="s">
        <v>483</v>
      </c>
      <c r="F21" s="545" t="s">
        <v>470</v>
      </c>
      <c r="G21" s="545" t="s">
        <v>544</v>
      </c>
      <c r="H21" s="545" t="s">
        <v>455</v>
      </c>
      <c r="I21" s="545" t="s">
        <v>545</v>
      </c>
      <c r="J21" s="545" t="s">
        <v>546</v>
      </c>
      <c r="K21" s="545" t="s">
        <v>547</v>
      </c>
      <c r="L21" s="548">
        <v>0</v>
      </c>
      <c r="M21" s="548">
        <v>0</v>
      </c>
      <c r="N21" s="545">
        <v>1</v>
      </c>
      <c r="O21" s="549">
        <v>1</v>
      </c>
      <c r="P21" s="548">
        <v>0</v>
      </c>
      <c r="Q21" s="550"/>
      <c r="R21" s="545">
        <v>1</v>
      </c>
      <c r="S21" s="550">
        <v>1</v>
      </c>
      <c r="T21" s="549">
        <v>1</v>
      </c>
      <c r="U21" s="551">
        <v>1</v>
      </c>
    </row>
    <row r="22" spans="1:21" ht="14.4" customHeight="1" x14ac:dyDescent="0.3">
      <c r="A22" s="544">
        <v>27</v>
      </c>
      <c r="B22" s="545" t="s">
        <v>460</v>
      </c>
      <c r="C22" s="545" t="s">
        <v>473</v>
      </c>
      <c r="D22" s="546" t="s">
        <v>1766</v>
      </c>
      <c r="E22" s="547" t="s">
        <v>483</v>
      </c>
      <c r="F22" s="545" t="s">
        <v>470</v>
      </c>
      <c r="G22" s="545" t="s">
        <v>544</v>
      </c>
      <c r="H22" s="545" t="s">
        <v>422</v>
      </c>
      <c r="I22" s="545" t="s">
        <v>548</v>
      </c>
      <c r="J22" s="545" t="s">
        <v>546</v>
      </c>
      <c r="K22" s="545" t="s">
        <v>549</v>
      </c>
      <c r="L22" s="548">
        <v>36.54</v>
      </c>
      <c r="M22" s="548">
        <v>73.08</v>
      </c>
      <c r="N22" s="545">
        <v>2</v>
      </c>
      <c r="O22" s="549">
        <v>1</v>
      </c>
      <c r="P22" s="548"/>
      <c r="Q22" s="550">
        <v>0</v>
      </c>
      <c r="R22" s="545"/>
      <c r="S22" s="550">
        <v>0</v>
      </c>
      <c r="T22" s="549"/>
      <c r="U22" s="551">
        <v>0</v>
      </c>
    </row>
    <row r="23" spans="1:21" ht="14.4" customHeight="1" x14ac:dyDescent="0.3">
      <c r="A23" s="544">
        <v>27</v>
      </c>
      <c r="B23" s="545" t="s">
        <v>460</v>
      </c>
      <c r="C23" s="545" t="s">
        <v>473</v>
      </c>
      <c r="D23" s="546" t="s">
        <v>1766</v>
      </c>
      <c r="E23" s="547" t="s">
        <v>483</v>
      </c>
      <c r="F23" s="545" t="s">
        <v>470</v>
      </c>
      <c r="G23" s="545" t="s">
        <v>550</v>
      </c>
      <c r="H23" s="545" t="s">
        <v>422</v>
      </c>
      <c r="I23" s="545" t="s">
        <v>551</v>
      </c>
      <c r="J23" s="545" t="s">
        <v>552</v>
      </c>
      <c r="K23" s="545" t="s">
        <v>553</v>
      </c>
      <c r="L23" s="548">
        <v>0</v>
      </c>
      <c r="M23" s="548">
        <v>0</v>
      </c>
      <c r="N23" s="545">
        <v>1</v>
      </c>
      <c r="O23" s="549">
        <v>1</v>
      </c>
      <c r="P23" s="548"/>
      <c r="Q23" s="550"/>
      <c r="R23" s="545"/>
      <c r="S23" s="550">
        <v>0</v>
      </c>
      <c r="T23" s="549"/>
      <c r="U23" s="551">
        <v>0</v>
      </c>
    </row>
    <row r="24" spans="1:21" ht="14.4" customHeight="1" x14ac:dyDescent="0.3">
      <c r="A24" s="544">
        <v>27</v>
      </c>
      <c r="B24" s="545" t="s">
        <v>460</v>
      </c>
      <c r="C24" s="545" t="s">
        <v>473</v>
      </c>
      <c r="D24" s="546" t="s">
        <v>1766</v>
      </c>
      <c r="E24" s="547" t="s">
        <v>483</v>
      </c>
      <c r="F24" s="545" t="s">
        <v>470</v>
      </c>
      <c r="G24" s="545" t="s">
        <v>554</v>
      </c>
      <c r="H24" s="545" t="s">
        <v>455</v>
      </c>
      <c r="I24" s="545" t="s">
        <v>555</v>
      </c>
      <c r="J24" s="545" t="s">
        <v>556</v>
      </c>
      <c r="K24" s="545" t="s">
        <v>557</v>
      </c>
      <c r="L24" s="548">
        <v>150.59</v>
      </c>
      <c r="M24" s="548">
        <v>150.59</v>
      </c>
      <c r="N24" s="545">
        <v>1</v>
      </c>
      <c r="O24" s="549">
        <v>0.5</v>
      </c>
      <c r="P24" s="548">
        <v>150.59</v>
      </c>
      <c r="Q24" s="550">
        <v>1</v>
      </c>
      <c r="R24" s="545">
        <v>1</v>
      </c>
      <c r="S24" s="550">
        <v>1</v>
      </c>
      <c r="T24" s="549">
        <v>0.5</v>
      </c>
      <c r="U24" s="551">
        <v>1</v>
      </c>
    </row>
    <row r="25" spans="1:21" ht="14.4" customHeight="1" x14ac:dyDescent="0.3">
      <c r="A25" s="544">
        <v>27</v>
      </c>
      <c r="B25" s="545" t="s">
        <v>460</v>
      </c>
      <c r="C25" s="545" t="s">
        <v>473</v>
      </c>
      <c r="D25" s="546" t="s">
        <v>1766</v>
      </c>
      <c r="E25" s="547" t="s">
        <v>483</v>
      </c>
      <c r="F25" s="545" t="s">
        <v>470</v>
      </c>
      <c r="G25" s="545" t="s">
        <v>558</v>
      </c>
      <c r="H25" s="545" t="s">
        <v>455</v>
      </c>
      <c r="I25" s="545" t="s">
        <v>559</v>
      </c>
      <c r="J25" s="545" t="s">
        <v>560</v>
      </c>
      <c r="K25" s="545" t="s">
        <v>561</v>
      </c>
      <c r="L25" s="548">
        <v>87.41</v>
      </c>
      <c r="M25" s="548">
        <v>262.23</v>
      </c>
      <c r="N25" s="545">
        <v>3</v>
      </c>
      <c r="O25" s="549">
        <v>0.5</v>
      </c>
      <c r="P25" s="548"/>
      <c r="Q25" s="550">
        <v>0</v>
      </c>
      <c r="R25" s="545"/>
      <c r="S25" s="550">
        <v>0</v>
      </c>
      <c r="T25" s="549"/>
      <c r="U25" s="551">
        <v>0</v>
      </c>
    </row>
    <row r="26" spans="1:21" ht="14.4" customHeight="1" x14ac:dyDescent="0.3">
      <c r="A26" s="544">
        <v>27</v>
      </c>
      <c r="B26" s="545" t="s">
        <v>460</v>
      </c>
      <c r="C26" s="545" t="s">
        <v>473</v>
      </c>
      <c r="D26" s="546" t="s">
        <v>1766</v>
      </c>
      <c r="E26" s="547" t="s">
        <v>483</v>
      </c>
      <c r="F26" s="545" t="s">
        <v>470</v>
      </c>
      <c r="G26" s="545" t="s">
        <v>562</v>
      </c>
      <c r="H26" s="545" t="s">
        <v>422</v>
      </c>
      <c r="I26" s="545" t="s">
        <v>563</v>
      </c>
      <c r="J26" s="545" t="s">
        <v>564</v>
      </c>
      <c r="K26" s="545" t="s">
        <v>565</v>
      </c>
      <c r="L26" s="548">
        <v>54.23</v>
      </c>
      <c r="M26" s="548">
        <v>162.69</v>
      </c>
      <c r="N26" s="545">
        <v>3</v>
      </c>
      <c r="O26" s="549">
        <v>0.5</v>
      </c>
      <c r="P26" s="548">
        <v>162.69</v>
      </c>
      <c r="Q26" s="550">
        <v>1</v>
      </c>
      <c r="R26" s="545">
        <v>3</v>
      </c>
      <c r="S26" s="550">
        <v>1</v>
      </c>
      <c r="T26" s="549">
        <v>0.5</v>
      </c>
      <c r="U26" s="551">
        <v>1</v>
      </c>
    </row>
    <row r="27" spans="1:21" ht="14.4" customHeight="1" x14ac:dyDescent="0.3">
      <c r="A27" s="544">
        <v>27</v>
      </c>
      <c r="B27" s="545" t="s">
        <v>460</v>
      </c>
      <c r="C27" s="545" t="s">
        <v>473</v>
      </c>
      <c r="D27" s="546" t="s">
        <v>1766</v>
      </c>
      <c r="E27" s="547" t="s">
        <v>483</v>
      </c>
      <c r="F27" s="545" t="s">
        <v>470</v>
      </c>
      <c r="G27" s="545" t="s">
        <v>566</v>
      </c>
      <c r="H27" s="545" t="s">
        <v>422</v>
      </c>
      <c r="I27" s="545" t="s">
        <v>567</v>
      </c>
      <c r="J27" s="545" t="s">
        <v>568</v>
      </c>
      <c r="K27" s="545" t="s">
        <v>569</v>
      </c>
      <c r="L27" s="548">
        <v>0</v>
      </c>
      <c r="M27" s="548">
        <v>0</v>
      </c>
      <c r="N27" s="545">
        <v>1</v>
      </c>
      <c r="O27" s="549">
        <v>1</v>
      </c>
      <c r="P27" s="548"/>
      <c r="Q27" s="550"/>
      <c r="R27" s="545"/>
      <c r="S27" s="550">
        <v>0</v>
      </c>
      <c r="T27" s="549"/>
      <c r="U27" s="551">
        <v>0</v>
      </c>
    </row>
    <row r="28" spans="1:21" ht="14.4" customHeight="1" x14ac:dyDescent="0.3">
      <c r="A28" s="544">
        <v>27</v>
      </c>
      <c r="B28" s="545" t="s">
        <v>460</v>
      </c>
      <c r="C28" s="545" t="s">
        <v>473</v>
      </c>
      <c r="D28" s="546" t="s">
        <v>1766</v>
      </c>
      <c r="E28" s="547" t="s">
        <v>483</v>
      </c>
      <c r="F28" s="545" t="s">
        <v>470</v>
      </c>
      <c r="G28" s="545" t="s">
        <v>566</v>
      </c>
      <c r="H28" s="545" t="s">
        <v>422</v>
      </c>
      <c r="I28" s="545" t="s">
        <v>570</v>
      </c>
      <c r="J28" s="545" t="s">
        <v>568</v>
      </c>
      <c r="K28" s="545" t="s">
        <v>571</v>
      </c>
      <c r="L28" s="548">
        <v>0</v>
      </c>
      <c r="M28" s="548">
        <v>0</v>
      </c>
      <c r="N28" s="545">
        <v>1</v>
      </c>
      <c r="O28" s="549">
        <v>0.5</v>
      </c>
      <c r="P28" s="548"/>
      <c r="Q28" s="550"/>
      <c r="R28" s="545"/>
      <c r="S28" s="550">
        <v>0</v>
      </c>
      <c r="T28" s="549"/>
      <c r="U28" s="551">
        <v>0</v>
      </c>
    </row>
    <row r="29" spans="1:21" ht="14.4" customHeight="1" x14ac:dyDescent="0.3">
      <c r="A29" s="544">
        <v>27</v>
      </c>
      <c r="B29" s="545" t="s">
        <v>460</v>
      </c>
      <c r="C29" s="545" t="s">
        <v>473</v>
      </c>
      <c r="D29" s="546" t="s">
        <v>1766</v>
      </c>
      <c r="E29" s="547" t="s">
        <v>483</v>
      </c>
      <c r="F29" s="545" t="s">
        <v>470</v>
      </c>
      <c r="G29" s="545" t="s">
        <v>572</v>
      </c>
      <c r="H29" s="545" t="s">
        <v>422</v>
      </c>
      <c r="I29" s="545" t="s">
        <v>573</v>
      </c>
      <c r="J29" s="545" t="s">
        <v>574</v>
      </c>
      <c r="K29" s="545" t="s">
        <v>575</v>
      </c>
      <c r="L29" s="548">
        <v>0</v>
      </c>
      <c r="M29" s="548">
        <v>0</v>
      </c>
      <c r="N29" s="545">
        <v>1</v>
      </c>
      <c r="O29" s="549">
        <v>0.5</v>
      </c>
      <c r="P29" s="548"/>
      <c r="Q29" s="550"/>
      <c r="R29" s="545"/>
      <c r="S29" s="550">
        <v>0</v>
      </c>
      <c r="T29" s="549"/>
      <c r="U29" s="551">
        <v>0</v>
      </c>
    </row>
    <row r="30" spans="1:21" ht="14.4" customHeight="1" x14ac:dyDescent="0.3">
      <c r="A30" s="544">
        <v>27</v>
      </c>
      <c r="B30" s="545" t="s">
        <v>460</v>
      </c>
      <c r="C30" s="545" t="s">
        <v>473</v>
      </c>
      <c r="D30" s="546" t="s">
        <v>1766</v>
      </c>
      <c r="E30" s="547" t="s">
        <v>483</v>
      </c>
      <c r="F30" s="545" t="s">
        <v>470</v>
      </c>
      <c r="G30" s="545" t="s">
        <v>572</v>
      </c>
      <c r="H30" s="545" t="s">
        <v>422</v>
      </c>
      <c r="I30" s="545" t="s">
        <v>576</v>
      </c>
      <c r="J30" s="545" t="s">
        <v>574</v>
      </c>
      <c r="K30" s="545" t="s">
        <v>577</v>
      </c>
      <c r="L30" s="548">
        <v>0</v>
      </c>
      <c r="M30" s="548">
        <v>0</v>
      </c>
      <c r="N30" s="545">
        <v>1</v>
      </c>
      <c r="O30" s="549">
        <v>1</v>
      </c>
      <c r="P30" s="548"/>
      <c r="Q30" s="550"/>
      <c r="R30" s="545"/>
      <c r="S30" s="550">
        <v>0</v>
      </c>
      <c r="T30" s="549"/>
      <c r="U30" s="551">
        <v>0</v>
      </c>
    </row>
    <row r="31" spans="1:21" ht="14.4" customHeight="1" x14ac:dyDescent="0.3">
      <c r="A31" s="544">
        <v>27</v>
      </c>
      <c r="B31" s="545" t="s">
        <v>460</v>
      </c>
      <c r="C31" s="545" t="s">
        <v>473</v>
      </c>
      <c r="D31" s="546" t="s">
        <v>1766</v>
      </c>
      <c r="E31" s="547" t="s">
        <v>484</v>
      </c>
      <c r="F31" s="545" t="s">
        <v>471</v>
      </c>
      <c r="G31" s="545" t="s">
        <v>578</v>
      </c>
      <c r="H31" s="545" t="s">
        <v>422</v>
      </c>
      <c r="I31" s="545" t="s">
        <v>579</v>
      </c>
      <c r="J31" s="545" t="s">
        <v>580</v>
      </c>
      <c r="K31" s="545"/>
      <c r="L31" s="548">
        <v>0</v>
      </c>
      <c r="M31" s="548">
        <v>0</v>
      </c>
      <c r="N31" s="545">
        <v>1</v>
      </c>
      <c r="O31" s="549">
        <v>1</v>
      </c>
      <c r="P31" s="548">
        <v>0</v>
      </c>
      <c r="Q31" s="550"/>
      <c r="R31" s="545">
        <v>1</v>
      </c>
      <c r="S31" s="550">
        <v>1</v>
      </c>
      <c r="T31" s="549">
        <v>1</v>
      </c>
      <c r="U31" s="551">
        <v>1</v>
      </c>
    </row>
    <row r="32" spans="1:21" ht="14.4" customHeight="1" x14ac:dyDescent="0.3">
      <c r="A32" s="544">
        <v>27</v>
      </c>
      <c r="B32" s="545" t="s">
        <v>460</v>
      </c>
      <c r="C32" s="545" t="s">
        <v>473</v>
      </c>
      <c r="D32" s="546" t="s">
        <v>1766</v>
      </c>
      <c r="E32" s="547" t="s">
        <v>485</v>
      </c>
      <c r="F32" s="545" t="s">
        <v>470</v>
      </c>
      <c r="G32" s="545" t="s">
        <v>581</v>
      </c>
      <c r="H32" s="545" t="s">
        <v>455</v>
      </c>
      <c r="I32" s="545" t="s">
        <v>582</v>
      </c>
      <c r="J32" s="545" t="s">
        <v>583</v>
      </c>
      <c r="K32" s="545" t="s">
        <v>584</v>
      </c>
      <c r="L32" s="548">
        <v>537.12</v>
      </c>
      <c r="M32" s="548">
        <v>537.12</v>
      </c>
      <c r="N32" s="545">
        <v>1</v>
      </c>
      <c r="O32" s="549">
        <v>1</v>
      </c>
      <c r="P32" s="548">
        <v>537.12</v>
      </c>
      <c r="Q32" s="550">
        <v>1</v>
      </c>
      <c r="R32" s="545">
        <v>1</v>
      </c>
      <c r="S32" s="550">
        <v>1</v>
      </c>
      <c r="T32" s="549">
        <v>1</v>
      </c>
      <c r="U32" s="551">
        <v>1</v>
      </c>
    </row>
    <row r="33" spans="1:21" ht="14.4" customHeight="1" x14ac:dyDescent="0.3">
      <c r="A33" s="544">
        <v>27</v>
      </c>
      <c r="B33" s="545" t="s">
        <v>460</v>
      </c>
      <c r="C33" s="545" t="s">
        <v>473</v>
      </c>
      <c r="D33" s="546" t="s">
        <v>1766</v>
      </c>
      <c r="E33" s="547" t="s">
        <v>486</v>
      </c>
      <c r="F33" s="545" t="s">
        <v>470</v>
      </c>
      <c r="G33" s="545" t="s">
        <v>497</v>
      </c>
      <c r="H33" s="545" t="s">
        <v>422</v>
      </c>
      <c r="I33" s="545" t="s">
        <v>585</v>
      </c>
      <c r="J33" s="545" t="s">
        <v>586</v>
      </c>
      <c r="K33" s="545" t="s">
        <v>587</v>
      </c>
      <c r="L33" s="548">
        <v>0</v>
      </c>
      <c r="M33" s="548">
        <v>0</v>
      </c>
      <c r="N33" s="545">
        <v>1</v>
      </c>
      <c r="O33" s="549">
        <v>1</v>
      </c>
      <c r="P33" s="548">
        <v>0</v>
      </c>
      <c r="Q33" s="550"/>
      <c r="R33" s="545">
        <v>1</v>
      </c>
      <c r="S33" s="550">
        <v>1</v>
      </c>
      <c r="T33" s="549">
        <v>1</v>
      </c>
      <c r="U33" s="551">
        <v>1</v>
      </c>
    </row>
    <row r="34" spans="1:21" ht="14.4" customHeight="1" x14ac:dyDescent="0.3">
      <c r="A34" s="544">
        <v>27</v>
      </c>
      <c r="B34" s="545" t="s">
        <v>460</v>
      </c>
      <c r="C34" s="545" t="s">
        <v>473</v>
      </c>
      <c r="D34" s="546" t="s">
        <v>1766</v>
      </c>
      <c r="E34" s="547" t="s">
        <v>486</v>
      </c>
      <c r="F34" s="545" t="s">
        <v>470</v>
      </c>
      <c r="G34" s="545" t="s">
        <v>588</v>
      </c>
      <c r="H34" s="545" t="s">
        <v>422</v>
      </c>
      <c r="I34" s="545" t="s">
        <v>589</v>
      </c>
      <c r="J34" s="545" t="s">
        <v>590</v>
      </c>
      <c r="K34" s="545" t="s">
        <v>591</v>
      </c>
      <c r="L34" s="548">
        <v>0</v>
      </c>
      <c r="M34" s="548">
        <v>0</v>
      </c>
      <c r="N34" s="545">
        <v>1</v>
      </c>
      <c r="O34" s="549">
        <v>1</v>
      </c>
      <c r="P34" s="548">
        <v>0</v>
      </c>
      <c r="Q34" s="550"/>
      <c r="R34" s="545">
        <v>1</v>
      </c>
      <c r="S34" s="550">
        <v>1</v>
      </c>
      <c r="T34" s="549">
        <v>1</v>
      </c>
      <c r="U34" s="551">
        <v>1</v>
      </c>
    </row>
    <row r="35" spans="1:21" ht="14.4" customHeight="1" x14ac:dyDescent="0.3">
      <c r="A35" s="544">
        <v>27</v>
      </c>
      <c r="B35" s="545" t="s">
        <v>460</v>
      </c>
      <c r="C35" s="545" t="s">
        <v>473</v>
      </c>
      <c r="D35" s="546" t="s">
        <v>1766</v>
      </c>
      <c r="E35" s="547" t="s">
        <v>486</v>
      </c>
      <c r="F35" s="545" t="s">
        <v>470</v>
      </c>
      <c r="G35" s="545" t="s">
        <v>592</v>
      </c>
      <c r="H35" s="545" t="s">
        <v>422</v>
      </c>
      <c r="I35" s="545" t="s">
        <v>593</v>
      </c>
      <c r="J35" s="545" t="s">
        <v>594</v>
      </c>
      <c r="K35" s="545" t="s">
        <v>595</v>
      </c>
      <c r="L35" s="548">
        <v>106.54</v>
      </c>
      <c r="M35" s="548">
        <v>426.16</v>
      </c>
      <c r="N35" s="545">
        <v>4</v>
      </c>
      <c r="O35" s="549">
        <v>3</v>
      </c>
      <c r="P35" s="548">
        <v>426.16</v>
      </c>
      <c r="Q35" s="550">
        <v>1</v>
      </c>
      <c r="R35" s="545">
        <v>4</v>
      </c>
      <c r="S35" s="550">
        <v>1</v>
      </c>
      <c r="T35" s="549">
        <v>3</v>
      </c>
      <c r="U35" s="551">
        <v>1</v>
      </c>
    </row>
    <row r="36" spans="1:21" ht="14.4" customHeight="1" x14ac:dyDescent="0.3">
      <c r="A36" s="544">
        <v>27</v>
      </c>
      <c r="B36" s="545" t="s">
        <v>460</v>
      </c>
      <c r="C36" s="545" t="s">
        <v>473</v>
      </c>
      <c r="D36" s="546" t="s">
        <v>1766</v>
      </c>
      <c r="E36" s="547" t="s">
        <v>486</v>
      </c>
      <c r="F36" s="545" t="s">
        <v>470</v>
      </c>
      <c r="G36" s="545" t="s">
        <v>596</v>
      </c>
      <c r="H36" s="545" t="s">
        <v>422</v>
      </c>
      <c r="I36" s="545" t="s">
        <v>597</v>
      </c>
      <c r="J36" s="545" t="s">
        <v>598</v>
      </c>
      <c r="K36" s="545" t="s">
        <v>599</v>
      </c>
      <c r="L36" s="548">
        <v>0</v>
      </c>
      <c r="M36" s="548">
        <v>0</v>
      </c>
      <c r="N36" s="545">
        <v>1</v>
      </c>
      <c r="O36" s="549">
        <v>1</v>
      </c>
      <c r="P36" s="548">
        <v>0</v>
      </c>
      <c r="Q36" s="550"/>
      <c r="R36" s="545">
        <v>1</v>
      </c>
      <c r="S36" s="550">
        <v>1</v>
      </c>
      <c r="T36" s="549">
        <v>1</v>
      </c>
      <c r="U36" s="551">
        <v>1</v>
      </c>
    </row>
    <row r="37" spans="1:21" ht="14.4" customHeight="1" x14ac:dyDescent="0.3">
      <c r="A37" s="544">
        <v>27</v>
      </c>
      <c r="B37" s="545" t="s">
        <v>460</v>
      </c>
      <c r="C37" s="545" t="s">
        <v>473</v>
      </c>
      <c r="D37" s="546" t="s">
        <v>1766</v>
      </c>
      <c r="E37" s="547" t="s">
        <v>486</v>
      </c>
      <c r="F37" s="545" t="s">
        <v>470</v>
      </c>
      <c r="G37" s="545" t="s">
        <v>600</v>
      </c>
      <c r="H37" s="545" t="s">
        <v>422</v>
      </c>
      <c r="I37" s="545" t="s">
        <v>601</v>
      </c>
      <c r="J37" s="545" t="s">
        <v>602</v>
      </c>
      <c r="K37" s="545" t="s">
        <v>603</v>
      </c>
      <c r="L37" s="548">
        <v>0</v>
      </c>
      <c r="M37" s="548">
        <v>0</v>
      </c>
      <c r="N37" s="545">
        <v>1</v>
      </c>
      <c r="O37" s="549">
        <v>0.5</v>
      </c>
      <c r="P37" s="548">
        <v>0</v>
      </c>
      <c r="Q37" s="550"/>
      <c r="R37" s="545">
        <v>1</v>
      </c>
      <c r="S37" s="550">
        <v>1</v>
      </c>
      <c r="T37" s="549">
        <v>0.5</v>
      </c>
      <c r="U37" s="551">
        <v>1</v>
      </c>
    </row>
    <row r="38" spans="1:21" ht="14.4" customHeight="1" x14ac:dyDescent="0.3">
      <c r="A38" s="544">
        <v>27</v>
      </c>
      <c r="B38" s="545" t="s">
        <v>460</v>
      </c>
      <c r="C38" s="545" t="s">
        <v>473</v>
      </c>
      <c r="D38" s="546" t="s">
        <v>1766</v>
      </c>
      <c r="E38" s="547" t="s">
        <v>486</v>
      </c>
      <c r="F38" s="545" t="s">
        <v>470</v>
      </c>
      <c r="G38" s="545" t="s">
        <v>604</v>
      </c>
      <c r="H38" s="545" t="s">
        <v>422</v>
      </c>
      <c r="I38" s="545" t="s">
        <v>605</v>
      </c>
      <c r="J38" s="545" t="s">
        <v>606</v>
      </c>
      <c r="K38" s="545" t="s">
        <v>607</v>
      </c>
      <c r="L38" s="548">
        <v>126.59</v>
      </c>
      <c r="M38" s="548">
        <v>126.59</v>
      </c>
      <c r="N38" s="545">
        <v>1</v>
      </c>
      <c r="O38" s="549">
        <v>0.5</v>
      </c>
      <c r="P38" s="548">
        <v>126.59</v>
      </c>
      <c r="Q38" s="550">
        <v>1</v>
      </c>
      <c r="R38" s="545">
        <v>1</v>
      </c>
      <c r="S38" s="550">
        <v>1</v>
      </c>
      <c r="T38" s="549">
        <v>0.5</v>
      </c>
      <c r="U38" s="551">
        <v>1</v>
      </c>
    </row>
    <row r="39" spans="1:21" ht="14.4" customHeight="1" x14ac:dyDescent="0.3">
      <c r="A39" s="544">
        <v>27</v>
      </c>
      <c r="B39" s="545" t="s">
        <v>460</v>
      </c>
      <c r="C39" s="545" t="s">
        <v>473</v>
      </c>
      <c r="D39" s="546" t="s">
        <v>1766</v>
      </c>
      <c r="E39" s="547" t="s">
        <v>486</v>
      </c>
      <c r="F39" s="545" t="s">
        <v>470</v>
      </c>
      <c r="G39" s="545" t="s">
        <v>608</v>
      </c>
      <c r="H39" s="545" t="s">
        <v>422</v>
      </c>
      <c r="I39" s="545" t="s">
        <v>609</v>
      </c>
      <c r="J39" s="545" t="s">
        <v>610</v>
      </c>
      <c r="K39" s="545" t="s">
        <v>611</v>
      </c>
      <c r="L39" s="548">
        <v>760.22</v>
      </c>
      <c r="M39" s="548">
        <v>760.22</v>
      </c>
      <c r="N39" s="545">
        <v>1</v>
      </c>
      <c r="O39" s="549">
        <v>0.5</v>
      </c>
      <c r="P39" s="548">
        <v>760.22</v>
      </c>
      <c r="Q39" s="550">
        <v>1</v>
      </c>
      <c r="R39" s="545">
        <v>1</v>
      </c>
      <c r="S39" s="550">
        <v>1</v>
      </c>
      <c r="T39" s="549">
        <v>0.5</v>
      </c>
      <c r="U39" s="551">
        <v>1</v>
      </c>
    </row>
    <row r="40" spans="1:21" ht="14.4" customHeight="1" x14ac:dyDescent="0.3">
      <c r="A40" s="544">
        <v>27</v>
      </c>
      <c r="B40" s="545" t="s">
        <v>460</v>
      </c>
      <c r="C40" s="545" t="s">
        <v>473</v>
      </c>
      <c r="D40" s="546" t="s">
        <v>1766</v>
      </c>
      <c r="E40" s="547" t="s">
        <v>486</v>
      </c>
      <c r="F40" s="545" t="s">
        <v>470</v>
      </c>
      <c r="G40" s="545" t="s">
        <v>612</v>
      </c>
      <c r="H40" s="545" t="s">
        <v>422</v>
      </c>
      <c r="I40" s="545" t="s">
        <v>613</v>
      </c>
      <c r="J40" s="545" t="s">
        <v>614</v>
      </c>
      <c r="K40" s="545" t="s">
        <v>615</v>
      </c>
      <c r="L40" s="548">
        <v>0</v>
      </c>
      <c r="M40" s="548">
        <v>0</v>
      </c>
      <c r="N40" s="545">
        <v>1</v>
      </c>
      <c r="O40" s="549"/>
      <c r="P40" s="548">
        <v>0</v>
      </c>
      <c r="Q40" s="550"/>
      <c r="R40" s="545">
        <v>1</v>
      </c>
      <c r="S40" s="550">
        <v>1</v>
      </c>
      <c r="T40" s="549"/>
      <c r="U40" s="551"/>
    </row>
    <row r="41" spans="1:21" ht="14.4" customHeight="1" x14ac:dyDescent="0.3">
      <c r="A41" s="544">
        <v>27</v>
      </c>
      <c r="B41" s="545" t="s">
        <v>460</v>
      </c>
      <c r="C41" s="545" t="s">
        <v>473</v>
      </c>
      <c r="D41" s="546" t="s">
        <v>1766</v>
      </c>
      <c r="E41" s="547" t="s">
        <v>486</v>
      </c>
      <c r="F41" s="545" t="s">
        <v>470</v>
      </c>
      <c r="G41" s="545" t="s">
        <v>616</v>
      </c>
      <c r="H41" s="545" t="s">
        <v>455</v>
      </c>
      <c r="I41" s="545" t="s">
        <v>617</v>
      </c>
      <c r="J41" s="545" t="s">
        <v>618</v>
      </c>
      <c r="K41" s="545" t="s">
        <v>619</v>
      </c>
      <c r="L41" s="548">
        <v>59.27</v>
      </c>
      <c r="M41" s="548">
        <v>59.27</v>
      </c>
      <c r="N41" s="545">
        <v>1</v>
      </c>
      <c r="O41" s="549">
        <v>0.5</v>
      </c>
      <c r="P41" s="548">
        <v>59.27</v>
      </c>
      <c r="Q41" s="550">
        <v>1</v>
      </c>
      <c r="R41" s="545">
        <v>1</v>
      </c>
      <c r="S41" s="550">
        <v>1</v>
      </c>
      <c r="T41" s="549">
        <v>0.5</v>
      </c>
      <c r="U41" s="551">
        <v>1</v>
      </c>
    </row>
    <row r="42" spans="1:21" ht="14.4" customHeight="1" x14ac:dyDescent="0.3">
      <c r="A42" s="544">
        <v>27</v>
      </c>
      <c r="B42" s="545" t="s">
        <v>460</v>
      </c>
      <c r="C42" s="545" t="s">
        <v>473</v>
      </c>
      <c r="D42" s="546" t="s">
        <v>1766</v>
      </c>
      <c r="E42" s="547" t="s">
        <v>486</v>
      </c>
      <c r="F42" s="545" t="s">
        <v>470</v>
      </c>
      <c r="G42" s="545" t="s">
        <v>540</v>
      </c>
      <c r="H42" s="545" t="s">
        <v>422</v>
      </c>
      <c r="I42" s="545" t="s">
        <v>541</v>
      </c>
      <c r="J42" s="545" t="s">
        <v>542</v>
      </c>
      <c r="K42" s="545" t="s">
        <v>543</v>
      </c>
      <c r="L42" s="548">
        <v>53.57</v>
      </c>
      <c r="M42" s="548">
        <v>53.57</v>
      </c>
      <c r="N42" s="545">
        <v>1</v>
      </c>
      <c r="O42" s="549">
        <v>0.5</v>
      </c>
      <c r="P42" s="548">
        <v>53.57</v>
      </c>
      <c r="Q42" s="550">
        <v>1</v>
      </c>
      <c r="R42" s="545">
        <v>1</v>
      </c>
      <c r="S42" s="550">
        <v>1</v>
      </c>
      <c r="T42" s="549">
        <v>0.5</v>
      </c>
      <c r="U42" s="551">
        <v>1</v>
      </c>
    </row>
    <row r="43" spans="1:21" ht="14.4" customHeight="1" x14ac:dyDescent="0.3">
      <c r="A43" s="544">
        <v>27</v>
      </c>
      <c r="B43" s="545" t="s">
        <v>460</v>
      </c>
      <c r="C43" s="545" t="s">
        <v>473</v>
      </c>
      <c r="D43" s="546" t="s">
        <v>1766</v>
      </c>
      <c r="E43" s="547" t="s">
        <v>486</v>
      </c>
      <c r="F43" s="545" t="s">
        <v>470</v>
      </c>
      <c r="G43" s="545" t="s">
        <v>620</v>
      </c>
      <c r="H43" s="545" t="s">
        <v>422</v>
      </c>
      <c r="I43" s="545" t="s">
        <v>621</v>
      </c>
      <c r="J43" s="545" t="s">
        <v>622</v>
      </c>
      <c r="K43" s="545" t="s">
        <v>623</v>
      </c>
      <c r="L43" s="548">
        <v>0</v>
      </c>
      <c r="M43" s="548">
        <v>0</v>
      </c>
      <c r="N43" s="545">
        <v>1</v>
      </c>
      <c r="O43" s="549">
        <v>1</v>
      </c>
      <c r="P43" s="548">
        <v>0</v>
      </c>
      <c r="Q43" s="550"/>
      <c r="R43" s="545">
        <v>1</v>
      </c>
      <c r="S43" s="550">
        <v>1</v>
      </c>
      <c r="T43" s="549">
        <v>1</v>
      </c>
      <c r="U43" s="551">
        <v>1</v>
      </c>
    </row>
    <row r="44" spans="1:21" ht="14.4" customHeight="1" x14ac:dyDescent="0.3">
      <c r="A44" s="544">
        <v>27</v>
      </c>
      <c r="B44" s="545" t="s">
        <v>460</v>
      </c>
      <c r="C44" s="545" t="s">
        <v>473</v>
      </c>
      <c r="D44" s="546" t="s">
        <v>1766</v>
      </c>
      <c r="E44" s="547" t="s">
        <v>486</v>
      </c>
      <c r="F44" s="545" t="s">
        <v>470</v>
      </c>
      <c r="G44" s="545" t="s">
        <v>544</v>
      </c>
      <c r="H44" s="545" t="s">
        <v>455</v>
      </c>
      <c r="I44" s="545" t="s">
        <v>624</v>
      </c>
      <c r="J44" s="545" t="s">
        <v>546</v>
      </c>
      <c r="K44" s="545" t="s">
        <v>625</v>
      </c>
      <c r="L44" s="548">
        <v>36.54</v>
      </c>
      <c r="M44" s="548">
        <v>36.54</v>
      </c>
      <c r="N44" s="545">
        <v>1</v>
      </c>
      <c r="O44" s="549">
        <v>0.5</v>
      </c>
      <c r="P44" s="548">
        <v>36.54</v>
      </c>
      <c r="Q44" s="550">
        <v>1</v>
      </c>
      <c r="R44" s="545">
        <v>1</v>
      </c>
      <c r="S44" s="550">
        <v>1</v>
      </c>
      <c r="T44" s="549">
        <v>0.5</v>
      </c>
      <c r="U44" s="551">
        <v>1</v>
      </c>
    </row>
    <row r="45" spans="1:21" ht="14.4" customHeight="1" x14ac:dyDescent="0.3">
      <c r="A45" s="544">
        <v>27</v>
      </c>
      <c r="B45" s="545" t="s">
        <v>460</v>
      </c>
      <c r="C45" s="545" t="s">
        <v>473</v>
      </c>
      <c r="D45" s="546" t="s">
        <v>1766</v>
      </c>
      <c r="E45" s="547" t="s">
        <v>486</v>
      </c>
      <c r="F45" s="545" t="s">
        <v>470</v>
      </c>
      <c r="G45" s="545" t="s">
        <v>554</v>
      </c>
      <c r="H45" s="545" t="s">
        <v>455</v>
      </c>
      <c r="I45" s="545" t="s">
        <v>626</v>
      </c>
      <c r="J45" s="545" t="s">
        <v>627</v>
      </c>
      <c r="K45" s="545" t="s">
        <v>628</v>
      </c>
      <c r="L45" s="548">
        <v>205.84</v>
      </c>
      <c r="M45" s="548">
        <v>205.84</v>
      </c>
      <c r="N45" s="545">
        <v>1</v>
      </c>
      <c r="O45" s="549">
        <v>1</v>
      </c>
      <c r="P45" s="548">
        <v>205.84</v>
      </c>
      <c r="Q45" s="550">
        <v>1</v>
      </c>
      <c r="R45" s="545">
        <v>1</v>
      </c>
      <c r="S45" s="550">
        <v>1</v>
      </c>
      <c r="T45" s="549">
        <v>1</v>
      </c>
      <c r="U45" s="551">
        <v>1</v>
      </c>
    </row>
    <row r="46" spans="1:21" ht="14.4" customHeight="1" x14ac:dyDescent="0.3">
      <c r="A46" s="544">
        <v>27</v>
      </c>
      <c r="B46" s="545" t="s">
        <v>460</v>
      </c>
      <c r="C46" s="545" t="s">
        <v>473</v>
      </c>
      <c r="D46" s="546" t="s">
        <v>1766</v>
      </c>
      <c r="E46" s="547" t="s">
        <v>486</v>
      </c>
      <c r="F46" s="545" t="s">
        <v>470</v>
      </c>
      <c r="G46" s="545" t="s">
        <v>554</v>
      </c>
      <c r="H46" s="545" t="s">
        <v>455</v>
      </c>
      <c r="I46" s="545" t="s">
        <v>629</v>
      </c>
      <c r="J46" s="545" t="s">
        <v>556</v>
      </c>
      <c r="K46" s="545" t="s">
        <v>630</v>
      </c>
      <c r="L46" s="548">
        <v>102.93</v>
      </c>
      <c r="M46" s="548">
        <v>102.93</v>
      </c>
      <c r="N46" s="545">
        <v>1</v>
      </c>
      <c r="O46" s="549">
        <v>0.5</v>
      </c>
      <c r="P46" s="548">
        <v>102.93</v>
      </c>
      <c r="Q46" s="550">
        <v>1</v>
      </c>
      <c r="R46" s="545">
        <v>1</v>
      </c>
      <c r="S46" s="550">
        <v>1</v>
      </c>
      <c r="T46" s="549">
        <v>0.5</v>
      </c>
      <c r="U46" s="551">
        <v>1</v>
      </c>
    </row>
    <row r="47" spans="1:21" ht="14.4" customHeight="1" x14ac:dyDescent="0.3">
      <c r="A47" s="544">
        <v>27</v>
      </c>
      <c r="B47" s="545" t="s">
        <v>460</v>
      </c>
      <c r="C47" s="545" t="s">
        <v>473</v>
      </c>
      <c r="D47" s="546" t="s">
        <v>1766</v>
      </c>
      <c r="E47" s="547" t="s">
        <v>486</v>
      </c>
      <c r="F47" s="545" t="s">
        <v>470</v>
      </c>
      <c r="G47" s="545" t="s">
        <v>554</v>
      </c>
      <c r="H47" s="545" t="s">
        <v>455</v>
      </c>
      <c r="I47" s="545" t="s">
        <v>631</v>
      </c>
      <c r="J47" s="545" t="s">
        <v>627</v>
      </c>
      <c r="K47" s="545" t="s">
        <v>632</v>
      </c>
      <c r="L47" s="548">
        <v>57.64</v>
      </c>
      <c r="M47" s="548">
        <v>115.28</v>
      </c>
      <c r="N47" s="545">
        <v>2</v>
      </c>
      <c r="O47" s="549">
        <v>0.5</v>
      </c>
      <c r="P47" s="548">
        <v>115.28</v>
      </c>
      <c r="Q47" s="550">
        <v>1</v>
      </c>
      <c r="R47" s="545">
        <v>2</v>
      </c>
      <c r="S47" s="550">
        <v>1</v>
      </c>
      <c r="T47" s="549">
        <v>0.5</v>
      </c>
      <c r="U47" s="551">
        <v>1</v>
      </c>
    </row>
    <row r="48" spans="1:21" ht="14.4" customHeight="1" x14ac:dyDescent="0.3">
      <c r="A48" s="544">
        <v>27</v>
      </c>
      <c r="B48" s="545" t="s">
        <v>460</v>
      </c>
      <c r="C48" s="545" t="s">
        <v>473</v>
      </c>
      <c r="D48" s="546" t="s">
        <v>1766</v>
      </c>
      <c r="E48" s="547" t="s">
        <v>486</v>
      </c>
      <c r="F48" s="545" t="s">
        <v>470</v>
      </c>
      <c r="G48" s="545" t="s">
        <v>633</v>
      </c>
      <c r="H48" s="545" t="s">
        <v>455</v>
      </c>
      <c r="I48" s="545" t="s">
        <v>634</v>
      </c>
      <c r="J48" s="545" t="s">
        <v>635</v>
      </c>
      <c r="K48" s="545" t="s">
        <v>636</v>
      </c>
      <c r="L48" s="548">
        <v>352.37</v>
      </c>
      <c r="M48" s="548">
        <v>352.37</v>
      </c>
      <c r="N48" s="545">
        <v>1</v>
      </c>
      <c r="O48" s="549">
        <v>1</v>
      </c>
      <c r="P48" s="548">
        <v>352.37</v>
      </c>
      <c r="Q48" s="550">
        <v>1</v>
      </c>
      <c r="R48" s="545">
        <v>1</v>
      </c>
      <c r="S48" s="550">
        <v>1</v>
      </c>
      <c r="T48" s="549">
        <v>1</v>
      </c>
      <c r="U48" s="551">
        <v>1</v>
      </c>
    </row>
    <row r="49" spans="1:21" ht="14.4" customHeight="1" x14ac:dyDescent="0.3">
      <c r="A49" s="544">
        <v>27</v>
      </c>
      <c r="B49" s="545" t="s">
        <v>460</v>
      </c>
      <c r="C49" s="545" t="s">
        <v>473</v>
      </c>
      <c r="D49" s="546" t="s">
        <v>1766</v>
      </c>
      <c r="E49" s="547" t="s">
        <v>487</v>
      </c>
      <c r="F49" s="545" t="s">
        <v>470</v>
      </c>
      <c r="G49" s="545" t="s">
        <v>527</v>
      </c>
      <c r="H49" s="545" t="s">
        <v>422</v>
      </c>
      <c r="I49" s="545" t="s">
        <v>637</v>
      </c>
      <c r="J49" s="545" t="s">
        <v>638</v>
      </c>
      <c r="K49" s="545" t="s">
        <v>625</v>
      </c>
      <c r="L49" s="548">
        <v>0</v>
      </c>
      <c r="M49" s="548">
        <v>0</v>
      </c>
      <c r="N49" s="545">
        <v>2</v>
      </c>
      <c r="O49" s="549">
        <v>0.5</v>
      </c>
      <c r="P49" s="548">
        <v>0</v>
      </c>
      <c r="Q49" s="550"/>
      <c r="R49" s="545">
        <v>2</v>
      </c>
      <c r="S49" s="550">
        <v>1</v>
      </c>
      <c r="T49" s="549">
        <v>0.5</v>
      </c>
      <c r="U49" s="551">
        <v>1</v>
      </c>
    </row>
    <row r="50" spans="1:21" ht="14.4" customHeight="1" x14ac:dyDescent="0.3">
      <c r="A50" s="544">
        <v>27</v>
      </c>
      <c r="B50" s="545" t="s">
        <v>460</v>
      </c>
      <c r="C50" s="545" t="s">
        <v>473</v>
      </c>
      <c r="D50" s="546" t="s">
        <v>1766</v>
      </c>
      <c r="E50" s="547" t="s">
        <v>487</v>
      </c>
      <c r="F50" s="545" t="s">
        <v>470</v>
      </c>
      <c r="G50" s="545" t="s">
        <v>639</v>
      </c>
      <c r="H50" s="545" t="s">
        <v>422</v>
      </c>
      <c r="I50" s="545" t="s">
        <v>640</v>
      </c>
      <c r="J50" s="545" t="s">
        <v>641</v>
      </c>
      <c r="K50" s="545" t="s">
        <v>642</v>
      </c>
      <c r="L50" s="548">
        <v>0</v>
      </c>
      <c r="M50" s="548">
        <v>0</v>
      </c>
      <c r="N50" s="545">
        <v>2</v>
      </c>
      <c r="O50" s="549">
        <v>0.5</v>
      </c>
      <c r="P50" s="548">
        <v>0</v>
      </c>
      <c r="Q50" s="550"/>
      <c r="R50" s="545">
        <v>2</v>
      </c>
      <c r="S50" s="550">
        <v>1</v>
      </c>
      <c r="T50" s="549">
        <v>0.5</v>
      </c>
      <c r="U50" s="551">
        <v>1</v>
      </c>
    </row>
    <row r="51" spans="1:21" ht="14.4" customHeight="1" x14ac:dyDescent="0.3">
      <c r="A51" s="544">
        <v>27</v>
      </c>
      <c r="B51" s="545" t="s">
        <v>460</v>
      </c>
      <c r="C51" s="545" t="s">
        <v>473</v>
      </c>
      <c r="D51" s="546" t="s">
        <v>1766</v>
      </c>
      <c r="E51" s="547" t="s">
        <v>488</v>
      </c>
      <c r="F51" s="545" t="s">
        <v>470</v>
      </c>
      <c r="G51" s="545" t="s">
        <v>643</v>
      </c>
      <c r="H51" s="545" t="s">
        <v>422</v>
      </c>
      <c r="I51" s="545" t="s">
        <v>644</v>
      </c>
      <c r="J51" s="545" t="s">
        <v>645</v>
      </c>
      <c r="K51" s="545" t="s">
        <v>646</v>
      </c>
      <c r="L51" s="548">
        <v>0</v>
      </c>
      <c r="M51" s="548">
        <v>0</v>
      </c>
      <c r="N51" s="545">
        <v>1</v>
      </c>
      <c r="O51" s="549">
        <v>0.5</v>
      </c>
      <c r="P51" s="548"/>
      <c r="Q51" s="550"/>
      <c r="R51" s="545"/>
      <c r="S51" s="550">
        <v>0</v>
      </c>
      <c r="T51" s="549"/>
      <c r="U51" s="551">
        <v>0</v>
      </c>
    </row>
    <row r="52" spans="1:21" ht="14.4" customHeight="1" x14ac:dyDescent="0.3">
      <c r="A52" s="544">
        <v>27</v>
      </c>
      <c r="B52" s="545" t="s">
        <v>460</v>
      </c>
      <c r="C52" s="545" t="s">
        <v>473</v>
      </c>
      <c r="D52" s="546" t="s">
        <v>1766</v>
      </c>
      <c r="E52" s="547" t="s">
        <v>488</v>
      </c>
      <c r="F52" s="545" t="s">
        <v>470</v>
      </c>
      <c r="G52" s="545" t="s">
        <v>647</v>
      </c>
      <c r="H52" s="545" t="s">
        <v>422</v>
      </c>
      <c r="I52" s="545" t="s">
        <v>648</v>
      </c>
      <c r="J52" s="545" t="s">
        <v>649</v>
      </c>
      <c r="K52" s="545" t="s">
        <v>650</v>
      </c>
      <c r="L52" s="548">
        <v>0</v>
      </c>
      <c r="M52" s="548">
        <v>0</v>
      </c>
      <c r="N52" s="545">
        <v>1</v>
      </c>
      <c r="O52" s="549">
        <v>0.5</v>
      </c>
      <c r="P52" s="548"/>
      <c r="Q52" s="550"/>
      <c r="R52" s="545"/>
      <c r="S52" s="550">
        <v>0</v>
      </c>
      <c r="T52" s="549"/>
      <c r="U52" s="551">
        <v>0</v>
      </c>
    </row>
    <row r="53" spans="1:21" ht="14.4" customHeight="1" x14ac:dyDescent="0.3">
      <c r="A53" s="544">
        <v>27</v>
      </c>
      <c r="B53" s="545" t="s">
        <v>460</v>
      </c>
      <c r="C53" s="545" t="s">
        <v>473</v>
      </c>
      <c r="D53" s="546" t="s">
        <v>1766</v>
      </c>
      <c r="E53" s="547" t="s">
        <v>488</v>
      </c>
      <c r="F53" s="545" t="s">
        <v>470</v>
      </c>
      <c r="G53" s="545" t="s">
        <v>497</v>
      </c>
      <c r="H53" s="545" t="s">
        <v>422</v>
      </c>
      <c r="I53" s="545" t="s">
        <v>651</v>
      </c>
      <c r="J53" s="545" t="s">
        <v>586</v>
      </c>
      <c r="K53" s="545" t="s">
        <v>587</v>
      </c>
      <c r="L53" s="548">
        <v>154.36000000000001</v>
      </c>
      <c r="M53" s="548">
        <v>308.72000000000003</v>
      </c>
      <c r="N53" s="545">
        <v>2</v>
      </c>
      <c r="O53" s="549">
        <v>0.5</v>
      </c>
      <c r="P53" s="548"/>
      <c r="Q53" s="550">
        <v>0</v>
      </c>
      <c r="R53" s="545"/>
      <c r="S53" s="550">
        <v>0</v>
      </c>
      <c r="T53" s="549"/>
      <c r="U53" s="551">
        <v>0</v>
      </c>
    </row>
    <row r="54" spans="1:21" ht="14.4" customHeight="1" x14ac:dyDescent="0.3">
      <c r="A54" s="544">
        <v>27</v>
      </c>
      <c r="B54" s="545" t="s">
        <v>460</v>
      </c>
      <c r="C54" s="545" t="s">
        <v>473</v>
      </c>
      <c r="D54" s="546" t="s">
        <v>1766</v>
      </c>
      <c r="E54" s="547" t="s">
        <v>488</v>
      </c>
      <c r="F54" s="545" t="s">
        <v>470</v>
      </c>
      <c r="G54" s="545" t="s">
        <v>652</v>
      </c>
      <c r="H54" s="545" t="s">
        <v>422</v>
      </c>
      <c r="I54" s="545" t="s">
        <v>653</v>
      </c>
      <c r="J54" s="545" t="s">
        <v>654</v>
      </c>
      <c r="K54" s="545" t="s">
        <v>655</v>
      </c>
      <c r="L54" s="548">
        <v>47.41</v>
      </c>
      <c r="M54" s="548">
        <v>47.41</v>
      </c>
      <c r="N54" s="545">
        <v>1</v>
      </c>
      <c r="O54" s="549">
        <v>1</v>
      </c>
      <c r="P54" s="548"/>
      <c r="Q54" s="550">
        <v>0</v>
      </c>
      <c r="R54" s="545"/>
      <c r="S54" s="550">
        <v>0</v>
      </c>
      <c r="T54" s="549"/>
      <c r="U54" s="551">
        <v>0</v>
      </c>
    </row>
    <row r="55" spans="1:21" ht="14.4" customHeight="1" x14ac:dyDescent="0.3">
      <c r="A55" s="544">
        <v>27</v>
      </c>
      <c r="B55" s="545" t="s">
        <v>460</v>
      </c>
      <c r="C55" s="545" t="s">
        <v>473</v>
      </c>
      <c r="D55" s="546" t="s">
        <v>1766</v>
      </c>
      <c r="E55" s="547" t="s">
        <v>488</v>
      </c>
      <c r="F55" s="545" t="s">
        <v>470</v>
      </c>
      <c r="G55" s="545" t="s">
        <v>588</v>
      </c>
      <c r="H55" s="545" t="s">
        <v>422</v>
      </c>
      <c r="I55" s="545" t="s">
        <v>656</v>
      </c>
      <c r="J55" s="545" t="s">
        <v>590</v>
      </c>
      <c r="K55" s="545" t="s">
        <v>657</v>
      </c>
      <c r="L55" s="548">
        <v>0</v>
      </c>
      <c r="M55" s="548">
        <v>0</v>
      </c>
      <c r="N55" s="545">
        <v>2</v>
      </c>
      <c r="O55" s="549">
        <v>0.5</v>
      </c>
      <c r="P55" s="548">
        <v>0</v>
      </c>
      <c r="Q55" s="550"/>
      <c r="R55" s="545">
        <v>2</v>
      </c>
      <c r="S55" s="550">
        <v>1</v>
      </c>
      <c r="T55" s="549">
        <v>0.5</v>
      </c>
      <c r="U55" s="551">
        <v>1</v>
      </c>
    </row>
    <row r="56" spans="1:21" ht="14.4" customHeight="1" x14ac:dyDescent="0.3">
      <c r="A56" s="544">
        <v>27</v>
      </c>
      <c r="B56" s="545" t="s">
        <v>460</v>
      </c>
      <c r="C56" s="545" t="s">
        <v>473</v>
      </c>
      <c r="D56" s="546" t="s">
        <v>1766</v>
      </c>
      <c r="E56" s="547" t="s">
        <v>488</v>
      </c>
      <c r="F56" s="545" t="s">
        <v>470</v>
      </c>
      <c r="G56" s="545" t="s">
        <v>515</v>
      </c>
      <c r="H56" s="545" t="s">
        <v>422</v>
      </c>
      <c r="I56" s="545" t="s">
        <v>658</v>
      </c>
      <c r="J56" s="545" t="s">
        <v>517</v>
      </c>
      <c r="K56" s="545" t="s">
        <v>518</v>
      </c>
      <c r="L56" s="548">
        <v>107.27</v>
      </c>
      <c r="M56" s="548">
        <v>321.81</v>
      </c>
      <c r="N56" s="545">
        <v>3</v>
      </c>
      <c r="O56" s="549">
        <v>0.5</v>
      </c>
      <c r="P56" s="548"/>
      <c r="Q56" s="550">
        <v>0</v>
      </c>
      <c r="R56" s="545"/>
      <c r="S56" s="550">
        <v>0</v>
      </c>
      <c r="T56" s="549"/>
      <c r="U56" s="551">
        <v>0</v>
      </c>
    </row>
    <row r="57" spans="1:21" ht="14.4" customHeight="1" x14ac:dyDescent="0.3">
      <c r="A57" s="544">
        <v>27</v>
      </c>
      <c r="B57" s="545" t="s">
        <v>460</v>
      </c>
      <c r="C57" s="545" t="s">
        <v>473</v>
      </c>
      <c r="D57" s="546" t="s">
        <v>1766</v>
      </c>
      <c r="E57" s="547" t="s">
        <v>488</v>
      </c>
      <c r="F57" s="545" t="s">
        <v>470</v>
      </c>
      <c r="G57" s="545" t="s">
        <v>659</v>
      </c>
      <c r="H57" s="545" t="s">
        <v>422</v>
      </c>
      <c r="I57" s="545" t="s">
        <v>660</v>
      </c>
      <c r="J57" s="545" t="s">
        <v>661</v>
      </c>
      <c r="K57" s="545" t="s">
        <v>662</v>
      </c>
      <c r="L57" s="548">
        <v>8.7899999999999991</v>
      </c>
      <c r="M57" s="548">
        <v>52.739999999999995</v>
      </c>
      <c r="N57" s="545">
        <v>6</v>
      </c>
      <c r="O57" s="549">
        <v>0.5</v>
      </c>
      <c r="P57" s="548"/>
      <c r="Q57" s="550">
        <v>0</v>
      </c>
      <c r="R57" s="545"/>
      <c r="S57" s="550">
        <v>0</v>
      </c>
      <c r="T57" s="549"/>
      <c r="U57" s="551">
        <v>0</v>
      </c>
    </row>
    <row r="58" spans="1:21" ht="14.4" customHeight="1" x14ac:dyDescent="0.3">
      <c r="A58" s="544">
        <v>27</v>
      </c>
      <c r="B58" s="545" t="s">
        <v>460</v>
      </c>
      <c r="C58" s="545" t="s">
        <v>473</v>
      </c>
      <c r="D58" s="546" t="s">
        <v>1766</v>
      </c>
      <c r="E58" s="547" t="s">
        <v>488</v>
      </c>
      <c r="F58" s="545" t="s">
        <v>470</v>
      </c>
      <c r="G58" s="545" t="s">
        <v>527</v>
      </c>
      <c r="H58" s="545" t="s">
        <v>422</v>
      </c>
      <c r="I58" s="545" t="s">
        <v>663</v>
      </c>
      <c r="J58" s="545" t="s">
        <v>664</v>
      </c>
      <c r="K58" s="545" t="s">
        <v>665</v>
      </c>
      <c r="L58" s="548">
        <v>0</v>
      </c>
      <c r="M58" s="548">
        <v>0</v>
      </c>
      <c r="N58" s="545">
        <v>1</v>
      </c>
      <c r="O58" s="549">
        <v>0.5</v>
      </c>
      <c r="P58" s="548"/>
      <c r="Q58" s="550"/>
      <c r="R58" s="545"/>
      <c r="S58" s="550">
        <v>0</v>
      </c>
      <c r="T58" s="549"/>
      <c r="U58" s="551">
        <v>0</v>
      </c>
    </row>
    <row r="59" spans="1:21" ht="14.4" customHeight="1" x14ac:dyDescent="0.3">
      <c r="A59" s="544">
        <v>27</v>
      </c>
      <c r="B59" s="545" t="s">
        <v>460</v>
      </c>
      <c r="C59" s="545" t="s">
        <v>473</v>
      </c>
      <c r="D59" s="546" t="s">
        <v>1766</v>
      </c>
      <c r="E59" s="547" t="s">
        <v>488</v>
      </c>
      <c r="F59" s="545" t="s">
        <v>470</v>
      </c>
      <c r="G59" s="545" t="s">
        <v>666</v>
      </c>
      <c r="H59" s="545" t="s">
        <v>455</v>
      </c>
      <c r="I59" s="545" t="s">
        <v>667</v>
      </c>
      <c r="J59" s="545" t="s">
        <v>668</v>
      </c>
      <c r="K59" s="545" t="s">
        <v>669</v>
      </c>
      <c r="L59" s="548">
        <v>351.51</v>
      </c>
      <c r="M59" s="548">
        <v>351.51</v>
      </c>
      <c r="N59" s="545">
        <v>1</v>
      </c>
      <c r="O59" s="549">
        <v>0.5</v>
      </c>
      <c r="P59" s="548"/>
      <c r="Q59" s="550">
        <v>0</v>
      </c>
      <c r="R59" s="545"/>
      <c r="S59" s="550">
        <v>0</v>
      </c>
      <c r="T59" s="549"/>
      <c r="U59" s="551">
        <v>0</v>
      </c>
    </row>
    <row r="60" spans="1:21" ht="14.4" customHeight="1" x14ac:dyDescent="0.3">
      <c r="A60" s="544">
        <v>27</v>
      </c>
      <c r="B60" s="545" t="s">
        <v>460</v>
      </c>
      <c r="C60" s="545" t="s">
        <v>473</v>
      </c>
      <c r="D60" s="546" t="s">
        <v>1766</v>
      </c>
      <c r="E60" s="547" t="s">
        <v>488</v>
      </c>
      <c r="F60" s="545" t="s">
        <v>470</v>
      </c>
      <c r="G60" s="545" t="s">
        <v>670</v>
      </c>
      <c r="H60" s="545" t="s">
        <v>422</v>
      </c>
      <c r="I60" s="545" t="s">
        <v>671</v>
      </c>
      <c r="J60" s="545" t="s">
        <v>672</v>
      </c>
      <c r="K60" s="545" t="s">
        <v>673</v>
      </c>
      <c r="L60" s="548">
        <v>0</v>
      </c>
      <c r="M60" s="548">
        <v>0</v>
      </c>
      <c r="N60" s="545">
        <v>2</v>
      </c>
      <c r="O60" s="549">
        <v>0.5</v>
      </c>
      <c r="P60" s="548"/>
      <c r="Q60" s="550"/>
      <c r="R60" s="545"/>
      <c r="S60" s="550">
        <v>0</v>
      </c>
      <c r="T60" s="549"/>
      <c r="U60" s="551">
        <v>0</v>
      </c>
    </row>
    <row r="61" spans="1:21" ht="14.4" customHeight="1" x14ac:dyDescent="0.3">
      <c r="A61" s="544">
        <v>27</v>
      </c>
      <c r="B61" s="545" t="s">
        <v>460</v>
      </c>
      <c r="C61" s="545" t="s">
        <v>473</v>
      </c>
      <c r="D61" s="546" t="s">
        <v>1766</v>
      </c>
      <c r="E61" s="547" t="s">
        <v>488</v>
      </c>
      <c r="F61" s="545" t="s">
        <v>470</v>
      </c>
      <c r="G61" s="545" t="s">
        <v>674</v>
      </c>
      <c r="H61" s="545" t="s">
        <v>422</v>
      </c>
      <c r="I61" s="545" t="s">
        <v>675</v>
      </c>
      <c r="J61" s="545" t="s">
        <v>676</v>
      </c>
      <c r="K61" s="545" t="s">
        <v>677</v>
      </c>
      <c r="L61" s="548">
        <v>194.49</v>
      </c>
      <c r="M61" s="548">
        <v>388.98</v>
      </c>
      <c r="N61" s="545">
        <v>2</v>
      </c>
      <c r="O61" s="549">
        <v>0.5</v>
      </c>
      <c r="P61" s="548"/>
      <c r="Q61" s="550">
        <v>0</v>
      </c>
      <c r="R61" s="545"/>
      <c r="S61" s="550">
        <v>0</v>
      </c>
      <c r="T61" s="549"/>
      <c r="U61" s="551">
        <v>0</v>
      </c>
    </row>
    <row r="62" spans="1:21" ht="14.4" customHeight="1" x14ac:dyDescent="0.3">
      <c r="A62" s="544">
        <v>27</v>
      </c>
      <c r="B62" s="545" t="s">
        <v>460</v>
      </c>
      <c r="C62" s="545" t="s">
        <v>473</v>
      </c>
      <c r="D62" s="546" t="s">
        <v>1766</v>
      </c>
      <c r="E62" s="547" t="s">
        <v>488</v>
      </c>
      <c r="F62" s="545" t="s">
        <v>470</v>
      </c>
      <c r="G62" s="545" t="s">
        <v>678</v>
      </c>
      <c r="H62" s="545" t="s">
        <v>422</v>
      </c>
      <c r="I62" s="545" t="s">
        <v>679</v>
      </c>
      <c r="J62" s="545" t="s">
        <v>680</v>
      </c>
      <c r="K62" s="545" t="s">
        <v>681</v>
      </c>
      <c r="L62" s="548">
        <v>0</v>
      </c>
      <c r="M62" s="548">
        <v>0</v>
      </c>
      <c r="N62" s="545">
        <v>2</v>
      </c>
      <c r="O62" s="549">
        <v>0.5</v>
      </c>
      <c r="P62" s="548">
        <v>0</v>
      </c>
      <c r="Q62" s="550"/>
      <c r="R62" s="545">
        <v>2</v>
      </c>
      <c r="S62" s="550">
        <v>1</v>
      </c>
      <c r="T62" s="549">
        <v>0.5</v>
      </c>
      <c r="U62" s="551">
        <v>1</v>
      </c>
    </row>
    <row r="63" spans="1:21" ht="14.4" customHeight="1" x14ac:dyDescent="0.3">
      <c r="A63" s="544">
        <v>27</v>
      </c>
      <c r="B63" s="545" t="s">
        <v>460</v>
      </c>
      <c r="C63" s="545" t="s">
        <v>473</v>
      </c>
      <c r="D63" s="546" t="s">
        <v>1766</v>
      </c>
      <c r="E63" s="547" t="s">
        <v>488</v>
      </c>
      <c r="F63" s="545" t="s">
        <v>470</v>
      </c>
      <c r="G63" s="545" t="s">
        <v>682</v>
      </c>
      <c r="H63" s="545" t="s">
        <v>422</v>
      </c>
      <c r="I63" s="545" t="s">
        <v>683</v>
      </c>
      <c r="J63" s="545" t="s">
        <v>684</v>
      </c>
      <c r="K63" s="545" t="s">
        <v>685</v>
      </c>
      <c r="L63" s="548">
        <v>139.63999999999999</v>
      </c>
      <c r="M63" s="548">
        <v>139.63999999999999</v>
      </c>
      <c r="N63" s="545">
        <v>1</v>
      </c>
      <c r="O63" s="549">
        <v>1</v>
      </c>
      <c r="P63" s="548">
        <v>139.63999999999999</v>
      </c>
      <c r="Q63" s="550">
        <v>1</v>
      </c>
      <c r="R63" s="545">
        <v>1</v>
      </c>
      <c r="S63" s="550">
        <v>1</v>
      </c>
      <c r="T63" s="549">
        <v>1</v>
      </c>
      <c r="U63" s="551">
        <v>1</v>
      </c>
    </row>
    <row r="64" spans="1:21" ht="14.4" customHeight="1" x14ac:dyDescent="0.3">
      <c r="A64" s="544">
        <v>27</v>
      </c>
      <c r="B64" s="545" t="s">
        <v>460</v>
      </c>
      <c r="C64" s="545" t="s">
        <v>473</v>
      </c>
      <c r="D64" s="546" t="s">
        <v>1766</v>
      </c>
      <c r="E64" s="547" t="s">
        <v>488</v>
      </c>
      <c r="F64" s="545" t="s">
        <v>470</v>
      </c>
      <c r="G64" s="545" t="s">
        <v>686</v>
      </c>
      <c r="H64" s="545" t="s">
        <v>422</v>
      </c>
      <c r="I64" s="545" t="s">
        <v>687</v>
      </c>
      <c r="J64" s="545" t="s">
        <v>688</v>
      </c>
      <c r="K64" s="545" t="s">
        <v>689</v>
      </c>
      <c r="L64" s="548">
        <v>289.27</v>
      </c>
      <c r="M64" s="548">
        <v>578.54</v>
      </c>
      <c r="N64" s="545">
        <v>2</v>
      </c>
      <c r="O64" s="549">
        <v>1</v>
      </c>
      <c r="P64" s="548"/>
      <c r="Q64" s="550">
        <v>0</v>
      </c>
      <c r="R64" s="545"/>
      <c r="S64" s="550">
        <v>0</v>
      </c>
      <c r="T64" s="549"/>
      <c r="U64" s="551">
        <v>0</v>
      </c>
    </row>
    <row r="65" spans="1:21" ht="14.4" customHeight="1" x14ac:dyDescent="0.3">
      <c r="A65" s="544">
        <v>27</v>
      </c>
      <c r="B65" s="545" t="s">
        <v>460</v>
      </c>
      <c r="C65" s="545" t="s">
        <v>473</v>
      </c>
      <c r="D65" s="546" t="s">
        <v>1766</v>
      </c>
      <c r="E65" s="547" t="s">
        <v>488</v>
      </c>
      <c r="F65" s="545" t="s">
        <v>470</v>
      </c>
      <c r="G65" s="545" t="s">
        <v>690</v>
      </c>
      <c r="H65" s="545" t="s">
        <v>422</v>
      </c>
      <c r="I65" s="545" t="s">
        <v>691</v>
      </c>
      <c r="J65" s="545" t="s">
        <v>692</v>
      </c>
      <c r="K65" s="545" t="s">
        <v>693</v>
      </c>
      <c r="L65" s="548">
        <v>315.35000000000002</v>
      </c>
      <c r="M65" s="548">
        <v>315.35000000000002</v>
      </c>
      <c r="N65" s="545">
        <v>1</v>
      </c>
      <c r="O65" s="549">
        <v>0.5</v>
      </c>
      <c r="P65" s="548"/>
      <c r="Q65" s="550">
        <v>0</v>
      </c>
      <c r="R65" s="545"/>
      <c r="S65" s="550">
        <v>0</v>
      </c>
      <c r="T65" s="549"/>
      <c r="U65" s="551">
        <v>0</v>
      </c>
    </row>
    <row r="66" spans="1:21" ht="14.4" customHeight="1" x14ac:dyDescent="0.3">
      <c r="A66" s="544">
        <v>27</v>
      </c>
      <c r="B66" s="545" t="s">
        <v>460</v>
      </c>
      <c r="C66" s="545" t="s">
        <v>473</v>
      </c>
      <c r="D66" s="546" t="s">
        <v>1766</v>
      </c>
      <c r="E66" s="547" t="s">
        <v>489</v>
      </c>
      <c r="F66" s="545" t="s">
        <v>470</v>
      </c>
      <c r="G66" s="545" t="s">
        <v>694</v>
      </c>
      <c r="H66" s="545" t="s">
        <v>455</v>
      </c>
      <c r="I66" s="545" t="s">
        <v>695</v>
      </c>
      <c r="J66" s="545" t="s">
        <v>696</v>
      </c>
      <c r="K66" s="545" t="s">
        <v>506</v>
      </c>
      <c r="L66" s="548">
        <v>48.27</v>
      </c>
      <c r="M66" s="548">
        <v>48.27</v>
      </c>
      <c r="N66" s="545">
        <v>1</v>
      </c>
      <c r="O66" s="549">
        <v>1</v>
      </c>
      <c r="P66" s="548"/>
      <c r="Q66" s="550">
        <v>0</v>
      </c>
      <c r="R66" s="545"/>
      <c r="S66" s="550">
        <v>0</v>
      </c>
      <c r="T66" s="549"/>
      <c r="U66" s="551">
        <v>0</v>
      </c>
    </row>
    <row r="67" spans="1:21" ht="14.4" customHeight="1" x14ac:dyDescent="0.3">
      <c r="A67" s="544">
        <v>27</v>
      </c>
      <c r="B67" s="545" t="s">
        <v>460</v>
      </c>
      <c r="C67" s="545" t="s">
        <v>473</v>
      </c>
      <c r="D67" s="546" t="s">
        <v>1766</v>
      </c>
      <c r="E67" s="547" t="s">
        <v>490</v>
      </c>
      <c r="F67" s="545" t="s">
        <v>470</v>
      </c>
      <c r="G67" s="545" t="s">
        <v>697</v>
      </c>
      <c r="H67" s="545" t="s">
        <v>422</v>
      </c>
      <c r="I67" s="545" t="s">
        <v>698</v>
      </c>
      <c r="J67" s="545" t="s">
        <v>699</v>
      </c>
      <c r="K67" s="545" t="s">
        <v>700</v>
      </c>
      <c r="L67" s="548">
        <v>39.020000000000003</v>
      </c>
      <c r="M67" s="548">
        <v>78.040000000000006</v>
      </c>
      <c r="N67" s="545">
        <v>2</v>
      </c>
      <c r="O67" s="549">
        <v>0.5</v>
      </c>
      <c r="P67" s="548">
        <v>78.040000000000006</v>
      </c>
      <c r="Q67" s="550">
        <v>1</v>
      </c>
      <c r="R67" s="545">
        <v>2</v>
      </c>
      <c r="S67" s="550">
        <v>1</v>
      </c>
      <c r="T67" s="549">
        <v>0.5</v>
      </c>
      <c r="U67" s="551">
        <v>1</v>
      </c>
    </row>
    <row r="68" spans="1:21" ht="14.4" customHeight="1" x14ac:dyDescent="0.3">
      <c r="A68" s="544">
        <v>27</v>
      </c>
      <c r="B68" s="545" t="s">
        <v>460</v>
      </c>
      <c r="C68" s="545" t="s">
        <v>473</v>
      </c>
      <c r="D68" s="546" t="s">
        <v>1766</v>
      </c>
      <c r="E68" s="547" t="s">
        <v>490</v>
      </c>
      <c r="F68" s="545" t="s">
        <v>470</v>
      </c>
      <c r="G68" s="545" t="s">
        <v>694</v>
      </c>
      <c r="H68" s="545" t="s">
        <v>455</v>
      </c>
      <c r="I68" s="545" t="s">
        <v>701</v>
      </c>
      <c r="J68" s="545" t="s">
        <v>702</v>
      </c>
      <c r="K68" s="545" t="s">
        <v>703</v>
      </c>
      <c r="L68" s="548">
        <v>160.88999999999999</v>
      </c>
      <c r="M68" s="548">
        <v>160.88999999999999</v>
      </c>
      <c r="N68" s="545">
        <v>1</v>
      </c>
      <c r="O68" s="549">
        <v>0.5</v>
      </c>
      <c r="P68" s="548">
        <v>160.88999999999999</v>
      </c>
      <c r="Q68" s="550">
        <v>1</v>
      </c>
      <c r="R68" s="545">
        <v>1</v>
      </c>
      <c r="S68" s="550">
        <v>1</v>
      </c>
      <c r="T68" s="549">
        <v>0.5</v>
      </c>
      <c r="U68" s="551">
        <v>1</v>
      </c>
    </row>
    <row r="69" spans="1:21" ht="14.4" customHeight="1" x14ac:dyDescent="0.3">
      <c r="A69" s="544">
        <v>27</v>
      </c>
      <c r="B69" s="545" t="s">
        <v>460</v>
      </c>
      <c r="C69" s="545" t="s">
        <v>473</v>
      </c>
      <c r="D69" s="546" t="s">
        <v>1766</v>
      </c>
      <c r="E69" s="547" t="s">
        <v>490</v>
      </c>
      <c r="F69" s="545" t="s">
        <v>470</v>
      </c>
      <c r="G69" s="545" t="s">
        <v>704</v>
      </c>
      <c r="H69" s="545" t="s">
        <v>422</v>
      </c>
      <c r="I69" s="545" t="s">
        <v>705</v>
      </c>
      <c r="J69" s="545" t="s">
        <v>706</v>
      </c>
      <c r="K69" s="545" t="s">
        <v>707</v>
      </c>
      <c r="L69" s="548">
        <v>139.04</v>
      </c>
      <c r="M69" s="548">
        <v>278.08</v>
      </c>
      <c r="N69" s="545">
        <v>2</v>
      </c>
      <c r="O69" s="549">
        <v>1</v>
      </c>
      <c r="P69" s="548">
        <v>278.08</v>
      </c>
      <c r="Q69" s="550">
        <v>1</v>
      </c>
      <c r="R69" s="545">
        <v>2</v>
      </c>
      <c r="S69" s="550">
        <v>1</v>
      </c>
      <c r="T69" s="549">
        <v>1</v>
      </c>
      <c r="U69" s="551">
        <v>1</v>
      </c>
    </row>
    <row r="70" spans="1:21" ht="14.4" customHeight="1" x14ac:dyDescent="0.3">
      <c r="A70" s="544">
        <v>27</v>
      </c>
      <c r="B70" s="545" t="s">
        <v>460</v>
      </c>
      <c r="C70" s="545" t="s">
        <v>473</v>
      </c>
      <c r="D70" s="546" t="s">
        <v>1766</v>
      </c>
      <c r="E70" s="547" t="s">
        <v>491</v>
      </c>
      <c r="F70" s="545" t="s">
        <v>470</v>
      </c>
      <c r="G70" s="545" t="s">
        <v>708</v>
      </c>
      <c r="H70" s="545" t="s">
        <v>422</v>
      </c>
      <c r="I70" s="545" t="s">
        <v>709</v>
      </c>
      <c r="J70" s="545" t="s">
        <v>710</v>
      </c>
      <c r="K70" s="545" t="s">
        <v>711</v>
      </c>
      <c r="L70" s="548">
        <v>93.49</v>
      </c>
      <c r="M70" s="548">
        <v>93.49</v>
      </c>
      <c r="N70" s="545">
        <v>1</v>
      </c>
      <c r="O70" s="549">
        <v>1</v>
      </c>
      <c r="P70" s="548"/>
      <c r="Q70" s="550">
        <v>0</v>
      </c>
      <c r="R70" s="545"/>
      <c r="S70" s="550">
        <v>0</v>
      </c>
      <c r="T70" s="549"/>
      <c r="U70" s="551">
        <v>0</v>
      </c>
    </row>
    <row r="71" spans="1:21" ht="14.4" customHeight="1" x14ac:dyDescent="0.3">
      <c r="A71" s="544">
        <v>27</v>
      </c>
      <c r="B71" s="545" t="s">
        <v>460</v>
      </c>
      <c r="C71" s="545" t="s">
        <v>473</v>
      </c>
      <c r="D71" s="546" t="s">
        <v>1766</v>
      </c>
      <c r="E71" s="547" t="s">
        <v>491</v>
      </c>
      <c r="F71" s="545" t="s">
        <v>470</v>
      </c>
      <c r="G71" s="545" t="s">
        <v>712</v>
      </c>
      <c r="H71" s="545" t="s">
        <v>422</v>
      </c>
      <c r="I71" s="545" t="s">
        <v>713</v>
      </c>
      <c r="J71" s="545" t="s">
        <v>714</v>
      </c>
      <c r="K71" s="545" t="s">
        <v>715</v>
      </c>
      <c r="L71" s="548">
        <v>98.75</v>
      </c>
      <c r="M71" s="548">
        <v>197.5</v>
      </c>
      <c r="N71" s="545">
        <v>2</v>
      </c>
      <c r="O71" s="549">
        <v>1</v>
      </c>
      <c r="P71" s="548">
        <v>197.5</v>
      </c>
      <c r="Q71" s="550">
        <v>1</v>
      </c>
      <c r="R71" s="545">
        <v>2</v>
      </c>
      <c r="S71" s="550">
        <v>1</v>
      </c>
      <c r="T71" s="549">
        <v>1</v>
      </c>
      <c r="U71" s="551">
        <v>1</v>
      </c>
    </row>
    <row r="72" spans="1:21" ht="14.4" customHeight="1" x14ac:dyDescent="0.3">
      <c r="A72" s="544">
        <v>27</v>
      </c>
      <c r="B72" s="545" t="s">
        <v>460</v>
      </c>
      <c r="C72" s="545" t="s">
        <v>473</v>
      </c>
      <c r="D72" s="546" t="s">
        <v>1766</v>
      </c>
      <c r="E72" s="547" t="s">
        <v>491</v>
      </c>
      <c r="F72" s="545" t="s">
        <v>470</v>
      </c>
      <c r="G72" s="545" t="s">
        <v>716</v>
      </c>
      <c r="H72" s="545" t="s">
        <v>422</v>
      </c>
      <c r="I72" s="545" t="s">
        <v>717</v>
      </c>
      <c r="J72" s="545" t="s">
        <v>718</v>
      </c>
      <c r="K72" s="545" t="s">
        <v>719</v>
      </c>
      <c r="L72" s="548">
        <v>0</v>
      </c>
      <c r="M72" s="548">
        <v>0</v>
      </c>
      <c r="N72" s="545">
        <v>1</v>
      </c>
      <c r="O72" s="549">
        <v>1</v>
      </c>
      <c r="P72" s="548"/>
      <c r="Q72" s="550"/>
      <c r="R72" s="545"/>
      <c r="S72" s="550">
        <v>0</v>
      </c>
      <c r="T72" s="549"/>
      <c r="U72" s="551">
        <v>0</v>
      </c>
    </row>
    <row r="73" spans="1:21" ht="14.4" customHeight="1" x14ac:dyDescent="0.3">
      <c r="A73" s="544">
        <v>27</v>
      </c>
      <c r="B73" s="545" t="s">
        <v>460</v>
      </c>
      <c r="C73" s="545" t="s">
        <v>473</v>
      </c>
      <c r="D73" s="546" t="s">
        <v>1766</v>
      </c>
      <c r="E73" s="547" t="s">
        <v>491</v>
      </c>
      <c r="F73" s="545" t="s">
        <v>470</v>
      </c>
      <c r="G73" s="545" t="s">
        <v>720</v>
      </c>
      <c r="H73" s="545" t="s">
        <v>422</v>
      </c>
      <c r="I73" s="545" t="s">
        <v>721</v>
      </c>
      <c r="J73" s="545" t="s">
        <v>722</v>
      </c>
      <c r="K73" s="545" t="s">
        <v>723</v>
      </c>
      <c r="L73" s="548">
        <v>16.059999999999999</v>
      </c>
      <c r="M73" s="548">
        <v>16.059999999999999</v>
      </c>
      <c r="N73" s="545">
        <v>1</v>
      </c>
      <c r="O73" s="549">
        <v>1</v>
      </c>
      <c r="P73" s="548">
        <v>16.059999999999999</v>
      </c>
      <c r="Q73" s="550">
        <v>1</v>
      </c>
      <c r="R73" s="545">
        <v>1</v>
      </c>
      <c r="S73" s="550">
        <v>1</v>
      </c>
      <c r="T73" s="549">
        <v>1</v>
      </c>
      <c r="U73" s="551">
        <v>1</v>
      </c>
    </row>
    <row r="74" spans="1:21" ht="14.4" customHeight="1" x14ac:dyDescent="0.3">
      <c r="A74" s="544">
        <v>27</v>
      </c>
      <c r="B74" s="545" t="s">
        <v>460</v>
      </c>
      <c r="C74" s="545" t="s">
        <v>475</v>
      </c>
      <c r="D74" s="546" t="s">
        <v>1767</v>
      </c>
      <c r="E74" s="547" t="s">
        <v>483</v>
      </c>
      <c r="F74" s="545" t="s">
        <v>470</v>
      </c>
      <c r="G74" s="545" t="s">
        <v>493</v>
      </c>
      <c r="H74" s="545" t="s">
        <v>422</v>
      </c>
      <c r="I74" s="545" t="s">
        <v>724</v>
      </c>
      <c r="J74" s="545" t="s">
        <v>495</v>
      </c>
      <c r="K74" s="545" t="s">
        <v>725</v>
      </c>
      <c r="L74" s="548">
        <v>72.55</v>
      </c>
      <c r="M74" s="548">
        <v>145.1</v>
      </c>
      <c r="N74" s="545">
        <v>2</v>
      </c>
      <c r="O74" s="549">
        <v>0.5</v>
      </c>
      <c r="P74" s="548"/>
      <c r="Q74" s="550">
        <v>0</v>
      </c>
      <c r="R74" s="545"/>
      <c r="S74" s="550">
        <v>0</v>
      </c>
      <c r="T74" s="549"/>
      <c r="U74" s="551">
        <v>0</v>
      </c>
    </row>
    <row r="75" spans="1:21" ht="14.4" customHeight="1" x14ac:dyDescent="0.3">
      <c r="A75" s="544">
        <v>27</v>
      </c>
      <c r="B75" s="545" t="s">
        <v>460</v>
      </c>
      <c r="C75" s="545" t="s">
        <v>475</v>
      </c>
      <c r="D75" s="546" t="s">
        <v>1767</v>
      </c>
      <c r="E75" s="547" t="s">
        <v>483</v>
      </c>
      <c r="F75" s="545" t="s">
        <v>470</v>
      </c>
      <c r="G75" s="545" t="s">
        <v>515</v>
      </c>
      <c r="H75" s="545" t="s">
        <v>422</v>
      </c>
      <c r="I75" s="545" t="s">
        <v>516</v>
      </c>
      <c r="J75" s="545" t="s">
        <v>517</v>
      </c>
      <c r="K75" s="545" t="s">
        <v>518</v>
      </c>
      <c r="L75" s="548">
        <v>107.27</v>
      </c>
      <c r="M75" s="548">
        <v>965.43000000000006</v>
      </c>
      <c r="N75" s="545">
        <v>9</v>
      </c>
      <c r="O75" s="549">
        <v>3.5</v>
      </c>
      <c r="P75" s="548">
        <v>536.35</v>
      </c>
      <c r="Q75" s="550">
        <v>0.55555555555555558</v>
      </c>
      <c r="R75" s="545">
        <v>5</v>
      </c>
      <c r="S75" s="550">
        <v>0.55555555555555558</v>
      </c>
      <c r="T75" s="549">
        <v>1.5</v>
      </c>
      <c r="U75" s="551">
        <v>0.42857142857142855</v>
      </c>
    </row>
    <row r="76" spans="1:21" ht="14.4" customHeight="1" x14ac:dyDescent="0.3">
      <c r="A76" s="544">
        <v>27</v>
      </c>
      <c r="B76" s="545" t="s">
        <v>460</v>
      </c>
      <c r="C76" s="545" t="s">
        <v>475</v>
      </c>
      <c r="D76" s="546" t="s">
        <v>1767</v>
      </c>
      <c r="E76" s="547" t="s">
        <v>483</v>
      </c>
      <c r="F76" s="545" t="s">
        <v>470</v>
      </c>
      <c r="G76" s="545" t="s">
        <v>531</v>
      </c>
      <c r="H76" s="545" t="s">
        <v>422</v>
      </c>
      <c r="I76" s="545" t="s">
        <v>537</v>
      </c>
      <c r="J76" s="545" t="s">
        <v>538</v>
      </c>
      <c r="K76" s="545" t="s">
        <v>539</v>
      </c>
      <c r="L76" s="548">
        <v>56.17</v>
      </c>
      <c r="M76" s="548">
        <v>112.34</v>
      </c>
      <c r="N76" s="545">
        <v>2</v>
      </c>
      <c r="O76" s="549">
        <v>0.5</v>
      </c>
      <c r="P76" s="548"/>
      <c r="Q76" s="550">
        <v>0</v>
      </c>
      <c r="R76" s="545"/>
      <c r="S76" s="550">
        <v>0</v>
      </c>
      <c r="T76" s="549"/>
      <c r="U76" s="551">
        <v>0</v>
      </c>
    </row>
    <row r="77" spans="1:21" ht="14.4" customHeight="1" x14ac:dyDescent="0.3">
      <c r="A77" s="544">
        <v>27</v>
      </c>
      <c r="B77" s="545" t="s">
        <v>460</v>
      </c>
      <c r="C77" s="545" t="s">
        <v>475</v>
      </c>
      <c r="D77" s="546" t="s">
        <v>1767</v>
      </c>
      <c r="E77" s="547" t="s">
        <v>483</v>
      </c>
      <c r="F77" s="545" t="s">
        <v>470</v>
      </c>
      <c r="G77" s="545" t="s">
        <v>633</v>
      </c>
      <c r="H77" s="545" t="s">
        <v>455</v>
      </c>
      <c r="I77" s="545" t="s">
        <v>726</v>
      </c>
      <c r="J77" s="545" t="s">
        <v>635</v>
      </c>
      <c r="K77" s="545" t="s">
        <v>727</v>
      </c>
      <c r="L77" s="548">
        <v>117.46</v>
      </c>
      <c r="M77" s="548">
        <v>352.38</v>
      </c>
      <c r="N77" s="545">
        <v>3</v>
      </c>
      <c r="O77" s="549">
        <v>1</v>
      </c>
      <c r="P77" s="548">
        <v>352.38</v>
      </c>
      <c r="Q77" s="550">
        <v>1</v>
      </c>
      <c r="R77" s="545">
        <v>3</v>
      </c>
      <c r="S77" s="550">
        <v>1</v>
      </c>
      <c r="T77" s="549">
        <v>1</v>
      </c>
      <c r="U77" s="551">
        <v>1</v>
      </c>
    </row>
    <row r="78" spans="1:21" ht="14.4" customHeight="1" x14ac:dyDescent="0.3">
      <c r="A78" s="544">
        <v>27</v>
      </c>
      <c r="B78" s="545" t="s">
        <v>460</v>
      </c>
      <c r="C78" s="545" t="s">
        <v>475</v>
      </c>
      <c r="D78" s="546" t="s">
        <v>1767</v>
      </c>
      <c r="E78" s="547" t="s">
        <v>483</v>
      </c>
      <c r="F78" s="545" t="s">
        <v>470</v>
      </c>
      <c r="G78" s="545" t="s">
        <v>572</v>
      </c>
      <c r="H78" s="545" t="s">
        <v>422</v>
      </c>
      <c r="I78" s="545" t="s">
        <v>728</v>
      </c>
      <c r="J78" s="545" t="s">
        <v>729</v>
      </c>
      <c r="K78" s="545" t="s">
        <v>575</v>
      </c>
      <c r="L78" s="548">
        <v>0</v>
      </c>
      <c r="M78" s="548">
        <v>0</v>
      </c>
      <c r="N78" s="545">
        <v>4</v>
      </c>
      <c r="O78" s="549">
        <v>1.5</v>
      </c>
      <c r="P78" s="548">
        <v>0</v>
      </c>
      <c r="Q78" s="550"/>
      <c r="R78" s="545">
        <v>4</v>
      </c>
      <c r="S78" s="550">
        <v>1</v>
      </c>
      <c r="T78" s="549">
        <v>1.5</v>
      </c>
      <c r="U78" s="551">
        <v>1</v>
      </c>
    </row>
    <row r="79" spans="1:21" ht="14.4" customHeight="1" x14ac:dyDescent="0.3">
      <c r="A79" s="544">
        <v>27</v>
      </c>
      <c r="B79" s="545" t="s">
        <v>460</v>
      </c>
      <c r="C79" s="545" t="s">
        <v>475</v>
      </c>
      <c r="D79" s="546" t="s">
        <v>1767</v>
      </c>
      <c r="E79" s="547" t="s">
        <v>483</v>
      </c>
      <c r="F79" s="545" t="s">
        <v>470</v>
      </c>
      <c r="G79" s="545" t="s">
        <v>720</v>
      </c>
      <c r="H79" s="545" t="s">
        <v>422</v>
      </c>
      <c r="I79" s="545" t="s">
        <v>730</v>
      </c>
      <c r="J79" s="545" t="s">
        <v>722</v>
      </c>
      <c r="K79" s="545" t="s">
        <v>731</v>
      </c>
      <c r="L79" s="548">
        <v>32.130000000000003</v>
      </c>
      <c r="M79" s="548">
        <v>32.130000000000003</v>
      </c>
      <c r="N79" s="545">
        <v>1</v>
      </c>
      <c r="O79" s="549">
        <v>1</v>
      </c>
      <c r="P79" s="548">
        <v>32.130000000000003</v>
      </c>
      <c r="Q79" s="550">
        <v>1</v>
      </c>
      <c r="R79" s="545">
        <v>1</v>
      </c>
      <c r="S79" s="550">
        <v>1</v>
      </c>
      <c r="T79" s="549">
        <v>1</v>
      </c>
      <c r="U79" s="551">
        <v>1</v>
      </c>
    </row>
    <row r="80" spans="1:21" ht="14.4" customHeight="1" x14ac:dyDescent="0.3">
      <c r="A80" s="544">
        <v>27</v>
      </c>
      <c r="B80" s="545" t="s">
        <v>460</v>
      </c>
      <c r="C80" s="545" t="s">
        <v>475</v>
      </c>
      <c r="D80" s="546" t="s">
        <v>1767</v>
      </c>
      <c r="E80" s="547" t="s">
        <v>485</v>
      </c>
      <c r="F80" s="545" t="s">
        <v>470</v>
      </c>
      <c r="G80" s="545" t="s">
        <v>732</v>
      </c>
      <c r="H80" s="545" t="s">
        <v>422</v>
      </c>
      <c r="I80" s="545" t="s">
        <v>733</v>
      </c>
      <c r="J80" s="545" t="s">
        <v>734</v>
      </c>
      <c r="K80" s="545" t="s">
        <v>735</v>
      </c>
      <c r="L80" s="548">
        <v>35.11</v>
      </c>
      <c r="M80" s="548">
        <v>105.33</v>
      </c>
      <c r="N80" s="545">
        <v>3</v>
      </c>
      <c r="O80" s="549">
        <v>0.5</v>
      </c>
      <c r="P80" s="548"/>
      <c r="Q80" s="550">
        <v>0</v>
      </c>
      <c r="R80" s="545"/>
      <c r="S80" s="550">
        <v>0</v>
      </c>
      <c r="T80" s="549"/>
      <c r="U80" s="551">
        <v>0</v>
      </c>
    </row>
    <row r="81" spans="1:21" ht="14.4" customHeight="1" x14ac:dyDescent="0.3">
      <c r="A81" s="544">
        <v>27</v>
      </c>
      <c r="B81" s="545" t="s">
        <v>460</v>
      </c>
      <c r="C81" s="545" t="s">
        <v>475</v>
      </c>
      <c r="D81" s="546" t="s">
        <v>1767</v>
      </c>
      <c r="E81" s="547" t="s">
        <v>485</v>
      </c>
      <c r="F81" s="545" t="s">
        <v>470</v>
      </c>
      <c r="G81" s="545" t="s">
        <v>493</v>
      </c>
      <c r="H81" s="545" t="s">
        <v>422</v>
      </c>
      <c r="I81" s="545" t="s">
        <v>724</v>
      </c>
      <c r="J81" s="545" t="s">
        <v>495</v>
      </c>
      <c r="K81" s="545" t="s">
        <v>725</v>
      </c>
      <c r="L81" s="548">
        <v>72.55</v>
      </c>
      <c r="M81" s="548">
        <v>290.2</v>
      </c>
      <c r="N81" s="545">
        <v>4</v>
      </c>
      <c r="O81" s="549">
        <v>3.5</v>
      </c>
      <c r="P81" s="548">
        <v>145.1</v>
      </c>
      <c r="Q81" s="550">
        <v>0.5</v>
      </c>
      <c r="R81" s="545">
        <v>2</v>
      </c>
      <c r="S81" s="550">
        <v>0.5</v>
      </c>
      <c r="T81" s="549">
        <v>2</v>
      </c>
      <c r="U81" s="551">
        <v>0.5714285714285714</v>
      </c>
    </row>
    <row r="82" spans="1:21" ht="14.4" customHeight="1" x14ac:dyDescent="0.3">
      <c r="A82" s="544">
        <v>27</v>
      </c>
      <c r="B82" s="545" t="s">
        <v>460</v>
      </c>
      <c r="C82" s="545" t="s">
        <v>475</v>
      </c>
      <c r="D82" s="546" t="s">
        <v>1767</v>
      </c>
      <c r="E82" s="547" t="s">
        <v>485</v>
      </c>
      <c r="F82" s="545" t="s">
        <v>470</v>
      </c>
      <c r="G82" s="545" t="s">
        <v>493</v>
      </c>
      <c r="H82" s="545" t="s">
        <v>422</v>
      </c>
      <c r="I82" s="545" t="s">
        <v>736</v>
      </c>
      <c r="J82" s="545" t="s">
        <v>737</v>
      </c>
      <c r="K82" s="545" t="s">
        <v>725</v>
      </c>
      <c r="L82" s="548">
        <v>0</v>
      </c>
      <c r="M82" s="548">
        <v>0</v>
      </c>
      <c r="N82" s="545">
        <v>1</v>
      </c>
      <c r="O82" s="549">
        <v>0.5</v>
      </c>
      <c r="P82" s="548">
        <v>0</v>
      </c>
      <c r="Q82" s="550"/>
      <c r="R82" s="545">
        <v>1</v>
      </c>
      <c r="S82" s="550">
        <v>1</v>
      </c>
      <c r="T82" s="549">
        <v>0.5</v>
      </c>
      <c r="U82" s="551">
        <v>1</v>
      </c>
    </row>
    <row r="83" spans="1:21" ht="14.4" customHeight="1" x14ac:dyDescent="0.3">
      <c r="A83" s="544">
        <v>27</v>
      </c>
      <c r="B83" s="545" t="s">
        <v>460</v>
      </c>
      <c r="C83" s="545" t="s">
        <v>475</v>
      </c>
      <c r="D83" s="546" t="s">
        <v>1767</v>
      </c>
      <c r="E83" s="547" t="s">
        <v>485</v>
      </c>
      <c r="F83" s="545" t="s">
        <v>470</v>
      </c>
      <c r="G83" s="545" t="s">
        <v>493</v>
      </c>
      <c r="H83" s="545" t="s">
        <v>422</v>
      </c>
      <c r="I83" s="545" t="s">
        <v>738</v>
      </c>
      <c r="J83" s="545" t="s">
        <v>739</v>
      </c>
      <c r="K83" s="545" t="s">
        <v>740</v>
      </c>
      <c r="L83" s="548">
        <v>0</v>
      </c>
      <c r="M83" s="548">
        <v>0</v>
      </c>
      <c r="N83" s="545">
        <v>1</v>
      </c>
      <c r="O83" s="549">
        <v>1</v>
      </c>
      <c r="P83" s="548">
        <v>0</v>
      </c>
      <c r="Q83" s="550"/>
      <c r="R83" s="545">
        <v>1</v>
      </c>
      <c r="S83" s="550">
        <v>1</v>
      </c>
      <c r="T83" s="549">
        <v>1</v>
      </c>
      <c r="U83" s="551">
        <v>1</v>
      </c>
    </row>
    <row r="84" spans="1:21" ht="14.4" customHeight="1" x14ac:dyDescent="0.3">
      <c r="A84" s="544">
        <v>27</v>
      </c>
      <c r="B84" s="545" t="s">
        <v>460</v>
      </c>
      <c r="C84" s="545" t="s">
        <v>475</v>
      </c>
      <c r="D84" s="546" t="s">
        <v>1767</v>
      </c>
      <c r="E84" s="547" t="s">
        <v>485</v>
      </c>
      <c r="F84" s="545" t="s">
        <v>470</v>
      </c>
      <c r="G84" s="545" t="s">
        <v>493</v>
      </c>
      <c r="H84" s="545" t="s">
        <v>422</v>
      </c>
      <c r="I84" s="545" t="s">
        <v>741</v>
      </c>
      <c r="J84" s="545" t="s">
        <v>737</v>
      </c>
      <c r="K84" s="545" t="s">
        <v>496</v>
      </c>
      <c r="L84" s="548">
        <v>36.270000000000003</v>
      </c>
      <c r="M84" s="548">
        <v>36.270000000000003</v>
      </c>
      <c r="N84" s="545">
        <v>1</v>
      </c>
      <c r="O84" s="549">
        <v>0.5</v>
      </c>
      <c r="P84" s="548"/>
      <c r="Q84" s="550">
        <v>0</v>
      </c>
      <c r="R84" s="545"/>
      <c r="S84" s="550">
        <v>0</v>
      </c>
      <c r="T84" s="549"/>
      <c r="U84" s="551">
        <v>0</v>
      </c>
    </row>
    <row r="85" spans="1:21" ht="14.4" customHeight="1" x14ac:dyDescent="0.3">
      <c r="A85" s="544">
        <v>27</v>
      </c>
      <c r="B85" s="545" t="s">
        <v>460</v>
      </c>
      <c r="C85" s="545" t="s">
        <v>475</v>
      </c>
      <c r="D85" s="546" t="s">
        <v>1767</v>
      </c>
      <c r="E85" s="547" t="s">
        <v>485</v>
      </c>
      <c r="F85" s="545" t="s">
        <v>470</v>
      </c>
      <c r="G85" s="545" t="s">
        <v>493</v>
      </c>
      <c r="H85" s="545" t="s">
        <v>422</v>
      </c>
      <c r="I85" s="545" t="s">
        <v>742</v>
      </c>
      <c r="J85" s="545" t="s">
        <v>737</v>
      </c>
      <c r="K85" s="545" t="s">
        <v>743</v>
      </c>
      <c r="L85" s="548">
        <v>0</v>
      </c>
      <c r="M85" s="548">
        <v>0</v>
      </c>
      <c r="N85" s="545">
        <v>1</v>
      </c>
      <c r="O85" s="549">
        <v>0.5</v>
      </c>
      <c r="P85" s="548">
        <v>0</v>
      </c>
      <c r="Q85" s="550"/>
      <c r="R85" s="545">
        <v>1</v>
      </c>
      <c r="S85" s="550">
        <v>1</v>
      </c>
      <c r="T85" s="549">
        <v>0.5</v>
      </c>
      <c r="U85" s="551">
        <v>1</v>
      </c>
    </row>
    <row r="86" spans="1:21" ht="14.4" customHeight="1" x14ac:dyDescent="0.3">
      <c r="A86" s="544">
        <v>27</v>
      </c>
      <c r="B86" s="545" t="s">
        <v>460</v>
      </c>
      <c r="C86" s="545" t="s">
        <v>475</v>
      </c>
      <c r="D86" s="546" t="s">
        <v>1767</v>
      </c>
      <c r="E86" s="547" t="s">
        <v>485</v>
      </c>
      <c r="F86" s="545" t="s">
        <v>470</v>
      </c>
      <c r="G86" s="545" t="s">
        <v>744</v>
      </c>
      <c r="H86" s="545" t="s">
        <v>422</v>
      </c>
      <c r="I86" s="545" t="s">
        <v>745</v>
      </c>
      <c r="J86" s="545" t="s">
        <v>746</v>
      </c>
      <c r="K86" s="545" t="s">
        <v>747</v>
      </c>
      <c r="L86" s="548">
        <v>4.7</v>
      </c>
      <c r="M86" s="548">
        <v>14.100000000000001</v>
      </c>
      <c r="N86" s="545">
        <v>3</v>
      </c>
      <c r="O86" s="549">
        <v>0.5</v>
      </c>
      <c r="P86" s="548"/>
      <c r="Q86" s="550">
        <v>0</v>
      </c>
      <c r="R86" s="545"/>
      <c r="S86" s="550">
        <v>0</v>
      </c>
      <c r="T86" s="549"/>
      <c r="U86" s="551">
        <v>0</v>
      </c>
    </row>
    <row r="87" spans="1:21" ht="14.4" customHeight="1" x14ac:dyDescent="0.3">
      <c r="A87" s="544">
        <v>27</v>
      </c>
      <c r="B87" s="545" t="s">
        <v>460</v>
      </c>
      <c r="C87" s="545" t="s">
        <v>475</v>
      </c>
      <c r="D87" s="546" t="s">
        <v>1767</v>
      </c>
      <c r="E87" s="547" t="s">
        <v>485</v>
      </c>
      <c r="F87" s="545" t="s">
        <v>470</v>
      </c>
      <c r="G87" s="545" t="s">
        <v>647</v>
      </c>
      <c r="H87" s="545" t="s">
        <v>422</v>
      </c>
      <c r="I87" s="545" t="s">
        <v>748</v>
      </c>
      <c r="J87" s="545" t="s">
        <v>749</v>
      </c>
      <c r="K87" s="545" t="s">
        <v>750</v>
      </c>
      <c r="L87" s="548">
        <v>93.27</v>
      </c>
      <c r="M87" s="548">
        <v>93.27</v>
      </c>
      <c r="N87" s="545">
        <v>1</v>
      </c>
      <c r="O87" s="549">
        <v>0.5</v>
      </c>
      <c r="P87" s="548">
        <v>93.27</v>
      </c>
      <c r="Q87" s="550">
        <v>1</v>
      </c>
      <c r="R87" s="545">
        <v>1</v>
      </c>
      <c r="S87" s="550">
        <v>1</v>
      </c>
      <c r="T87" s="549">
        <v>0.5</v>
      </c>
      <c r="U87" s="551">
        <v>1</v>
      </c>
    </row>
    <row r="88" spans="1:21" ht="14.4" customHeight="1" x14ac:dyDescent="0.3">
      <c r="A88" s="544">
        <v>27</v>
      </c>
      <c r="B88" s="545" t="s">
        <v>460</v>
      </c>
      <c r="C88" s="545" t="s">
        <v>475</v>
      </c>
      <c r="D88" s="546" t="s">
        <v>1767</v>
      </c>
      <c r="E88" s="547" t="s">
        <v>485</v>
      </c>
      <c r="F88" s="545" t="s">
        <v>470</v>
      </c>
      <c r="G88" s="545" t="s">
        <v>647</v>
      </c>
      <c r="H88" s="545" t="s">
        <v>422</v>
      </c>
      <c r="I88" s="545" t="s">
        <v>751</v>
      </c>
      <c r="J88" s="545" t="s">
        <v>749</v>
      </c>
      <c r="K88" s="545" t="s">
        <v>752</v>
      </c>
      <c r="L88" s="548">
        <v>31.09</v>
      </c>
      <c r="M88" s="548">
        <v>155.44999999999999</v>
      </c>
      <c r="N88" s="545">
        <v>5</v>
      </c>
      <c r="O88" s="549">
        <v>2</v>
      </c>
      <c r="P88" s="548"/>
      <c r="Q88" s="550">
        <v>0</v>
      </c>
      <c r="R88" s="545"/>
      <c r="S88" s="550">
        <v>0</v>
      </c>
      <c r="T88" s="549"/>
      <c r="U88" s="551">
        <v>0</v>
      </c>
    </row>
    <row r="89" spans="1:21" ht="14.4" customHeight="1" x14ac:dyDescent="0.3">
      <c r="A89" s="544">
        <v>27</v>
      </c>
      <c r="B89" s="545" t="s">
        <v>460</v>
      </c>
      <c r="C89" s="545" t="s">
        <v>475</v>
      </c>
      <c r="D89" s="546" t="s">
        <v>1767</v>
      </c>
      <c r="E89" s="547" t="s">
        <v>485</v>
      </c>
      <c r="F89" s="545" t="s">
        <v>470</v>
      </c>
      <c r="G89" s="545" t="s">
        <v>753</v>
      </c>
      <c r="H89" s="545" t="s">
        <v>422</v>
      </c>
      <c r="I89" s="545" t="s">
        <v>754</v>
      </c>
      <c r="J89" s="545" t="s">
        <v>755</v>
      </c>
      <c r="K89" s="545" t="s">
        <v>756</v>
      </c>
      <c r="L89" s="548">
        <v>61.44</v>
      </c>
      <c r="M89" s="548">
        <v>122.88</v>
      </c>
      <c r="N89" s="545">
        <v>2</v>
      </c>
      <c r="O89" s="549">
        <v>0.5</v>
      </c>
      <c r="P89" s="548">
        <v>122.88</v>
      </c>
      <c r="Q89" s="550">
        <v>1</v>
      </c>
      <c r="R89" s="545">
        <v>2</v>
      </c>
      <c r="S89" s="550">
        <v>1</v>
      </c>
      <c r="T89" s="549">
        <v>0.5</v>
      </c>
      <c r="U89" s="551">
        <v>1</v>
      </c>
    </row>
    <row r="90" spans="1:21" ht="14.4" customHeight="1" x14ac:dyDescent="0.3">
      <c r="A90" s="544">
        <v>27</v>
      </c>
      <c r="B90" s="545" t="s">
        <v>460</v>
      </c>
      <c r="C90" s="545" t="s">
        <v>475</v>
      </c>
      <c r="D90" s="546" t="s">
        <v>1767</v>
      </c>
      <c r="E90" s="547" t="s">
        <v>485</v>
      </c>
      <c r="F90" s="545" t="s">
        <v>470</v>
      </c>
      <c r="G90" s="545" t="s">
        <v>757</v>
      </c>
      <c r="H90" s="545" t="s">
        <v>422</v>
      </c>
      <c r="I90" s="545" t="s">
        <v>758</v>
      </c>
      <c r="J90" s="545" t="s">
        <v>759</v>
      </c>
      <c r="K90" s="545" t="s">
        <v>760</v>
      </c>
      <c r="L90" s="548">
        <v>353.18</v>
      </c>
      <c r="M90" s="548">
        <v>353.18</v>
      </c>
      <c r="N90" s="545">
        <v>1</v>
      </c>
      <c r="O90" s="549">
        <v>0.5</v>
      </c>
      <c r="P90" s="548"/>
      <c r="Q90" s="550">
        <v>0</v>
      </c>
      <c r="R90" s="545"/>
      <c r="S90" s="550">
        <v>0</v>
      </c>
      <c r="T90" s="549"/>
      <c r="U90" s="551">
        <v>0</v>
      </c>
    </row>
    <row r="91" spans="1:21" ht="14.4" customHeight="1" x14ac:dyDescent="0.3">
      <c r="A91" s="544">
        <v>27</v>
      </c>
      <c r="B91" s="545" t="s">
        <v>460</v>
      </c>
      <c r="C91" s="545" t="s">
        <v>475</v>
      </c>
      <c r="D91" s="546" t="s">
        <v>1767</v>
      </c>
      <c r="E91" s="547" t="s">
        <v>485</v>
      </c>
      <c r="F91" s="545" t="s">
        <v>470</v>
      </c>
      <c r="G91" s="545" t="s">
        <v>757</v>
      </c>
      <c r="H91" s="545" t="s">
        <v>455</v>
      </c>
      <c r="I91" s="545" t="s">
        <v>761</v>
      </c>
      <c r="J91" s="545" t="s">
        <v>762</v>
      </c>
      <c r="K91" s="545" t="s">
        <v>763</v>
      </c>
      <c r="L91" s="548">
        <v>176.59</v>
      </c>
      <c r="M91" s="548">
        <v>176.59</v>
      </c>
      <c r="N91" s="545">
        <v>1</v>
      </c>
      <c r="O91" s="549">
        <v>0.5</v>
      </c>
      <c r="P91" s="548"/>
      <c r="Q91" s="550">
        <v>0</v>
      </c>
      <c r="R91" s="545"/>
      <c r="S91" s="550">
        <v>0</v>
      </c>
      <c r="T91" s="549"/>
      <c r="U91" s="551">
        <v>0</v>
      </c>
    </row>
    <row r="92" spans="1:21" ht="14.4" customHeight="1" x14ac:dyDescent="0.3">
      <c r="A92" s="544">
        <v>27</v>
      </c>
      <c r="B92" s="545" t="s">
        <v>460</v>
      </c>
      <c r="C92" s="545" t="s">
        <v>475</v>
      </c>
      <c r="D92" s="546" t="s">
        <v>1767</v>
      </c>
      <c r="E92" s="547" t="s">
        <v>485</v>
      </c>
      <c r="F92" s="545" t="s">
        <v>470</v>
      </c>
      <c r="G92" s="545" t="s">
        <v>757</v>
      </c>
      <c r="H92" s="545" t="s">
        <v>455</v>
      </c>
      <c r="I92" s="545" t="s">
        <v>764</v>
      </c>
      <c r="J92" s="545" t="s">
        <v>765</v>
      </c>
      <c r="K92" s="545" t="s">
        <v>766</v>
      </c>
      <c r="L92" s="548">
        <v>543.36</v>
      </c>
      <c r="M92" s="548">
        <v>1630.08</v>
      </c>
      <c r="N92" s="545">
        <v>3</v>
      </c>
      <c r="O92" s="549">
        <v>1.5</v>
      </c>
      <c r="P92" s="548">
        <v>1086.72</v>
      </c>
      <c r="Q92" s="550">
        <v>0.66666666666666674</v>
      </c>
      <c r="R92" s="545">
        <v>2</v>
      </c>
      <c r="S92" s="550">
        <v>0.66666666666666663</v>
      </c>
      <c r="T92" s="549">
        <v>1</v>
      </c>
      <c r="U92" s="551">
        <v>0.66666666666666663</v>
      </c>
    </row>
    <row r="93" spans="1:21" ht="14.4" customHeight="1" x14ac:dyDescent="0.3">
      <c r="A93" s="544">
        <v>27</v>
      </c>
      <c r="B93" s="545" t="s">
        <v>460</v>
      </c>
      <c r="C93" s="545" t="s">
        <v>475</v>
      </c>
      <c r="D93" s="546" t="s">
        <v>1767</v>
      </c>
      <c r="E93" s="547" t="s">
        <v>485</v>
      </c>
      <c r="F93" s="545" t="s">
        <v>470</v>
      </c>
      <c r="G93" s="545" t="s">
        <v>757</v>
      </c>
      <c r="H93" s="545" t="s">
        <v>422</v>
      </c>
      <c r="I93" s="545" t="s">
        <v>767</v>
      </c>
      <c r="J93" s="545" t="s">
        <v>759</v>
      </c>
      <c r="K93" s="545" t="s">
        <v>760</v>
      </c>
      <c r="L93" s="548">
        <v>353.18</v>
      </c>
      <c r="M93" s="548">
        <v>353.18</v>
      </c>
      <c r="N93" s="545">
        <v>1</v>
      </c>
      <c r="O93" s="549">
        <v>0.5</v>
      </c>
      <c r="P93" s="548"/>
      <c r="Q93" s="550">
        <v>0</v>
      </c>
      <c r="R93" s="545"/>
      <c r="S93" s="550">
        <v>0</v>
      </c>
      <c r="T93" s="549"/>
      <c r="U93" s="551">
        <v>0</v>
      </c>
    </row>
    <row r="94" spans="1:21" ht="14.4" customHeight="1" x14ac:dyDescent="0.3">
      <c r="A94" s="544">
        <v>27</v>
      </c>
      <c r="B94" s="545" t="s">
        <v>460</v>
      </c>
      <c r="C94" s="545" t="s">
        <v>475</v>
      </c>
      <c r="D94" s="546" t="s">
        <v>1767</v>
      </c>
      <c r="E94" s="547" t="s">
        <v>485</v>
      </c>
      <c r="F94" s="545" t="s">
        <v>470</v>
      </c>
      <c r="G94" s="545" t="s">
        <v>757</v>
      </c>
      <c r="H94" s="545" t="s">
        <v>455</v>
      </c>
      <c r="I94" s="545" t="s">
        <v>768</v>
      </c>
      <c r="J94" s="545" t="s">
        <v>769</v>
      </c>
      <c r="K94" s="545" t="s">
        <v>770</v>
      </c>
      <c r="L94" s="548">
        <v>196.21</v>
      </c>
      <c r="M94" s="548">
        <v>588.63</v>
      </c>
      <c r="N94" s="545">
        <v>3</v>
      </c>
      <c r="O94" s="549">
        <v>2.5</v>
      </c>
      <c r="P94" s="548">
        <v>392.42</v>
      </c>
      <c r="Q94" s="550">
        <v>0.66666666666666674</v>
      </c>
      <c r="R94" s="545">
        <v>2</v>
      </c>
      <c r="S94" s="550">
        <v>0.66666666666666663</v>
      </c>
      <c r="T94" s="549">
        <v>1.5</v>
      </c>
      <c r="U94" s="551">
        <v>0.6</v>
      </c>
    </row>
    <row r="95" spans="1:21" ht="14.4" customHeight="1" x14ac:dyDescent="0.3">
      <c r="A95" s="544">
        <v>27</v>
      </c>
      <c r="B95" s="545" t="s">
        <v>460</v>
      </c>
      <c r="C95" s="545" t="s">
        <v>475</v>
      </c>
      <c r="D95" s="546" t="s">
        <v>1767</v>
      </c>
      <c r="E95" s="547" t="s">
        <v>485</v>
      </c>
      <c r="F95" s="545" t="s">
        <v>470</v>
      </c>
      <c r="G95" s="545" t="s">
        <v>757</v>
      </c>
      <c r="H95" s="545" t="s">
        <v>455</v>
      </c>
      <c r="I95" s="545" t="s">
        <v>771</v>
      </c>
      <c r="J95" s="545" t="s">
        <v>772</v>
      </c>
      <c r="K95" s="545" t="s">
        <v>773</v>
      </c>
      <c r="L95" s="548">
        <v>392.42</v>
      </c>
      <c r="M95" s="548">
        <v>392.42</v>
      </c>
      <c r="N95" s="545">
        <v>1</v>
      </c>
      <c r="O95" s="549">
        <v>0.5</v>
      </c>
      <c r="P95" s="548"/>
      <c r="Q95" s="550">
        <v>0</v>
      </c>
      <c r="R95" s="545"/>
      <c r="S95" s="550">
        <v>0</v>
      </c>
      <c r="T95" s="549"/>
      <c r="U95" s="551">
        <v>0</v>
      </c>
    </row>
    <row r="96" spans="1:21" ht="14.4" customHeight="1" x14ac:dyDescent="0.3">
      <c r="A96" s="544">
        <v>27</v>
      </c>
      <c r="B96" s="545" t="s">
        <v>460</v>
      </c>
      <c r="C96" s="545" t="s">
        <v>475</v>
      </c>
      <c r="D96" s="546" t="s">
        <v>1767</v>
      </c>
      <c r="E96" s="547" t="s">
        <v>485</v>
      </c>
      <c r="F96" s="545" t="s">
        <v>470</v>
      </c>
      <c r="G96" s="545" t="s">
        <v>757</v>
      </c>
      <c r="H96" s="545" t="s">
        <v>455</v>
      </c>
      <c r="I96" s="545" t="s">
        <v>774</v>
      </c>
      <c r="J96" s="545" t="s">
        <v>775</v>
      </c>
      <c r="K96" s="545" t="s">
        <v>776</v>
      </c>
      <c r="L96" s="548">
        <v>603.73</v>
      </c>
      <c r="M96" s="548">
        <v>1207.46</v>
      </c>
      <c r="N96" s="545">
        <v>2</v>
      </c>
      <c r="O96" s="549">
        <v>2</v>
      </c>
      <c r="P96" s="548"/>
      <c r="Q96" s="550">
        <v>0</v>
      </c>
      <c r="R96" s="545"/>
      <c r="S96" s="550">
        <v>0</v>
      </c>
      <c r="T96" s="549"/>
      <c r="U96" s="551">
        <v>0</v>
      </c>
    </row>
    <row r="97" spans="1:21" ht="14.4" customHeight="1" x14ac:dyDescent="0.3">
      <c r="A97" s="544">
        <v>27</v>
      </c>
      <c r="B97" s="545" t="s">
        <v>460</v>
      </c>
      <c r="C97" s="545" t="s">
        <v>475</v>
      </c>
      <c r="D97" s="546" t="s">
        <v>1767</v>
      </c>
      <c r="E97" s="547" t="s">
        <v>485</v>
      </c>
      <c r="F97" s="545" t="s">
        <v>470</v>
      </c>
      <c r="G97" s="545" t="s">
        <v>757</v>
      </c>
      <c r="H97" s="545" t="s">
        <v>455</v>
      </c>
      <c r="I97" s="545" t="s">
        <v>777</v>
      </c>
      <c r="J97" s="545" t="s">
        <v>778</v>
      </c>
      <c r="K97" s="545" t="s">
        <v>779</v>
      </c>
      <c r="L97" s="548">
        <v>298.95999999999998</v>
      </c>
      <c r="M97" s="548">
        <v>896.87999999999988</v>
      </c>
      <c r="N97" s="545">
        <v>3</v>
      </c>
      <c r="O97" s="549">
        <v>0.5</v>
      </c>
      <c r="P97" s="548"/>
      <c r="Q97" s="550">
        <v>0</v>
      </c>
      <c r="R97" s="545"/>
      <c r="S97" s="550">
        <v>0</v>
      </c>
      <c r="T97" s="549"/>
      <c r="U97" s="551">
        <v>0</v>
      </c>
    </row>
    <row r="98" spans="1:21" ht="14.4" customHeight="1" x14ac:dyDescent="0.3">
      <c r="A98" s="544">
        <v>27</v>
      </c>
      <c r="B98" s="545" t="s">
        <v>460</v>
      </c>
      <c r="C98" s="545" t="s">
        <v>475</v>
      </c>
      <c r="D98" s="546" t="s">
        <v>1767</v>
      </c>
      <c r="E98" s="547" t="s">
        <v>485</v>
      </c>
      <c r="F98" s="545" t="s">
        <v>470</v>
      </c>
      <c r="G98" s="545" t="s">
        <v>757</v>
      </c>
      <c r="H98" s="545" t="s">
        <v>455</v>
      </c>
      <c r="I98" s="545" t="s">
        <v>780</v>
      </c>
      <c r="J98" s="545" t="s">
        <v>781</v>
      </c>
      <c r="K98" s="545" t="s">
        <v>782</v>
      </c>
      <c r="L98" s="548">
        <v>124.91</v>
      </c>
      <c r="M98" s="548">
        <v>124.91</v>
      </c>
      <c r="N98" s="545">
        <v>1</v>
      </c>
      <c r="O98" s="549">
        <v>1</v>
      </c>
      <c r="P98" s="548"/>
      <c r="Q98" s="550">
        <v>0</v>
      </c>
      <c r="R98" s="545"/>
      <c r="S98" s="550">
        <v>0</v>
      </c>
      <c r="T98" s="549"/>
      <c r="U98" s="551">
        <v>0</v>
      </c>
    </row>
    <row r="99" spans="1:21" ht="14.4" customHeight="1" x14ac:dyDescent="0.3">
      <c r="A99" s="544">
        <v>27</v>
      </c>
      <c r="B99" s="545" t="s">
        <v>460</v>
      </c>
      <c r="C99" s="545" t="s">
        <v>475</v>
      </c>
      <c r="D99" s="546" t="s">
        <v>1767</v>
      </c>
      <c r="E99" s="547" t="s">
        <v>485</v>
      </c>
      <c r="F99" s="545" t="s">
        <v>470</v>
      </c>
      <c r="G99" s="545" t="s">
        <v>783</v>
      </c>
      <c r="H99" s="545" t="s">
        <v>455</v>
      </c>
      <c r="I99" s="545" t="s">
        <v>784</v>
      </c>
      <c r="J99" s="545" t="s">
        <v>785</v>
      </c>
      <c r="K99" s="545" t="s">
        <v>786</v>
      </c>
      <c r="L99" s="548">
        <v>739.33</v>
      </c>
      <c r="M99" s="548">
        <v>739.33</v>
      </c>
      <c r="N99" s="545">
        <v>1</v>
      </c>
      <c r="O99" s="549">
        <v>0.5</v>
      </c>
      <c r="P99" s="548"/>
      <c r="Q99" s="550">
        <v>0</v>
      </c>
      <c r="R99" s="545"/>
      <c r="S99" s="550">
        <v>0</v>
      </c>
      <c r="T99" s="549"/>
      <c r="U99" s="551">
        <v>0</v>
      </c>
    </row>
    <row r="100" spans="1:21" ht="14.4" customHeight="1" x14ac:dyDescent="0.3">
      <c r="A100" s="544">
        <v>27</v>
      </c>
      <c r="B100" s="545" t="s">
        <v>460</v>
      </c>
      <c r="C100" s="545" t="s">
        <v>475</v>
      </c>
      <c r="D100" s="546" t="s">
        <v>1767</v>
      </c>
      <c r="E100" s="547" t="s">
        <v>485</v>
      </c>
      <c r="F100" s="545" t="s">
        <v>470</v>
      </c>
      <c r="G100" s="545" t="s">
        <v>787</v>
      </c>
      <c r="H100" s="545" t="s">
        <v>455</v>
      </c>
      <c r="I100" s="545" t="s">
        <v>788</v>
      </c>
      <c r="J100" s="545" t="s">
        <v>789</v>
      </c>
      <c r="K100" s="545" t="s">
        <v>790</v>
      </c>
      <c r="L100" s="548">
        <v>70.540000000000006</v>
      </c>
      <c r="M100" s="548">
        <v>211.62</v>
      </c>
      <c r="N100" s="545">
        <v>3</v>
      </c>
      <c r="O100" s="549">
        <v>1.5</v>
      </c>
      <c r="P100" s="548">
        <v>141.08000000000001</v>
      </c>
      <c r="Q100" s="550">
        <v>0.66666666666666674</v>
      </c>
      <c r="R100" s="545">
        <v>2</v>
      </c>
      <c r="S100" s="550">
        <v>0.66666666666666663</v>
      </c>
      <c r="T100" s="549">
        <v>0.5</v>
      </c>
      <c r="U100" s="551">
        <v>0.33333333333333331</v>
      </c>
    </row>
    <row r="101" spans="1:21" ht="14.4" customHeight="1" x14ac:dyDescent="0.3">
      <c r="A101" s="544">
        <v>27</v>
      </c>
      <c r="B101" s="545" t="s">
        <v>460</v>
      </c>
      <c r="C101" s="545" t="s">
        <v>475</v>
      </c>
      <c r="D101" s="546" t="s">
        <v>1767</v>
      </c>
      <c r="E101" s="547" t="s">
        <v>485</v>
      </c>
      <c r="F101" s="545" t="s">
        <v>470</v>
      </c>
      <c r="G101" s="545" t="s">
        <v>791</v>
      </c>
      <c r="H101" s="545" t="s">
        <v>455</v>
      </c>
      <c r="I101" s="545" t="s">
        <v>792</v>
      </c>
      <c r="J101" s="545" t="s">
        <v>793</v>
      </c>
      <c r="K101" s="545" t="s">
        <v>794</v>
      </c>
      <c r="L101" s="548">
        <v>86.5</v>
      </c>
      <c r="M101" s="548">
        <v>259.5</v>
      </c>
      <c r="N101" s="545">
        <v>3</v>
      </c>
      <c r="O101" s="549">
        <v>0.5</v>
      </c>
      <c r="P101" s="548"/>
      <c r="Q101" s="550">
        <v>0</v>
      </c>
      <c r="R101" s="545"/>
      <c r="S101" s="550">
        <v>0</v>
      </c>
      <c r="T101" s="549"/>
      <c r="U101" s="551">
        <v>0</v>
      </c>
    </row>
    <row r="102" spans="1:21" ht="14.4" customHeight="1" x14ac:dyDescent="0.3">
      <c r="A102" s="544">
        <v>27</v>
      </c>
      <c r="B102" s="545" t="s">
        <v>460</v>
      </c>
      <c r="C102" s="545" t="s">
        <v>475</v>
      </c>
      <c r="D102" s="546" t="s">
        <v>1767</v>
      </c>
      <c r="E102" s="547" t="s">
        <v>485</v>
      </c>
      <c r="F102" s="545" t="s">
        <v>470</v>
      </c>
      <c r="G102" s="545" t="s">
        <v>795</v>
      </c>
      <c r="H102" s="545" t="s">
        <v>455</v>
      </c>
      <c r="I102" s="545" t="s">
        <v>796</v>
      </c>
      <c r="J102" s="545" t="s">
        <v>797</v>
      </c>
      <c r="K102" s="545" t="s">
        <v>798</v>
      </c>
      <c r="L102" s="548">
        <v>229.38</v>
      </c>
      <c r="M102" s="548">
        <v>229.38</v>
      </c>
      <c r="N102" s="545">
        <v>1</v>
      </c>
      <c r="O102" s="549">
        <v>0.5</v>
      </c>
      <c r="P102" s="548"/>
      <c r="Q102" s="550">
        <v>0</v>
      </c>
      <c r="R102" s="545"/>
      <c r="S102" s="550">
        <v>0</v>
      </c>
      <c r="T102" s="549"/>
      <c r="U102" s="551">
        <v>0</v>
      </c>
    </row>
    <row r="103" spans="1:21" ht="14.4" customHeight="1" x14ac:dyDescent="0.3">
      <c r="A103" s="544">
        <v>27</v>
      </c>
      <c r="B103" s="545" t="s">
        <v>460</v>
      </c>
      <c r="C103" s="545" t="s">
        <v>475</v>
      </c>
      <c r="D103" s="546" t="s">
        <v>1767</v>
      </c>
      <c r="E103" s="547" t="s">
        <v>485</v>
      </c>
      <c r="F103" s="545" t="s">
        <v>470</v>
      </c>
      <c r="G103" s="545" t="s">
        <v>501</v>
      </c>
      <c r="H103" s="545" t="s">
        <v>422</v>
      </c>
      <c r="I103" s="545" t="s">
        <v>799</v>
      </c>
      <c r="J103" s="545" t="s">
        <v>800</v>
      </c>
      <c r="K103" s="545" t="s">
        <v>801</v>
      </c>
      <c r="L103" s="548">
        <v>16.38</v>
      </c>
      <c r="M103" s="548">
        <v>49.14</v>
      </c>
      <c r="N103" s="545">
        <v>3</v>
      </c>
      <c r="O103" s="549">
        <v>0.5</v>
      </c>
      <c r="P103" s="548"/>
      <c r="Q103" s="550">
        <v>0</v>
      </c>
      <c r="R103" s="545"/>
      <c r="S103" s="550">
        <v>0</v>
      </c>
      <c r="T103" s="549"/>
      <c r="U103" s="551">
        <v>0</v>
      </c>
    </row>
    <row r="104" spans="1:21" ht="14.4" customHeight="1" x14ac:dyDescent="0.3">
      <c r="A104" s="544">
        <v>27</v>
      </c>
      <c r="B104" s="545" t="s">
        <v>460</v>
      </c>
      <c r="C104" s="545" t="s">
        <v>475</v>
      </c>
      <c r="D104" s="546" t="s">
        <v>1767</v>
      </c>
      <c r="E104" s="547" t="s">
        <v>485</v>
      </c>
      <c r="F104" s="545" t="s">
        <v>470</v>
      </c>
      <c r="G104" s="545" t="s">
        <v>501</v>
      </c>
      <c r="H104" s="545" t="s">
        <v>455</v>
      </c>
      <c r="I104" s="545" t="s">
        <v>505</v>
      </c>
      <c r="J104" s="545" t="s">
        <v>503</v>
      </c>
      <c r="K104" s="545" t="s">
        <v>506</v>
      </c>
      <c r="L104" s="548">
        <v>35.11</v>
      </c>
      <c r="M104" s="548">
        <v>210.66</v>
      </c>
      <c r="N104" s="545">
        <v>6</v>
      </c>
      <c r="O104" s="549">
        <v>2</v>
      </c>
      <c r="P104" s="548"/>
      <c r="Q104" s="550">
        <v>0</v>
      </c>
      <c r="R104" s="545"/>
      <c r="S104" s="550">
        <v>0</v>
      </c>
      <c r="T104" s="549"/>
      <c r="U104" s="551">
        <v>0</v>
      </c>
    </row>
    <row r="105" spans="1:21" ht="14.4" customHeight="1" x14ac:dyDescent="0.3">
      <c r="A105" s="544">
        <v>27</v>
      </c>
      <c r="B105" s="545" t="s">
        <v>460</v>
      </c>
      <c r="C105" s="545" t="s">
        <v>475</v>
      </c>
      <c r="D105" s="546" t="s">
        <v>1767</v>
      </c>
      <c r="E105" s="547" t="s">
        <v>485</v>
      </c>
      <c r="F105" s="545" t="s">
        <v>470</v>
      </c>
      <c r="G105" s="545" t="s">
        <v>501</v>
      </c>
      <c r="H105" s="545" t="s">
        <v>422</v>
      </c>
      <c r="I105" s="545" t="s">
        <v>802</v>
      </c>
      <c r="J105" s="545" t="s">
        <v>803</v>
      </c>
      <c r="K105" s="545" t="s">
        <v>577</v>
      </c>
      <c r="L105" s="548">
        <v>70.23</v>
      </c>
      <c r="M105" s="548">
        <v>140.46</v>
      </c>
      <c r="N105" s="545">
        <v>2</v>
      </c>
      <c r="O105" s="549">
        <v>0.5</v>
      </c>
      <c r="P105" s="548"/>
      <c r="Q105" s="550">
        <v>0</v>
      </c>
      <c r="R105" s="545"/>
      <c r="S105" s="550">
        <v>0</v>
      </c>
      <c r="T105" s="549"/>
      <c r="U105" s="551">
        <v>0</v>
      </c>
    </row>
    <row r="106" spans="1:21" ht="14.4" customHeight="1" x14ac:dyDescent="0.3">
      <c r="A106" s="544">
        <v>27</v>
      </c>
      <c r="B106" s="545" t="s">
        <v>460</v>
      </c>
      <c r="C106" s="545" t="s">
        <v>475</v>
      </c>
      <c r="D106" s="546" t="s">
        <v>1767</v>
      </c>
      <c r="E106" s="547" t="s">
        <v>485</v>
      </c>
      <c r="F106" s="545" t="s">
        <v>470</v>
      </c>
      <c r="G106" s="545" t="s">
        <v>501</v>
      </c>
      <c r="H106" s="545" t="s">
        <v>422</v>
      </c>
      <c r="I106" s="545" t="s">
        <v>804</v>
      </c>
      <c r="J106" s="545" t="s">
        <v>805</v>
      </c>
      <c r="K106" s="545" t="s">
        <v>506</v>
      </c>
      <c r="L106" s="548">
        <v>35.11</v>
      </c>
      <c r="M106" s="548">
        <v>245.77</v>
      </c>
      <c r="N106" s="545">
        <v>7</v>
      </c>
      <c r="O106" s="549">
        <v>1.5</v>
      </c>
      <c r="P106" s="548"/>
      <c r="Q106" s="550">
        <v>0</v>
      </c>
      <c r="R106" s="545"/>
      <c r="S106" s="550">
        <v>0</v>
      </c>
      <c r="T106" s="549"/>
      <c r="U106" s="551">
        <v>0</v>
      </c>
    </row>
    <row r="107" spans="1:21" ht="14.4" customHeight="1" x14ac:dyDescent="0.3">
      <c r="A107" s="544">
        <v>27</v>
      </c>
      <c r="B107" s="545" t="s">
        <v>460</v>
      </c>
      <c r="C107" s="545" t="s">
        <v>475</v>
      </c>
      <c r="D107" s="546" t="s">
        <v>1767</v>
      </c>
      <c r="E107" s="547" t="s">
        <v>485</v>
      </c>
      <c r="F107" s="545" t="s">
        <v>470</v>
      </c>
      <c r="G107" s="545" t="s">
        <v>501</v>
      </c>
      <c r="H107" s="545" t="s">
        <v>422</v>
      </c>
      <c r="I107" s="545" t="s">
        <v>806</v>
      </c>
      <c r="J107" s="545" t="s">
        <v>807</v>
      </c>
      <c r="K107" s="545" t="s">
        <v>577</v>
      </c>
      <c r="L107" s="548">
        <v>70.23</v>
      </c>
      <c r="M107" s="548">
        <v>140.46</v>
      </c>
      <c r="N107" s="545">
        <v>2</v>
      </c>
      <c r="O107" s="549">
        <v>0.5</v>
      </c>
      <c r="P107" s="548"/>
      <c r="Q107" s="550">
        <v>0</v>
      </c>
      <c r="R107" s="545"/>
      <c r="S107" s="550">
        <v>0</v>
      </c>
      <c r="T107" s="549"/>
      <c r="U107" s="551">
        <v>0</v>
      </c>
    </row>
    <row r="108" spans="1:21" ht="14.4" customHeight="1" x14ac:dyDescent="0.3">
      <c r="A108" s="544">
        <v>27</v>
      </c>
      <c r="B108" s="545" t="s">
        <v>460</v>
      </c>
      <c r="C108" s="545" t="s">
        <v>475</v>
      </c>
      <c r="D108" s="546" t="s">
        <v>1767</v>
      </c>
      <c r="E108" s="547" t="s">
        <v>485</v>
      </c>
      <c r="F108" s="545" t="s">
        <v>470</v>
      </c>
      <c r="G108" s="545" t="s">
        <v>808</v>
      </c>
      <c r="H108" s="545" t="s">
        <v>422</v>
      </c>
      <c r="I108" s="545" t="s">
        <v>809</v>
      </c>
      <c r="J108" s="545" t="s">
        <v>810</v>
      </c>
      <c r="K108" s="545" t="s">
        <v>811</v>
      </c>
      <c r="L108" s="548">
        <v>0</v>
      </c>
      <c r="M108" s="548">
        <v>0</v>
      </c>
      <c r="N108" s="545">
        <v>1</v>
      </c>
      <c r="O108" s="549">
        <v>0.5</v>
      </c>
      <c r="P108" s="548"/>
      <c r="Q108" s="550"/>
      <c r="R108" s="545"/>
      <c r="S108" s="550">
        <v>0</v>
      </c>
      <c r="T108" s="549"/>
      <c r="U108" s="551">
        <v>0</v>
      </c>
    </row>
    <row r="109" spans="1:21" ht="14.4" customHeight="1" x14ac:dyDescent="0.3">
      <c r="A109" s="544">
        <v>27</v>
      </c>
      <c r="B109" s="545" t="s">
        <v>460</v>
      </c>
      <c r="C109" s="545" t="s">
        <v>475</v>
      </c>
      <c r="D109" s="546" t="s">
        <v>1767</v>
      </c>
      <c r="E109" s="547" t="s">
        <v>485</v>
      </c>
      <c r="F109" s="545" t="s">
        <v>470</v>
      </c>
      <c r="G109" s="545" t="s">
        <v>812</v>
      </c>
      <c r="H109" s="545" t="s">
        <v>455</v>
      </c>
      <c r="I109" s="545" t="s">
        <v>813</v>
      </c>
      <c r="J109" s="545" t="s">
        <v>814</v>
      </c>
      <c r="K109" s="545" t="s">
        <v>561</v>
      </c>
      <c r="L109" s="548">
        <v>57.83</v>
      </c>
      <c r="M109" s="548">
        <v>289.14999999999998</v>
      </c>
      <c r="N109" s="545">
        <v>5</v>
      </c>
      <c r="O109" s="549">
        <v>1.5</v>
      </c>
      <c r="P109" s="548">
        <v>289.14999999999998</v>
      </c>
      <c r="Q109" s="550">
        <v>1</v>
      </c>
      <c r="R109" s="545">
        <v>5</v>
      </c>
      <c r="S109" s="550">
        <v>1</v>
      </c>
      <c r="T109" s="549">
        <v>1.5</v>
      </c>
      <c r="U109" s="551">
        <v>1</v>
      </c>
    </row>
    <row r="110" spans="1:21" ht="14.4" customHeight="1" x14ac:dyDescent="0.3">
      <c r="A110" s="544">
        <v>27</v>
      </c>
      <c r="B110" s="545" t="s">
        <v>460</v>
      </c>
      <c r="C110" s="545" t="s">
        <v>475</v>
      </c>
      <c r="D110" s="546" t="s">
        <v>1767</v>
      </c>
      <c r="E110" s="547" t="s">
        <v>485</v>
      </c>
      <c r="F110" s="545" t="s">
        <v>470</v>
      </c>
      <c r="G110" s="545" t="s">
        <v>815</v>
      </c>
      <c r="H110" s="545" t="s">
        <v>422</v>
      </c>
      <c r="I110" s="545" t="s">
        <v>816</v>
      </c>
      <c r="J110" s="545" t="s">
        <v>817</v>
      </c>
      <c r="K110" s="545" t="s">
        <v>818</v>
      </c>
      <c r="L110" s="548">
        <v>529.57000000000005</v>
      </c>
      <c r="M110" s="548">
        <v>529.57000000000005</v>
      </c>
      <c r="N110" s="545">
        <v>1</v>
      </c>
      <c r="O110" s="549">
        <v>0.5</v>
      </c>
      <c r="P110" s="548"/>
      <c r="Q110" s="550">
        <v>0</v>
      </c>
      <c r="R110" s="545"/>
      <c r="S110" s="550">
        <v>0</v>
      </c>
      <c r="T110" s="549"/>
      <c r="U110" s="551">
        <v>0</v>
      </c>
    </row>
    <row r="111" spans="1:21" ht="14.4" customHeight="1" x14ac:dyDescent="0.3">
      <c r="A111" s="544">
        <v>27</v>
      </c>
      <c r="B111" s="545" t="s">
        <v>460</v>
      </c>
      <c r="C111" s="545" t="s">
        <v>475</v>
      </c>
      <c r="D111" s="546" t="s">
        <v>1767</v>
      </c>
      <c r="E111" s="547" t="s">
        <v>485</v>
      </c>
      <c r="F111" s="545" t="s">
        <v>470</v>
      </c>
      <c r="G111" s="545" t="s">
        <v>588</v>
      </c>
      <c r="H111" s="545" t="s">
        <v>422</v>
      </c>
      <c r="I111" s="545" t="s">
        <v>819</v>
      </c>
      <c r="J111" s="545" t="s">
        <v>590</v>
      </c>
      <c r="K111" s="545" t="s">
        <v>657</v>
      </c>
      <c r="L111" s="548">
        <v>0</v>
      </c>
      <c r="M111" s="548">
        <v>0</v>
      </c>
      <c r="N111" s="545">
        <v>2</v>
      </c>
      <c r="O111" s="549">
        <v>0.5</v>
      </c>
      <c r="P111" s="548">
        <v>0</v>
      </c>
      <c r="Q111" s="550"/>
      <c r="R111" s="545">
        <v>2</v>
      </c>
      <c r="S111" s="550">
        <v>1</v>
      </c>
      <c r="T111" s="549">
        <v>0.5</v>
      </c>
      <c r="U111" s="551">
        <v>1</v>
      </c>
    </row>
    <row r="112" spans="1:21" ht="14.4" customHeight="1" x14ac:dyDescent="0.3">
      <c r="A112" s="544">
        <v>27</v>
      </c>
      <c r="B112" s="545" t="s">
        <v>460</v>
      </c>
      <c r="C112" s="545" t="s">
        <v>475</v>
      </c>
      <c r="D112" s="546" t="s">
        <v>1767</v>
      </c>
      <c r="E112" s="547" t="s">
        <v>485</v>
      </c>
      <c r="F112" s="545" t="s">
        <v>470</v>
      </c>
      <c r="G112" s="545" t="s">
        <v>820</v>
      </c>
      <c r="H112" s="545" t="s">
        <v>455</v>
      </c>
      <c r="I112" s="545" t="s">
        <v>821</v>
      </c>
      <c r="J112" s="545" t="s">
        <v>822</v>
      </c>
      <c r="K112" s="545" t="s">
        <v>782</v>
      </c>
      <c r="L112" s="548">
        <v>132</v>
      </c>
      <c r="M112" s="548">
        <v>396</v>
      </c>
      <c r="N112" s="545">
        <v>3</v>
      </c>
      <c r="O112" s="549">
        <v>0.5</v>
      </c>
      <c r="P112" s="548"/>
      <c r="Q112" s="550">
        <v>0</v>
      </c>
      <c r="R112" s="545"/>
      <c r="S112" s="550">
        <v>0</v>
      </c>
      <c r="T112" s="549"/>
      <c r="U112" s="551">
        <v>0</v>
      </c>
    </row>
    <row r="113" spans="1:21" ht="14.4" customHeight="1" x14ac:dyDescent="0.3">
      <c r="A113" s="544">
        <v>27</v>
      </c>
      <c r="B113" s="545" t="s">
        <v>460</v>
      </c>
      <c r="C113" s="545" t="s">
        <v>475</v>
      </c>
      <c r="D113" s="546" t="s">
        <v>1767</v>
      </c>
      <c r="E113" s="547" t="s">
        <v>485</v>
      </c>
      <c r="F113" s="545" t="s">
        <v>470</v>
      </c>
      <c r="G113" s="545" t="s">
        <v>823</v>
      </c>
      <c r="H113" s="545" t="s">
        <v>422</v>
      </c>
      <c r="I113" s="545" t="s">
        <v>824</v>
      </c>
      <c r="J113" s="545" t="s">
        <v>825</v>
      </c>
      <c r="K113" s="545" t="s">
        <v>826</v>
      </c>
      <c r="L113" s="548">
        <v>2026.32</v>
      </c>
      <c r="M113" s="548">
        <v>6078.96</v>
      </c>
      <c r="N113" s="545">
        <v>3</v>
      </c>
      <c r="O113" s="549">
        <v>0.5</v>
      </c>
      <c r="P113" s="548"/>
      <c r="Q113" s="550">
        <v>0</v>
      </c>
      <c r="R113" s="545"/>
      <c r="S113" s="550">
        <v>0</v>
      </c>
      <c r="T113" s="549"/>
      <c r="U113" s="551">
        <v>0</v>
      </c>
    </row>
    <row r="114" spans="1:21" ht="14.4" customHeight="1" x14ac:dyDescent="0.3">
      <c r="A114" s="544">
        <v>27</v>
      </c>
      <c r="B114" s="545" t="s">
        <v>460</v>
      </c>
      <c r="C114" s="545" t="s">
        <v>475</v>
      </c>
      <c r="D114" s="546" t="s">
        <v>1767</v>
      </c>
      <c r="E114" s="547" t="s">
        <v>485</v>
      </c>
      <c r="F114" s="545" t="s">
        <v>470</v>
      </c>
      <c r="G114" s="545" t="s">
        <v>697</v>
      </c>
      <c r="H114" s="545" t="s">
        <v>422</v>
      </c>
      <c r="I114" s="545" t="s">
        <v>827</v>
      </c>
      <c r="J114" s="545" t="s">
        <v>828</v>
      </c>
      <c r="K114" s="545" t="s">
        <v>829</v>
      </c>
      <c r="L114" s="548">
        <v>243.59</v>
      </c>
      <c r="M114" s="548">
        <v>243.59</v>
      </c>
      <c r="N114" s="545">
        <v>1</v>
      </c>
      <c r="O114" s="549">
        <v>0.5</v>
      </c>
      <c r="P114" s="548"/>
      <c r="Q114" s="550">
        <v>0</v>
      </c>
      <c r="R114" s="545"/>
      <c r="S114" s="550">
        <v>0</v>
      </c>
      <c r="T114" s="549"/>
      <c r="U114" s="551">
        <v>0</v>
      </c>
    </row>
    <row r="115" spans="1:21" ht="14.4" customHeight="1" x14ac:dyDescent="0.3">
      <c r="A115" s="544">
        <v>27</v>
      </c>
      <c r="B115" s="545" t="s">
        <v>460</v>
      </c>
      <c r="C115" s="545" t="s">
        <v>475</v>
      </c>
      <c r="D115" s="546" t="s">
        <v>1767</v>
      </c>
      <c r="E115" s="547" t="s">
        <v>485</v>
      </c>
      <c r="F115" s="545" t="s">
        <v>470</v>
      </c>
      <c r="G115" s="545" t="s">
        <v>830</v>
      </c>
      <c r="H115" s="545" t="s">
        <v>422</v>
      </c>
      <c r="I115" s="545" t="s">
        <v>831</v>
      </c>
      <c r="J115" s="545" t="s">
        <v>832</v>
      </c>
      <c r="K115" s="545" t="s">
        <v>833</v>
      </c>
      <c r="L115" s="548">
        <v>150.9</v>
      </c>
      <c r="M115" s="548">
        <v>452.70000000000005</v>
      </c>
      <c r="N115" s="545">
        <v>3</v>
      </c>
      <c r="O115" s="549">
        <v>0.5</v>
      </c>
      <c r="P115" s="548">
        <v>452.70000000000005</v>
      </c>
      <c r="Q115" s="550">
        <v>1</v>
      </c>
      <c r="R115" s="545">
        <v>3</v>
      </c>
      <c r="S115" s="550">
        <v>1</v>
      </c>
      <c r="T115" s="549">
        <v>0.5</v>
      </c>
      <c r="U115" s="551">
        <v>1</v>
      </c>
    </row>
    <row r="116" spans="1:21" ht="14.4" customHeight="1" x14ac:dyDescent="0.3">
      <c r="A116" s="544">
        <v>27</v>
      </c>
      <c r="B116" s="545" t="s">
        <v>460</v>
      </c>
      <c r="C116" s="545" t="s">
        <v>475</v>
      </c>
      <c r="D116" s="546" t="s">
        <v>1767</v>
      </c>
      <c r="E116" s="547" t="s">
        <v>485</v>
      </c>
      <c r="F116" s="545" t="s">
        <v>470</v>
      </c>
      <c r="G116" s="545" t="s">
        <v>507</v>
      </c>
      <c r="H116" s="545" t="s">
        <v>422</v>
      </c>
      <c r="I116" s="545" t="s">
        <v>834</v>
      </c>
      <c r="J116" s="545" t="s">
        <v>509</v>
      </c>
      <c r="K116" s="545" t="s">
        <v>835</v>
      </c>
      <c r="L116" s="548">
        <v>182.22</v>
      </c>
      <c r="M116" s="548">
        <v>728.88</v>
      </c>
      <c r="N116" s="545">
        <v>4</v>
      </c>
      <c r="O116" s="549">
        <v>3.5</v>
      </c>
      <c r="P116" s="548">
        <v>546.66</v>
      </c>
      <c r="Q116" s="550">
        <v>0.75</v>
      </c>
      <c r="R116" s="545">
        <v>3</v>
      </c>
      <c r="S116" s="550">
        <v>0.75</v>
      </c>
      <c r="T116" s="549">
        <v>2.5</v>
      </c>
      <c r="U116" s="551">
        <v>0.7142857142857143</v>
      </c>
    </row>
    <row r="117" spans="1:21" ht="14.4" customHeight="1" x14ac:dyDescent="0.3">
      <c r="A117" s="544">
        <v>27</v>
      </c>
      <c r="B117" s="545" t="s">
        <v>460</v>
      </c>
      <c r="C117" s="545" t="s">
        <v>475</v>
      </c>
      <c r="D117" s="546" t="s">
        <v>1767</v>
      </c>
      <c r="E117" s="547" t="s">
        <v>485</v>
      </c>
      <c r="F117" s="545" t="s">
        <v>470</v>
      </c>
      <c r="G117" s="545" t="s">
        <v>507</v>
      </c>
      <c r="H117" s="545" t="s">
        <v>422</v>
      </c>
      <c r="I117" s="545" t="s">
        <v>836</v>
      </c>
      <c r="J117" s="545" t="s">
        <v>509</v>
      </c>
      <c r="K117" s="545" t="s">
        <v>835</v>
      </c>
      <c r="L117" s="548">
        <v>0</v>
      </c>
      <c r="M117" s="548">
        <v>0</v>
      </c>
      <c r="N117" s="545">
        <v>3</v>
      </c>
      <c r="O117" s="549">
        <v>3</v>
      </c>
      <c r="P117" s="548">
        <v>0</v>
      </c>
      <c r="Q117" s="550"/>
      <c r="R117" s="545">
        <v>2</v>
      </c>
      <c r="S117" s="550">
        <v>0.66666666666666663</v>
      </c>
      <c r="T117" s="549">
        <v>2</v>
      </c>
      <c r="U117" s="551">
        <v>0.66666666666666663</v>
      </c>
    </row>
    <row r="118" spans="1:21" ht="14.4" customHeight="1" x14ac:dyDescent="0.3">
      <c r="A118" s="544">
        <v>27</v>
      </c>
      <c r="B118" s="545" t="s">
        <v>460</v>
      </c>
      <c r="C118" s="545" t="s">
        <v>475</v>
      </c>
      <c r="D118" s="546" t="s">
        <v>1767</v>
      </c>
      <c r="E118" s="547" t="s">
        <v>485</v>
      </c>
      <c r="F118" s="545" t="s">
        <v>470</v>
      </c>
      <c r="G118" s="545" t="s">
        <v>837</v>
      </c>
      <c r="H118" s="545" t="s">
        <v>455</v>
      </c>
      <c r="I118" s="545" t="s">
        <v>838</v>
      </c>
      <c r="J118" s="545" t="s">
        <v>839</v>
      </c>
      <c r="K118" s="545" t="s">
        <v>840</v>
      </c>
      <c r="L118" s="548">
        <v>394.64</v>
      </c>
      <c r="M118" s="548">
        <v>789.28</v>
      </c>
      <c r="N118" s="545">
        <v>2</v>
      </c>
      <c r="O118" s="549">
        <v>1</v>
      </c>
      <c r="P118" s="548"/>
      <c r="Q118" s="550">
        <v>0</v>
      </c>
      <c r="R118" s="545"/>
      <c r="S118" s="550">
        <v>0</v>
      </c>
      <c r="T118" s="549"/>
      <c r="U118" s="551">
        <v>0</v>
      </c>
    </row>
    <row r="119" spans="1:21" ht="14.4" customHeight="1" x14ac:dyDescent="0.3">
      <c r="A119" s="544">
        <v>27</v>
      </c>
      <c r="B119" s="545" t="s">
        <v>460</v>
      </c>
      <c r="C119" s="545" t="s">
        <v>475</v>
      </c>
      <c r="D119" s="546" t="s">
        <v>1767</v>
      </c>
      <c r="E119" s="547" t="s">
        <v>485</v>
      </c>
      <c r="F119" s="545" t="s">
        <v>470</v>
      </c>
      <c r="G119" s="545" t="s">
        <v>837</v>
      </c>
      <c r="H119" s="545" t="s">
        <v>455</v>
      </c>
      <c r="I119" s="545" t="s">
        <v>841</v>
      </c>
      <c r="J119" s="545" t="s">
        <v>842</v>
      </c>
      <c r="K119" s="545" t="s">
        <v>843</v>
      </c>
      <c r="L119" s="548">
        <v>65.77</v>
      </c>
      <c r="M119" s="548">
        <v>197.31</v>
      </c>
      <c r="N119" s="545">
        <v>3</v>
      </c>
      <c r="O119" s="549">
        <v>0.5</v>
      </c>
      <c r="P119" s="548"/>
      <c r="Q119" s="550">
        <v>0</v>
      </c>
      <c r="R119" s="545"/>
      <c r="S119" s="550">
        <v>0</v>
      </c>
      <c r="T119" s="549"/>
      <c r="U119" s="551">
        <v>0</v>
      </c>
    </row>
    <row r="120" spans="1:21" ht="14.4" customHeight="1" x14ac:dyDescent="0.3">
      <c r="A120" s="544">
        <v>27</v>
      </c>
      <c r="B120" s="545" t="s">
        <v>460</v>
      </c>
      <c r="C120" s="545" t="s">
        <v>475</v>
      </c>
      <c r="D120" s="546" t="s">
        <v>1767</v>
      </c>
      <c r="E120" s="547" t="s">
        <v>485</v>
      </c>
      <c r="F120" s="545" t="s">
        <v>470</v>
      </c>
      <c r="G120" s="545" t="s">
        <v>837</v>
      </c>
      <c r="H120" s="545" t="s">
        <v>455</v>
      </c>
      <c r="I120" s="545" t="s">
        <v>844</v>
      </c>
      <c r="J120" s="545" t="s">
        <v>839</v>
      </c>
      <c r="K120" s="545" t="s">
        <v>845</v>
      </c>
      <c r="L120" s="548">
        <v>131.54</v>
      </c>
      <c r="M120" s="548">
        <v>131.54</v>
      </c>
      <c r="N120" s="545">
        <v>1</v>
      </c>
      <c r="O120" s="549">
        <v>0.5</v>
      </c>
      <c r="P120" s="548"/>
      <c r="Q120" s="550">
        <v>0</v>
      </c>
      <c r="R120" s="545"/>
      <c r="S120" s="550">
        <v>0</v>
      </c>
      <c r="T120" s="549"/>
      <c r="U120" s="551">
        <v>0</v>
      </c>
    </row>
    <row r="121" spans="1:21" ht="14.4" customHeight="1" x14ac:dyDescent="0.3">
      <c r="A121" s="544">
        <v>27</v>
      </c>
      <c r="B121" s="545" t="s">
        <v>460</v>
      </c>
      <c r="C121" s="545" t="s">
        <v>475</v>
      </c>
      <c r="D121" s="546" t="s">
        <v>1767</v>
      </c>
      <c r="E121" s="547" t="s">
        <v>485</v>
      </c>
      <c r="F121" s="545" t="s">
        <v>470</v>
      </c>
      <c r="G121" s="545" t="s">
        <v>846</v>
      </c>
      <c r="H121" s="545" t="s">
        <v>422</v>
      </c>
      <c r="I121" s="545" t="s">
        <v>847</v>
      </c>
      <c r="J121" s="545" t="s">
        <v>848</v>
      </c>
      <c r="K121" s="545" t="s">
        <v>849</v>
      </c>
      <c r="L121" s="548">
        <v>0</v>
      </c>
      <c r="M121" s="548">
        <v>0</v>
      </c>
      <c r="N121" s="545">
        <v>1</v>
      </c>
      <c r="O121" s="549">
        <v>0.5</v>
      </c>
      <c r="P121" s="548">
        <v>0</v>
      </c>
      <c r="Q121" s="550"/>
      <c r="R121" s="545">
        <v>1</v>
      </c>
      <c r="S121" s="550">
        <v>1</v>
      </c>
      <c r="T121" s="549">
        <v>0.5</v>
      </c>
      <c r="U121" s="551">
        <v>1</v>
      </c>
    </row>
    <row r="122" spans="1:21" ht="14.4" customHeight="1" x14ac:dyDescent="0.3">
      <c r="A122" s="544">
        <v>27</v>
      </c>
      <c r="B122" s="545" t="s">
        <v>460</v>
      </c>
      <c r="C122" s="545" t="s">
        <v>475</v>
      </c>
      <c r="D122" s="546" t="s">
        <v>1767</v>
      </c>
      <c r="E122" s="547" t="s">
        <v>485</v>
      </c>
      <c r="F122" s="545" t="s">
        <v>470</v>
      </c>
      <c r="G122" s="545" t="s">
        <v>850</v>
      </c>
      <c r="H122" s="545" t="s">
        <v>422</v>
      </c>
      <c r="I122" s="545" t="s">
        <v>851</v>
      </c>
      <c r="J122" s="545" t="s">
        <v>852</v>
      </c>
      <c r="K122" s="545" t="s">
        <v>853</v>
      </c>
      <c r="L122" s="548">
        <v>0</v>
      </c>
      <c r="M122" s="548">
        <v>0</v>
      </c>
      <c r="N122" s="545">
        <v>1</v>
      </c>
      <c r="O122" s="549">
        <v>0.5</v>
      </c>
      <c r="P122" s="548"/>
      <c r="Q122" s="550"/>
      <c r="R122" s="545"/>
      <c r="S122" s="550">
        <v>0</v>
      </c>
      <c r="T122" s="549"/>
      <c r="U122" s="551">
        <v>0</v>
      </c>
    </row>
    <row r="123" spans="1:21" ht="14.4" customHeight="1" x14ac:dyDescent="0.3">
      <c r="A123" s="544">
        <v>27</v>
      </c>
      <c r="B123" s="545" t="s">
        <v>460</v>
      </c>
      <c r="C123" s="545" t="s">
        <v>475</v>
      </c>
      <c r="D123" s="546" t="s">
        <v>1767</v>
      </c>
      <c r="E123" s="547" t="s">
        <v>485</v>
      </c>
      <c r="F123" s="545" t="s">
        <v>470</v>
      </c>
      <c r="G123" s="545" t="s">
        <v>850</v>
      </c>
      <c r="H123" s="545" t="s">
        <v>422</v>
      </c>
      <c r="I123" s="545" t="s">
        <v>854</v>
      </c>
      <c r="J123" s="545" t="s">
        <v>852</v>
      </c>
      <c r="K123" s="545" t="s">
        <v>855</v>
      </c>
      <c r="L123" s="548">
        <v>3480.65</v>
      </c>
      <c r="M123" s="548">
        <v>3480.65</v>
      </c>
      <c r="N123" s="545">
        <v>1</v>
      </c>
      <c r="O123" s="549">
        <v>1</v>
      </c>
      <c r="P123" s="548"/>
      <c r="Q123" s="550">
        <v>0</v>
      </c>
      <c r="R123" s="545"/>
      <c r="S123" s="550">
        <v>0</v>
      </c>
      <c r="T123" s="549"/>
      <c r="U123" s="551">
        <v>0</v>
      </c>
    </row>
    <row r="124" spans="1:21" ht="14.4" customHeight="1" x14ac:dyDescent="0.3">
      <c r="A124" s="544">
        <v>27</v>
      </c>
      <c r="B124" s="545" t="s">
        <v>460</v>
      </c>
      <c r="C124" s="545" t="s">
        <v>475</v>
      </c>
      <c r="D124" s="546" t="s">
        <v>1767</v>
      </c>
      <c r="E124" s="547" t="s">
        <v>485</v>
      </c>
      <c r="F124" s="545" t="s">
        <v>470</v>
      </c>
      <c r="G124" s="545" t="s">
        <v>856</v>
      </c>
      <c r="H124" s="545" t="s">
        <v>422</v>
      </c>
      <c r="I124" s="545" t="s">
        <v>857</v>
      </c>
      <c r="J124" s="545" t="s">
        <v>858</v>
      </c>
      <c r="K124" s="545" t="s">
        <v>859</v>
      </c>
      <c r="L124" s="548">
        <v>140.96</v>
      </c>
      <c r="M124" s="548">
        <v>140.96</v>
      </c>
      <c r="N124" s="545">
        <v>1</v>
      </c>
      <c r="O124" s="549">
        <v>0.5</v>
      </c>
      <c r="P124" s="548"/>
      <c r="Q124" s="550">
        <v>0</v>
      </c>
      <c r="R124" s="545"/>
      <c r="S124" s="550">
        <v>0</v>
      </c>
      <c r="T124" s="549"/>
      <c r="U124" s="551">
        <v>0</v>
      </c>
    </row>
    <row r="125" spans="1:21" ht="14.4" customHeight="1" x14ac:dyDescent="0.3">
      <c r="A125" s="544">
        <v>27</v>
      </c>
      <c r="B125" s="545" t="s">
        <v>460</v>
      </c>
      <c r="C125" s="545" t="s">
        <v>475</v>
      </c>
      <c r="D125" s="546" t="s">
        <v>1767</v>
      </c>
      <c r="E125" s="547" t="s">
        <v>485</v>
      </c>
      <c r="F125" s="545" t="s">
        <v>470</v>
      </c>
      <c r="G125" s="545" t="s">
        <v>860</v>
      </c>
      <c r="H125" s="545" t="s">
        <v>422</v>
      </c>
      <c r="I125" s="545" t="s">
        <v>861</v>
      </c>
      <c r="J125" s="545" t="s">
        <v>862</v>
      </c>
      <c r="K125" s="545" t="s">
        <v>863</v>
      </c>
      <c r="L125" s="548">
        <v>123.2</v>
      </c>
      <c r="M125" s="548">
        <v>369.6</v>
      </c>
      <c r="N125" s="545">
        <v>3</v>
      </c>
      <c r="O125" s="549">
        <v>1</v>
      </c>
      <c r="P125" s="548">
        <v>369.6</v>
      </c>
      <c r="Q125" s="550">
        <v>1</v>
      </c>
      <c r="R125" s="545">
        <v>3</v>
      </c>
      <c r="S125" s="550">
        <v>1</v>
      </c>
      <c r="T125" s="549">
        <v>1</v>
      </c>
      <c r="U125" s="551">
        <v>1</v>
      </c>
    </row>
    <row r="126" spans="1:21" ht="14.4" customHeight="1" x14ac:dyDescent="0.3">
      <c r="A126" s="544">
        <v>27</v>
      </c>
      <c r="B126" s="545" t="s">
        <v>460</v>
      </c>
      <c r="C126" s="545" t="s">
        <v>475</v>
      </c>
      <c r="D126" s="546" t="s">
        <v>1767</v>
      </c>
      <c r="E126" s="547" t="s">
        <v>485</v>
      </c>
      <c r="F126" s="545" t="s">
        <v>470</v>
      </c>
      <c r="G126" s="545" t="s">
        <v>864</v>
      </c>
      <c r="H126" s="545" t="s">
        <v>422</v>
      </c>
      <c r="I126" s="545" t="s">
        <v>865</v>
      </c>
      <c r="J126" s="545" t="s">
        <v>866</v>
      </c>
      <c r="K126" s="545" t="s">
        <v>867</v>
      </c>
      <c r="L126" s="548">
        <v>63.7</v>
      </c>
      <c r="M126" s="548">
        <v>63.7</v>
      </c>
      <c r="N126" s="545">
        <v>1</v>
      </c>
      <c r="O126" s="549">
        <v>0.5</v>
      </c>
      <c r="P126" s="548">
        <v>63.7</v>
      </c>
      <c r="Q126" s="550">
        <v>1</v>
      </c>
      <c r="R126" s="545">
        <v>1</v>
      </c>
      <c r="S126" s="550">
        <v>1</v>
      </c>
      <c r="T126" s="549">
        <v>0.5</v>
      </c>
      <c r="U126" s="551">
        <v>1</v>
      </c>
    </row>
    <row r="127" spans="1:21" ht="14.4" customHeight="1" x14ac:dyDescent="0.3">
      <c r="A127" s="544">
        <v>27</v>
      </c>
      <c r="B127" s="545" t="s">
        <v>460</v>
      </c>
      <c r="C127" s="545" t="s">
        <v>475</v>
      </c>
      <c r="D127" s="546" t="s">
        <v>1767</v>
      </c>
      <c r="E127" s="547" t="s">
        <v>485</v>
      </c>
      <c r="F127" s="545" t="s">
        <v>470</v>
      </c>
      <c r="G127" s="545" t="s">
        <v>868</v>
      </c>
      <c r="H127" s="545" t="s">
        <v>422</v>
      </c>
      <c r="I127" s="545" t="s">
        <v>869</v>
      </c>
      <c r="J127" s="545" t="s">
        <v>870</v>
      </c>
      <c r="K127" s="545" t="s">
        <v>871</v>
      </c>
      <c r="L127" s="548">
        <v>101.92</v>
      </c>
      <c r="M127" s="548">
        <v>101.92</v>
      </c>
      <c r="N127" s="545">
        <v>1</v>
      </c>
      <c r="O127" s="549">
        <v>0.5</v>
      </c>
      <c r="P127" s="548"/>
      <c r="Q127" s="550">
        <v>0</v>
      </c>
      <c r="R127" s="545"/>
      <c r="S127" s="550">
        <v>0</v>
      </c>
      <c r="T127" s="549"/>
      <c r="U127" s="551">
        <v>0</v>
      </c>
    </row>
    <row r="128" spans="1:21" ht="14.4" customHeight="1" x14ac:dyDescent="0.3">
      <c r="A128" s="544">
        <v>27</v>
      </c>
      <c r="B128" s="545" t="s">
        <v>460</v>
      </c>
      <c r="C128" s="545" t="s">
        <v>475</v>
      </c>
      <c r="D128" s="546" t="s">
        <v>1767</v>
      </c>
      <c r="E128" s="547" t="s">
        <v>485</v>
      </c>
      <c r="F128" s="545" t="s">
        <v>470</v>
      </c>
      <c r="G128" s="545" t="s">
        <v>515</v>
      </c>
      <c r="H128" s="545" t="s">
        <v>422</v>
      </c>
      <c r="I128" s="545" t="s">
        <v>516</v>
      </c>
      <c r="J128" s="545" t="s">
        <v>517</v>
      </c>
      <c r="K128" s="545" t="s">
        <v>518</v>
      </c>
      <c r="L128" s="548">
        <v>107.27</v>
      </c>
      <c r="M128" s="548">
        <v>1072.7</v>
      </c>
      <c r="N128" s="545">
        <v>10</v>
      </c>
      <c r="O128" s="549">
        <v>3</v>
      </c>
      <c r="P128" s="548">
        <v>321.81</v>
      </c>
      <c r="Q128" s="550">
        <v>0.3</v>
      </c>
      <c r="R128" s="545">
        <v>3</v>
      </c>
      <c r="S128" s="550">
        <v>0.3</v>
      </c>
      <c r="T128" s="549">
        <v>0.5</v>
      </c>
      <c r="U128" s="551">
        <v>0.16666666666666666</v>
      </c>
    </row>
    <row r="129" spans="1:21" ht="14.4" customHeight="1" x14ac:dyDescent="0.3">
      <c r="A129" s="544">
        <v>27</v>
      </c>
      <c r="B129" s="545" t="s">
        <v>460</v>
      </c>
      <c r="C129" s="545" t="s">
        <v>475</v>
      </c>
      <c r="D129" s="546" t="s">
        <v>1767</v>
      </c>
      <c r="E129" s="547" t="s">
        <v>485</v>
      </c>
      <c r="F129" s="545" t="s">
        <v>470</v>
      </c>
      <c r="G129" s="545" t="s">
        <v>872</v>
      </c>
      <c r="H129" s="545" t="s">
        <v>422</v>
      </c>
      <c r="I129" s="545" t="s">
        <v>873</v>
      </c>
      <c r="J129" s="545" t="s">
        <v>874</v>
      </c>
      <c r="K129" s="545" t="s">
        <v>875</v>
      </c>
      <c r="L129" s="548">
        <v>30.56</v>
      </c>
      <c r="M129" s="548">
        <v>336.15999999999997</v>
      </c>
      <c r="N129" s="545">
        <v>11</v>
      </c>
      <c r="O129" s="549">
        <v>1.5</v>
      </c>
      <c r="P129" s="548">
        <v>244.47999999999996</v>
      </c>
      <c r="Q129" s="550">
        <v>0.72727272727272718</v>
      </c>
      <c r="R129" s="545">
        <v>8</v>
      </c>
      <c r="S129" s="550">
        <v>0.72727272727272729</v>
      </c>
      <c r="T129" s="549">
        <v>1</v>
      </c>
      <c r="U129" s="551">
        <v>0.66666666666666663</v>
      </c>
    </row>
    <row r="130" spans="1:21" ht="14.4" customHeight="1" x14ac:dyDescent="0.3">
      <c r="A130" s="544">
        <v>27</v>
      </c>
      <c r="B130" s="545" t="s">
        <v>460</v>
      </c>
      <c r="C130" s="545" t="s">
        <v>475</v>
      </c>
      <c r="D130" s="546" t="s">
        <v>1767</v>
      </c>
      <c r="E130" s="547" t="s">
        <v>485</v>
      </c>
      <c r="F130" s="545" t="s">
        <v>470</v>
      </c>
      <c r="G130" s="545" t="s">
        <v>876</v>
      </c>
      <c r="H130" s="545" t="s">
        <v>422</v>
      </c>
      <c r="I130" s="545" t="s">
        <v>877</v>
      </c>
      <c r="J130" s="545" t="s">
        <v>878</v>
      </c>
      <c r="K130" s="545" t="s">
        <v>727</v>
      </c>
      <c r="L130" s="548">
        <v>50.64</v>
      </c>
      <c r="M130" s="548">
        <v>151.92000000000002</v>
      </c>
      <c r="N130" s="545">
        <v>3</v>
      </c>
      <c r="O130" s="549">
        <v>0.5</v>
      </c>
      <c r="P130" s="548"/>
      <c r="Q130" s="550">
        <v>0</v>
      </c>
      <c r="R130" s="545"/>
      <c r="S130" s="550">
        <v>0</v>
      </c>
      <c r="T130" s="549"/>
      <c r="U130" s="551">
        <v>0</v>
      </c>
    </row>
    <row r="131" spans="1:21" ht="14.4" customHeight="1" x14ac:dyDescent="0.3">
      <c r="A131" s="544">
        <v>27</v>
      </c>
      <c r="B131" s="545" t="s">
        <v>460</v>
      </c>
      <c r="C131" s="545" t="s">
        <v>475</v>
      </c>
      <c r="D131" s="546" t="s">
        <v>1767</v>
      </c>
      <c r="E131" s="547" t="s">
        <v>485</v>
      </c>
      <c r="F131" s="545" t="s">
        <v>470</v>
      </c>
      <c r="G131" s="545" t="s">
        <v>879</v>
      </c>
      <c r="H131" s="545" t="s">
        <v>422</v>
      </c>
      <c r="I131" s="545" t="s">
        <v>880</v>
      </c>
      <c r="J131" s="545" t="s">
        <v>881</v>
      </c>
      <c r="K131" s="545" t="s">
        <v>882</v>
      </c>
      <c r="L131" s="548">
        <v>0</v>
      </c>
      <c r="M131" s="548">
        <v>0</v>
      </c>
      <c r="N131" s="545">
        <v>1</v>
      </c>
      <c r="O131" s="549">
        <v>0.5</v>
      </c>
      <c r="P131" s="548">
        <v>0</v>
      </c>
      <c r="Q131" s="550"/>
      <c r="R131" s="545">
        <v>1</v>
      </c>
      <c r="S131" s="550">
        <v>1</v>
      </c>
      <c r="T131" s="549">
        <v>0.5</v>
      </c>
      <c r="U131" s="551">
        <v>1</v>
      </c>
    </row>
    <row r="132" spans="1:21" ht="14.4" customHeight="1" x14ac:dyDescent="0.3">
      <c r="A132" s="544">
        <v>27</v>
      </c>
      <c r="B132" s="545" t="s">
        <v>460</v>
      </c>
      <c r="C132" s="545" t="s">
        <v>475</v>
      </c>
      <c r="D132" s="546" t="s">
        <v>1767</v>
      </c>
      <c r="E132" s="547" t="s">
        <v>485</v>
      </c>
      <c r="F132" s="545" t="s">
        <v>470</v>
      </c>
      <c r="G132" s="545" t="s">
        <v>883</v>
      </c>
      <c r="H132" s="545" t="s">
        <v>422</v>
      </c>
      <c r="I132" s="545" t="s">
        <v>884</v>
      </c>
      <c r="J132" s="545" t="s">
        <v>885</v>
      </c>
      <c r="K132" s="545" t="s">
        <v>886</v>
      </c>
      <c r="L132" s="548">
        <v>0</v>
      </c>
      <c r="M132" s="548">
        <v>0</v>
      </c>
      <c r="N132" s="545">
        <v>1</v>
      </c>
      <c r="O132" s="549">
        <v>1</v>
      </c>
      <c r="P132" s="548">
        <v>0</v>
      </c>
      <c r="Q132" s="550"/>
      <c r="R132" s="545">
        <v>1</v>
      </c>
      <c r="S132" s="550">
        <v>1</v>
      </c>
      <c r="T132" s="549">
        <v>1</v>
      </c>
      <c r="U132" s="551">
        <v>1</v>
      </c>
    </row>
    <row r="133" spans="1:21" ht="14.4" customHeight="1" x14ac:dyDescent="0.3">
      <c r="A133" s="544">
        <v>27</v>
      </c>
      <c r="B133" s="545" t="s">
        <v>460</v>
      </c>
      <c r="C133" s="545" t="s">
        <v>475</v>
      </c>
      <c r="D133" s="546" t="s">
        <v>1767</v>
      </c>
      <c r="E133" s="547" t="s">
        <v>485</v>
      </c>
      <c r="F133" s="545" t="s">
        <v>470</v>
      </c>
      <c r="G133" s="545" t="s">
        <v>883</v>
      </c>
      <c r="H133" s="545" t="s">
        <v>422</v>
      </c>
      <c r="I133" s="545" t="s">
        <v>887</v>
      </c>
      <c r="J133" s="545" t="s">
        <v>885</v>
      </c>
      <c r="K133" s="545" t="s">
        <v>888</v>
      </c>
      <c r="L133" s="548">
        <v>152.84</v>
      </c>
      <c r="M133" s="548">
        <v>305.68</v>
      </c>
      <c r="N133" s="545">
        <v>2</v>
      </c>
      <c r="O133" s="549">
        <v>1.5</v>
      </c>
      <c r="P133" s="548">
        <v>305.68</v>
      </c>
      <c r="Q133" s="550">
        <v>1</v>
      </c>
      <c r="R133" s="545">
        <v>2</v>
      </c>
      <c r="S133" s="550">
        <v>1</v>
      </c>
      <c r="T133" s="549">
        <v>1.5</v>
      </c>
      <c r="U133" s="551">
        <v>1</v>
      </c>
    </row>
    <row r="134" spans="1:21" ht="14.4" customHeight="1" x14ac:dyDescent="0.3">
      <c r="A134" s="544">
        <v>27</v>
      </c>
      <c r="B134" s="545" t="s">
        <v>460</v>
      </c>
      <c r="C134" s="545" t="s">
        <v>475</v>
      </c>
      <c r="D134" s="546" t="s">
        <v>1767</v>
      </c>
      <c r="E134" s="547" t="s">
        <v>485</v>
      </c>
      <c r="F134" s="545" t="s">
        <v>470</v>
      </c>
      <c r="G134" s="545" t="s">
        <v>883</v>
      </c>
      <c r="H134" s="545" t="s">
        <v>422</v>
      </c>
      <c r="I134" s="545" t="s">
        <v>889</v>
      </c>
      <c r="J134" s="545" t="s">
        <v>890</v>
      </c>
      <c r="K134" s="545" t="s">
        <v>891</v>
      </c>
      <c r="L134" s="548">
        <v>152.84</v>
      </c>
      <c r="M134" s="548">
        <v>152.84</v>
      </c>
      <c r="N134" s="545">
        <v>1</v>
      </c>
      <c r="O134" s="549">
        <v>1</v>
      </c>
      <c r="P134" s="548"/>
      <c r="Q134" s="550">
        <v>0</v>
      </c>
      <c r="R134" s="545"/>
      <c r="S134" s="550">
        <v>0</v>
      </c>
      <c r="T134" s="549"/>
      <c r="U134" s="551">
        <v>0</v>
      </c>
    </row>
    <row r="135" spans="1:21" ht="14.4" customHeight="1" x14ac:dyDescent="0.3">
      <c r="A135" s="544">
        <v>27</v>
      </c>
      <c r="B135" s="545" t="s">
        <v>460</v>
      </c>
      <c r="C135" s="545" t="s">
        <v>475</v>
      </c>
      <c r="D135" s="546" t="s">
        <v>1767</v>
      </c>
      <c r="E135" s="547" t="s">
        <v>485</v>
      </c>
      <c r="F135" s="545" t="s">
        <v>470</v>
      </c>
      <c r="G135" s="545" t="s">
        <v>883</v>
      </c>
      <c r="H135" s="545" t="s">
        <v>422</v>
      </c>
      <c r="I135" s="545" t="s">
        <v>892</v>
      </c>
      <c r="J135" s="545" t="s">
        <v>893</v>
      </c>
      <c r="K135" s="545" t="s">
        <v>894</v>
      </c>
      <c r="L135" s="548">
        <v>0</v>
      </c>
      <c r="M135" s="548">
        <v>0</v>
      </c>
      <c r="N135" s="545">
        <v>2</v>
      </c>
      <c r="O135" s="549">
        <v>0.5</v>
      </c>
      <c r="P135" s="548">
        <v>0</v>
      </c>
      <c r="Q135" s="550"/>
      <c r="R135" s="545">
        <v>2</v>
      </c>
      <c r="S135" s="550">
        <v>1</v>
      </c>
      <c r="T135" s="549">
        <v>0.5</v>
      </c>
      <c r="U135" s="551">
        <v>1</v>
      </c>
    </row>
    <row r="136" spans="1:21" ht="14.4" customHeight="1" x14ac:dyDescent="0.3">
      <c r="A136" s="544">
        <v>27</v>
      </c>
      <c r="B136" s="545" t="s">
        <v>460</v>
      </c>
      <c r="C136" s="545" t="s">
        <v>475</v>
      </c>
      <c r="D136" s="546" t="s">
        <v>1767</v>
      </c>
      <c r="E136" s="547" t="s">
        <v>485</v>
      </c>
      <c r="F136" s="545" t="s">
        <v>470</v>
      </c>
      <c r="G136" s="545" t="s">
        <v>895</v>
      </c>
      <c r="H136" s="545" t="s">
        <v>422</v>
      </c>
      <c r="I136" s="545" t="s">
        <v>896</v>
      </c>
      <c r="J136" s="545" t="s">
        <v>897</v>
      </c>
      <c r="K136" s="545" t="s">
        <v>898</v>
      </c>
      <c r="L136" s="548">
        <v>0</v>
      </c>
      <c r="M136" s="548">
        <v>0</v>
      </c>
      <c r="N136" s="545">
        <v>1</v>
      </c>
      <c r="O136" s="549">
        <v>1</v>
      </c>
      <c r="P136" s="548"/>
      <c r="Q136" s="550"/>
      <c r="R136" s="545"/>
      <c r="S136" s="550">
        <v>0</v>
      </c>
      <c r="T136" s="549"/>
      <c r="U136" s="551">
        <v>0</v>
      </c>
    </row>
    <row r="137" spans="1:21" ht="14.4" customHeight="1" x14ac:dyDescent="0.3">
      <c r="A137" s="544">
        <v>27</v>
      </c>
      <c r="B137" s="545" t="s">
        <v>460</v>
      </c>
      <c r="C137" s="545" t="s">
        <v>475</v>
      </c>
      <c r="D137" s="546" t="s">
        <v>1767</v>
      </c>
      <c r="E137" s="547" t="s">
        <v>485</v>
      </c>
      <c r="F137" s="545" t="s">
        <v>470</v>
      </c>
      <c r="G137" s="545" t="s">
        <v>899</v>
      </c>
      <c r="H137" s="545" t="s">
        <v>422</v>
      </c>
      <c r="I137" s="545" t="s">
        <v>900</v>
      </c>
      <c r="J137" s="545" t="s">
        <v>901</v>
      </c>
      <c r="K137" s="545" t="s">
        <v>902</v>
      </c>
      <c r="L137" s="548">
        <v>0</v>
      </c>
      <c r="M137" s="548">
        <v>0</v>
      </c>
      <c r="N137" s="545">
        <v>1</v>
      </c>
      <c r="O137" s="549">
        <v>0.5</v>
      </c>
      <c r="P137" s="548"/>
      <c r="Q137" s="550"/>
      <c r="R137" s="545"/>
      <c r="S137" s="550">
        <v>0</v>
      </c>
      <c r="T137" s="549"/>
      <c r="U137" s="551">
        <v>0</v>
      </c>
    </row>
    <row r="138" spans="1:21" ht="14.4" customHeight="1" x14ac:dyDescent="0.3">
      <c r="A138" s="544">
        <v>27</v>
      </c>
      <c r="B138" s="545" t="s">
        <v>460</v>
      </c>
      <c r="C138" s="545" t="s">
        <v>475</v>
      </c>
      <c r="D138" s="546" t="s">
        <v>1767</v>
      </c>
      <c r="E138" s="547" t="s">
        <v>485</v>
      </c>
      <c r="F138" s="545" t="s">
        <v>470</v>
      </c>
      <c r="G138" s="545" t="s">
        <v>899</v>
      </c>
      <c r="H138" s="545" t="s">
        <v>422</v>
      </c>
      <c r="I138" s="545" t="s">
        <v>903</v>
      </c>
      <c r="J138" s="545" t="s">
        <v>904</v>
      </c>
      <c r="K138" s="545" t="s">
        <v>905</v>
      </c>
      <c r="L138" s="548">
        <v>0</v>
      </c>
      <c r="M138" s="548">
        <v>0</v>
      </c>
      <c r="N138" s="545">
        <v>3</v>
      </c>
      <c r="O138" s="549">
        <v>0.5</v>
      </c>
      <c r="P138" s="548"/>
      <c r="Q138" s="550"/>
      <c r="R138" s="545"/>
      <c r="S138" s="550">
        <v>0</v>
      </c>
      <c r="T138" s="549"/>
      <c r="U138" s="551">
        <v>0</v>
      </c>
    </row>
    <row r="139" spans="1:21" ht="14.4" customHeight="1" x14ac:dyDescent="0.3">
      <c r="A139" s="544">
        <v>27</v>
      </c>
      <c r="B139" s="545" t="s">
        <v>460</v>
      </c>
      <c r="C139" s="545" t="s">
        <v>475</v>
      </c>
      <c r="D139" s="546" t="s">
        <v>1767</v>
      </c>
      <c r="E139" s="547" t="s">
        <v>485</v>
      </c>
      <c r="F139" s="545" t="s">
        <v>470</v>
      </c>
      <c r="G139" s="545" t="s">
        <v>906</v>
      </c>
      <c r="H139" s="545" t="s">
        <v>422</v>
      </c>
      <c r="I139" s="545" t="s">
        <v>907</v>
      </c>
      <c r="J139" s="545" t="s">
        <v>908</v>
      </c>
      <c r="K139" s="545" t="s">
        <v>909</v>
      </c>
      <c r="L139" s="548">
        <v>0</v>
      </c>
      <c r="M139" s="548">
        <v>0</v>
      </c>
      <c r="N139" s="545">
        <v>2</v>
      </c>
      <c r="O139" s="549">
        <v>1</v>
      </c>
      <c r="P139" s="548"/>
      <c r="Q139" s="550"/>
      <c r="R139" s="545"/>
      <c r="S139" s="550">
        <v>0</v>
      </c>
      <c r="T139" s="549"/>
      <c r="U139" s="551">
        <v>0</v>
      </c>
    </row>
    <row r="140" spans="1:21" ht="14.4" customHeight="1" x14ac:dyDescent="0.3">
      <c r="A140" s="544">
        <v>27</v>
      </c>
      <c r="B140" s="545" t="s">
        <v>460</v>
      </c>
      <c r="C140" s="545" t="s">
        <v>475</v>
      </c>
      <c r="D140" s="546" t="s">
        <v>1767</v>
      </c>
      <c r="E140" s="547" t="s">
        <v>485</v>
      </c>
      <c r="F140" s="545" t="s">
        <v>470</v>
      </c>
      <c r="G140" s="545" t="s">
        <v>906</v>
      </c>
      <c r="H140" s="545" t="s">
        <v>422</v>
      </c>
      <c r="I140" s="545" t="s">
        <v>910</v>
      </c>
      <c r="J140" s="545" t="s">
        <v>911</v>
      </c>
      <c r="K140" s="545" t="s">
        <v>636</v>
      </c>
      <c r="L140" s="548">
        <v>486.58</v>
      </c>
      <c r="M140" s="548">
        <v>486.58</v>
      </c>
      <c r="N140" s="545">
        <v>1</v>
      </c>
      <c r="O140" s="549">
        <v>1</v>
      </c>
      <c r="P140" s="548"/>
      <c r="Q140" s="550">
        <v>0</v>
      </c>
      <c r="R140" s="545"/>
      <c r="S140" s="550">
        <v>0</v>
      </c>
      <c r="T140" s="549"/>
      <c r="U140" s="551">
        <v>0</v>
      </c>
    </row>
    <row r="141" spans="1:21" ht="14.4" customHeight="1" x14ac:dyDescent="0.3">
      <c r="A141" s="544">
        <v>27</v>
      </c>
      <c r="B141" s="545" t="s">
        <v>460</v>
      </c>
      <c r="C141" s="545" t="s">
        <v>475</v>
      </c>
      <c r="D141" s="546" t="s">
        <v>1767</v>
      </c>
      <c r="E141" s="547" t="s">
        <v>485</v>
      </c>
      <c r="F141" s="545" t="s">
        <v>470</v>
      </c>
      <c r="G141" s="545" t="s">
        <v>912</v>
      </c>
      <c r="H141" s="545" t="s">
        <v>422</v>
      </c>
      <c r="I141" s="545" t="s">
        <v>913</v>
      </c>
      <c r="J141" s="545" t="s">
        <v>914</v>
      </c>
      <c r="K141" s="545" t="s">
        <v>915</v>
      </c>
      <c r="L141" s="548">
        <v>0</v>
      </c>
      <c r="M141" s="548">
        <v>0</v>
      </c>
      <c r="N141" s="545">
        <v>1</v>
      </c>
      <c r="O141" s="549">
        <v>0.5</v>
      </c>
      <c r="P141" s="548"/>
      <c r="Q141" s="550"/>
      <c r="R141" s="545"/>
      <c r="S141" s="550">
        <v>0</v>
      </c>
      <c r="T141" s="549"/>
      <c r="U141" s="551">
        <v>0</v>
      </c>
    </row>
    <row r="142" spans="1:21" ht="14.4" customHeight="1" x14ac:dyDescent="0.3">
      <c r="A142" s="544">
        <v>27</v>
      </c>
      <c r="B142" s="545" t="s">
        <v>460</v>
      </c>
      <c r="C142" s="545" t="s">
        <v>475</v>
      </c>
      <c r="D142" s="546" t="s">
        <v>1767</v>
      </c>
      <c r="E142" s="547" t="s">
        <v>485</v>
      </c>
      <c r="F142" s="545" t="s">
        <v>470</v>
      </c>
      <c r="G142" s="545" t="s">
        <v>659</v>
      </c>
      <c r="H142" s="545" t="s">
        <v>455</v>
      </c>
      <c r="I142" s="545" t="s">
        <v>916</v>
      </c>
      <c r="J142" s="545" t="s">
        <v>917</v>
      </c>
      <c r="K142" s="545" t="s">
        <v>918</v>
      </c>
      <c r="L142" s="548">
        <v>35.11</v>
      </c>
      <c r="M142" s="548">
        <v>140.44</v>
      </c>
      <c r="N142" s="545">
        <v>4</v>
      </c>
      <c r="O142" s="549">
        <v>0.5</v>
      </c>
      <c r="P142" s="548">
        <v>140.44</v>
      </c>
      <c r="Q142" s="550">
        <v>1</v>
      </c>
      <c r="R142" s="545">
        <v>4</v>
      </c>
      <c r="S142" s="550">
        <v>1</v>
      </c>
      <c r="T142" s="549">
        <v>0.5</v>
      </c>
      <c r="U142" s="551">
        <v>1</v>
      </c>
    </row>
    <row r="143" spans="1:21" ht="14.4" customHeight="1" x14ac:dyDescent="0.3">
      <c r="A143" s="544">
        <v>27</v>
      </c>
      <c r="B143" s="545" t="s">
        <v>460</v>
      </c>
      <c r="C143" s="545" t="s">
        <v>475</v>
      </c>
      <c r="D143" s="546" t="s">
        <v>1767</v>
      </c>
      <c r="E143" s="547" t="s">
        <v>485</v>
      </c>
      <c r="F143" s="545" t="s">
        <v>470</v>
      </c>
      <c r="G143" s="545" t="s">
        <v>712</v>
      </c>
      <c r="H143" s="545" t="s">
        <v>422</v>
      </c>
      <c r="I143" s="545" t="s">
        <v>713</v>
      </c>
      <c r="J143" s="545" t="s">
        <v>714</v>
      </c>
      <c r="K143" s="545" t="s">
        <v>715</v>
      </c>
      <c r="L143" s="548">
        <v>98.75</v>
      </c>
      <c r="M143" s="548">
        <v>197.5</v>
      </c>
      <c r="N143" s="545">
        <v>2</v>
      </c>
      <c r="O143" s="549">
        <v>0.5</v>
      </c>
      <c r="P143" s="548">
        <v>197.5</v>
      </c>
      <c r="Q143" s="550">
        <v>1</v>
      </c>
      <c r="R143" s="545">
        <v>2</v>
      </c>
      <c r="S143" s="550">
        <v>1</v>
      </c>
      <c r="T143" s="549">
        <v>0.5</v>
      </c>
      <c r="U143" s="551">
        <v>1</v>
      </c>
    </row>
    <row r="144" spans="1:21" ht="14.4" customHeight="1" x14ac:dyDescent="0.3">
      <c r="A144" s="544">
        <v>27</v>
      </c>
      <c r="B144" s="545" t="s">
        <v>460</v>
      </c>
      <c r="C144" s="545" t="s">
        <v>475</v>
      </c>
      <c r="D144" s="546" t="s">
        <v>1767</v>
      </c>
      <c r="E144" s="547" t="s">
        <v>485</v>
      </c>
      <c r="F144" s="545" t="s">
        <v>470</v>
      </c>
      <c r="G144" s="545" t="s">
        <v>919</v>
      </c>
      <c r="H144" s="545" t="s">
        <v>422</v>
      </c>
      <c r="I144" s="545" t="s">
        <v>920</v>
      </c>
      <c r="J144" s="545" t="s">
        <v>921</v>
      </c>
      <c r="K144" s="545" t="s">
        <v>922</v>
      </c>
      <c r="L144" s="548">
        <v>300.33</v>
      </c>
      <c r="M144" s="548">
        <v>300.33</v>
      </c>
      <c r="N144" s="545">
        <v>1</v>
      </c>
      <c r="O144" s="549">
        <v>0.5</v>
      </c>
      <c r="P144" s="548">
        <v>300.33</v>
      </c>
      <c r="Q144" s="550">
        <v>1</v>
      </c>
      <c r="R144" s="545">
        <v>1</v>
      </c>
      <c r="S144" s="550">
        <v>1</v>
      </c>
      <c r="T144" s="549">
        <v>0.5</v>
      </c>
      <c r="U144" s="551">
        <v>1</v>
      </c>
    </row>
    <row r="145" spans="1:21" ht="14.4" customHeight="1" x14ac:dyDescent="0.3">
      <c r="A145" s="544">
        <v>27</v>
      </c>
      <c r="B145" s="545" t="s">
        <v>460</v>
      </c>
      <c r="C145" s="545" t="s">
        <v>475</v>
      </c>
      <c r="D145" s="546" t="s">
        <v>1767</v>
      </c>
      <c r="E145" s="547" t="s">
        <v>485</v>
      </c>
      <c r="F145" s="545" t="s">
        <v>470</v>
      </c>
      <c r="G145" s="545" t="s">
        <v>923</v>
      </c>
      <c r="H145" s="545" t="s">
        <v>422</v>
      </c>
      <c r="I145" s="545" t="s">
        <v>924</v>
      </c>
      <c r="J145" s="545" t="s">
        <v>925</v>
      </c>
      <c r="K145" s="545" t="s">
        <v>926</v>
      </c>
      <c r="L145" s="548">
        <v>77.14</v>
      </c>
      <c r="M145" s="548">
        <v>462.84000000000003</v>
      </c>
      <c r="N145" s="545">
        <v>6</v>
      </c>
      <c r="O145" s="549">
        <v>0.5</v>
      </c>
      <c r="P145" s="548">
        <v>462.84000000000003</v>
      </c>
      <c r="Q145" s="550">
        <v>1</v>
      </c>
      <c r="R145" s="545">
        <v>6</v>
      </c>
      <c r="S145" s="550">
        <v>1</v>
      </c>
      <c r="T145" s="549">
        <v>0.5</v>
      </c>
      <c r="U145" s="551">
        <v>1</v>
      </c>
    </row>
    <row r="146" spans="1:21" ht="14.4" customHeight="1" x14ac:dyDescent="0.3">
      <c r="A146" s="544">
        <v>27</v>
      </c>
      <c r="B146" s="545" t="s">
        <v>460</v>
      </c>
      <c r="C146" s="545" t="s">
        <v>475</v>
      </c>
      <c r="D146" s="546" t="s">
        <v>1767</v>
      </c>
      <c r="E146" s="547" t="s">
        <v>485</v>
      </c>
      <c r="F146" s="545" t="s">
        <v>470</v>
      </c>
      <c r="G146" s="545" t="s">
        <v>527</v>
      </c>
      <c r="H146" s="545" t="s">
        <v>422</v>
      </c>
      <c r="I146" s="545" t="s">
        <v>927</v>
      </c>
      <c r="J146" s="545" t="s">
        <v>928</v>
      </c>
      <c r="K146" s="545" t="s">
        <v>929</v>
      </c>
      <c r="L146" s="548">
        <v>52.75</v>
      </c>
      <c r="M146" s="548">
        <v>52.75</v>
      </c>
      <c r="N146" s="545">
        <v>1</v>
      </c>
      <c r="O146" s="549">
        <v>0.5</v>
      </c>
      <c r="P146" s="548"/>
      <c r="Q146" s="550">
        <v>0</v>
      </c>
      <c r="R146" s="545"/>
      <c r="S146" s="550">
        <v>0</v>
      </c>
      <c r="T146" s="549"/>
      <c r="U146" s="551">
        <v>0</v>
      </c>
    </row>
    <row r="147" spans="1:21" ht="14.4" customHeight="1" x14ac:dyDescent="0.3">
      <c r="A147" s="544">
        <v>27</v>
      </c>
      <c r="B147" s="545" t="s">
        <v>460</v>
      </c>
      <c r="C147" s="545" t="s">
        <v>475</v>
      </c>
      <c r="D147" s="546" t="s">
        <v>1767</v>
      </c>
      <c r="E147" s="547" t="s">
        <v>485</v>
      </c>
      <c r="F147" s="545" t="s">
        <v>470</v>
      </c>
      <c r="G147" s="545" t="s">
        <v>527</v>
      </c>
      <c r="H147" s="545" t="s">
        <v>422</v>
      </c>
      <c r="I147" s="545" t="s">
        <v>930</v>
      </c>
      <c r="J147" s="545" t="s">
        <v>529</v>
      </c>
      <c r="K147" s="545" t="s">
        <v>931</v>
      </c>
      <c r="L147" s="548">
        <v>0</v>
      </c>
      <c r="M147" s="548">
        <v>0</v>
      </c>
      <c r="N147" s="545">
        <v>1</v>
      </c>
      <c r="O147" s="549">
        <v>0.5</v>
      </c>
      <c r="P147" s="548">
        <v>0</v>
      </c>
      <c r="Q147" s="550"/>
      <c r="R147" s="545">
        <v>1</v>
      </c>
      <c r="S147" s="550">
        <v>1</v>
      </c>
      <c r="T147" s="549">
        <v>0.5</v>
      </c>
      <c r="U147" s="551">
        <v>1</v>
      </c>
    </row>
    <row r="148" spans="1:21" ht="14.4" customHeight="1" x14ac:dyDescent="0.3">
      <c r="A148" s="544">
        <v>27</v>
      </c>
      <c r="B148" s="545" t="s">
        <v>460</v>
      </c>
      <c r="C148" s="545" t="s">
        <v>475</v>
      </c>
      <c r="D148" s="546" t="s">
        <v>1767</v>
      </c>
      <c r="E148" s="547" t="s">
        <v>485</v>
      </c>
      <c r="F148" s="545" t="s">
        <v>470</v>
      </c>
      <c r="G148" s="545" t="s">
        <v>527</v>
      </c>
      <c r="H148" s="545" t="s">
        <v>422</v>
      </c>
      <c r="I148" s="545" t="s">
        <v>932</v>
      </c>
      <c r="J148" s="545" t="s">
        <v>638</v>
      </c>
      <c r="K148" s="545" t="s">
        <v>933</v>
      </c>
      <c r="L148" s="548">
        <v>0</v>
      </c>
      <c r="M148" s="548">
        <v>0</v>
      </c>
      <c r="N148" s="545">
        <v>3</v>
      </c>
      <c r="O148" s="549">
        <v>1</v>
      </c>
      <c r="P148" s="548">
        <v>0</v>
      </c>
      <c r="Q148" s="550"/>
      <c r="R148" s="545">
        <v>1</v>
      </c>
      <c r="S148" s="550">
        <v>0.33333333333333331</v>
      </c>
      <c r="T148" s="549">
        <v>0.5</v>
      </c>
      <c r="U148" s="551">
        <v>0.5</v>
      </c>
    </row>
    <row r="149" spans="1:21" ht="14.4" customHeight="1" x14ac:dyDescent="0.3">
      <c r="A149" s="544">
        <v>27</v>
      </c>
      <c r="B149" s="545" t="s">
        <v>460</v>
      </c>
      <c r="C149" s="545" t="s">
        <v>475</v>
      </c>
      <c r="D149" s="546" t="s">
        <v>1767</v>
      </c>
      <c r="E149" s="547" t="s">
        <v>485</v>
      </c>
      <c r="F149" s="545" t="s">
        <v>470</v>
      </c>
      <c r="G149" s="545" t="s">
        <v>527</v>
      </c>
      <c r="H149" s="545" t="s">
        <v>422</v>
      </c>
      <c r="I149" s="545" t="s">
        <v>934</v>
      </c>
      <c r="J149" s="545" t="s">
        <v>638</v>
      </c>
      <c r="K149" s="545" t="s">
        <v>725</v>
      </c>
      <c r="L149" s="548">
        <v>58.62</v>
      </c>
      <c r="M149" s="548">
        <v>58.62</v>
      </c>
      <c r="N149" s="545">
        <v>1</v>
      </c>
      <c r="O149" s="549">
        <v>0.5</v>
      </c>
      <c r="P149" s="548">
        <v>58.62</v>
      </c>
      <c r="Q149" s="550">
        <v>1</v>
      </c>
      <c r="R149" s="545">
        <v>1</v>
      </c>
      <c r="S149" s="550">
        <v>1</v>
      </c>
      <c r="T149" s="549">
        <v>0.5</v>
      </c>
      <c r="U149" s="551">
        <v>1</v>
      </c>
    </row>
    <row r="150" spans="1:21" ht="14.4" customHeight="1" x14ac:dyDescent="0.3">
      <c r="A150" s="544">
        <v>27</v>
      </c>
      <c r="B150" s="545" t="s">
        <v>460</v>
      </c>
      <c r="C150" s="545" t="s">
        <v>475</v>
      </c>
      <c r="D150" s="546" t="s">
        <v>1767</v>
      </c>
      <c r="E150" s="547" t="s">
        <v>485</v>
      </c>
      <c r="F150" s="545" t="s">
        <v>470</v>
      </c>
      <c r="G150" s="545" t="s">
        <v>935</v>
      </c>
      <c r="H150" s="545" t="s">
        <v>422</v>
      </c>
      <c r="I150" s="545" t="s">
        <v>936</v>
      </c>
      <c r="J150" s="545" t="s">
        <v>937</v>
      </c>
      <c r="K150" s="545" t="s">
        <v>938</v>
      </c>
      <c r="L150" s="548">
        <v>88.76</v>
      </c>
      <c r="M150" s="548">
        <v>266.28000000000003</v>
      </c>
      <c r="N150" s="545">
        <v>3</v>
      </c>
      <c r="O150" s="549">
        <v>0.5</v>
      </c>
      <c r="P150" s="548">
        <v>266.28000000000003</v>
      </c>
      <c r="Q150" s="550">
        <v>1</v>
      </c>
      <c r="R150" s="545">
        <v>3</v>
      </c>
      <c r="S150" s="550">
        <v>1</v>
      </c>
      <c r="T150" s="549">
        <v>0.5</v>
      </c>
      <c r="U150" s="551">
        <v>1</v>
      </c>
    </row>
    <row r="151" spans="1:21" ht="14.4" customHeight="1" x14ac:dyDescent="0.3">
      <c r="A151" s="544">
        <v>27</v>
      </c>
      <c r="B151" s="545" t="s">
        <v>460</v>
      </c>
      <c r="C151" s="545" t="s">
        <v>475</v>
      </c>
      <c r="D151" s="546" t="s">
        <v>1767</v>
      </c>
      <c r="E151" s="547" t="s">
        <v>485</v>
      </c>
      <c r="F151" s="545" t="s">
        <v>470</v>
      </c>
      <c r="G151" s="545" t="s">
        <v>939</v>
      </c>
      <c r="H151" s="545" t="s">
        <v>422</v>
      </c>
      <c r="I151" s="545" t="s">
        <v>940</v>
      </c>
      <c r="J151" s="545" t="s">
        <v>941</v>
      </c>
      <c r="K151" s="545" t="s">
        <v>942</v>
      </c>
      <c r="L151" s="548">
        <v>29.02</v>
      </c>
      <c r="M151" s="548">
        <v>87.06</v>
      </c>
      <c r="N151" s="545">
        <v>3</v>
      </c>
      <c r="O151" s="549">
        <v>0.5</v>
      </c>
      <c r="P151" s="548"/>
      <c r="Q151" s="550">
        <v>0</v>
      </c>
      <c r="R151" s="545"/>
      <c r="S151" s="550">
        <v>0</v>
      </c>
      <c r="T151" s="549"/>
      <c r="U151" s="551">
        <v>0</v>
      </c>
    </row>
    <row r="152" spans="1:21" ht="14.4" customHeight="1" x14ac:dyDescent="0.3">
      <c r="A152" s="544">
        <v>27</v>
      </c>
      <c r="B152" s="545" t="s">
        <v>460</v>
      </c>
      <c r="C152" s="545" t="s">
        <v>475</v>
      </c>
      <c r="D152" s="546" t="s">
        <v>1767</v>
      </c>
      <c r="E152" s="547" t="s">
        <v>485</v>
      </c>
      <c r="F152" s="545" t="s">
        <v>470</v>
      </c>
      <c r="G152" s="545" t="s">
        <v>943</v>
      </c>
      <c r="H152" s="545" t="s">
        <v>455</v>
      </c>
      <c r="I152" s="545" t="s">
        <v>944</v>
      </c>
      <c r="J152" s="545" t="s">
        <v>945</v>
      </c>
      <c r="K152" s="545" t="s">
        <v>506</v>
      </c>
      <c r="L152" s="548">
        <v>69.16</v>
      </c>
      <c r="M152" s="548">
        <v>69.16</v>
      </c>
      <c r="N152" s="545">
        <v>1</v>
      </c>
      <c r="O152" s="549">
        <v>0.5</v>
      </c>
      <c r="P152" s="548"/>
      <c r="Q152" s="550">
        <v>0</v>
      </c>
      <c r="R152" s="545"/>
      <c r="S152" s="550">
        <v>0</v>
      </c>
      <c r="T152" s="549"/>
      <c r="U152" s="551">
        <v>0</v>
      </c>
    </row>
    <row r="153" spans="1:21" ht="14.4" customHeight="1" x14ac:dyDescent="0.3">
      <c r="A153" s="544">
        <v>27</v>
      </c>
      <c r="B153" s="545" t="s">
        <v>460</v>
      </c>
      <c r="C153" s="545" t="s">
        <v>475</v>
      </c>
      <c r="D153" s="546" t="s">
        <v>1767</v>
      </c>
      <c r="E153" s="547" t="s">
        <v>485</v>
      </c>
      <c r="F153" s="545" t="s">
        <v>470</v>
      </c>
      <c r="G153" s="545" t="s">
        <v>616</v>
      </c>
      <c r="H153" s="545" t="s">
        <v>455</v>
      </c>
      <c r="I153" s="545" t="s">
        <v>946</v>
      </c>
      <c r="J153" s="545" t="s">
        <v>947</v>
      </c>
      <c r="K153" s="545" t="s">
        <v>948</v>
      </c>
      <c r="L153" s="548">
        <v>98.78</v>
      </c>
      <c r="M153" s="548">
        <v>98.78</v>
      </c>
      <c r="N153" s="545">
        <v>1</v>
      </c>
      <c r="O153" s="549">
        <v>0.5</v>
      </c>
      <c r="P153" s="548"/>
      <c r="Q153" s="550">
        <v>0</v>
      </c>
      <c r="R153" s="545"/>
      <c r="S153" s="550">
        <v>0</v>
      </c>
      <c r="T153" s="549"/>
      <c r="U153" s="551">
        <v>0</v>
      </c>
    </row>
    <row r="154" spans="1:21" ht="14.4" customHeight="1" x14ac:dyDescent="0.3">
      <c r="A154" s="544">
        <v>27</v>
      </c>
      <c r="B154" s="545" t="s">
        <v>460</v>
      </c>
      <c r="C154" s="545" t="s">
        <v>475</v>
      </c>
      <c r="D154" s="546" t="s">
        <v>1767</v>
      </c>
      <c r="E154" s="547" t="s">
        <v>485</v>
      </c>
      <c r="F154" s="545" t="s">
        <v>470</v>
      </c>
      <c r="G154" s="545" t="s">
        <v>616</v>
      </c>
      <c r="H154" s="545" t="s">
        <v>455</v>
      </c>
      <c r="I154" s="545" t="s">
        <v>949</v>
      </c>
      <c r="J154" s="545" t="s">
        <v>950</v>
      </c>
      <c r="K154" s="545" t="s">
        <v>951</v>
      </c>
      <c r="L154" s="548">
        <v>118.54</v>
      </c>
      <c r="M154" s="548">
        <v>118.54</v>
      </c>
      <c r="N154" s="545">
        <v>1</v>
      </c>
      <c r="O154" s="549">
        <v>0.5</v>
      </c>
      <c r="P154" s="548"/>
      <c r="Q154" s="550">
        <v>0</v>
      </c>
      <c r="R154" s="545"/>
      <c r="S154" s="550">
        <v>0</v>
      </c>
      <c r="T154" s="549"/>
      <c r="U154" s="551">
        <v>0</v>
      </c>
    </row>
    <row r="155" spans="1:21" ht="14.4" customHeight="1" x14ac:dyDescent="0.3">
      <c r="A155" s="544">
        <v>27</v>
      </c>
      <c r="B155" s="545" t="s">
        <v>460</v>
      </c>
      <c r="C155" s="545" t="s">
        <v>475</v>
      </c>
      <c r="D155" s="546" t="s">
        <v>1767</v>
      </c>
      <c r="E155" s="547" t="s">
        <v>485</v>
      </c>
      <c r="F155" s="545" t="s">
        <v>470</v>
      </c>
      <c r="G155" s="545" t="s">
        <v>616</v>
      </c>
      <c r="H155" s="545" t="s">
        <v>455</v>
      </c>
      <c r="I155" s="545" t="s">
        <v>617</v>
      </c>
      <c r="J155" s="545" t="s">
        <v>618</v>
      </c>
      <c r="K155" s="545" t="s">
        <v>619</v>
      </c>
      <c r="L155" s="548">
        <v>59.27</v>
      </c>
      <c r="M155" s="548">
        <v>59.27</v>
      </c>
      <c r="N155" s="545">
        <v>1</v>
      </c>
      <c r="O155" s="549">
        <v>0.5</v>
      </c>
      <c r="P155" s="548"/>
      <c r="Q155" s="550">
        <v>0</v>
      </c>
      <c r="R155" s="545"/>
      <c r="S155" s="550">
        <v>0</v>
      </c>
      <c r="T155" s="549"/>
      <c r="U155" s="551">
        <v>0</v>
      </c>
    </row>
    <row r="156" spans="1:21" ht="14.4" customHeight="1" x14ac:dyDescent="0.3">
      <c r="A156" s="544">
        <v>27</v>
      </c>
      <c r="B156" s="545" t="s">
        <v>460</v>
      </c>
      <c r="C156" s="545" t="s">
        <v>475</v>
      </c>
      <c r="D156" s="546" t="s">
        <v>1767</v>
      </c>
      <c r="E156" s="547" t="s">
        <v>485</v>
      </c>
      <c r="F156" s="545" t="s">
        <v>470</v>
      </c>
      <c r="G156" s="545" t="s">
        <v>616</v>
      </c>
      <c r="H156" s="545" t="s">
        <v>455</v>
      </c>
      <c r="I156" s="545" t="s">
        <v>952</v>
      </c>
      <c r="J156" s="545" t="s">
        <v>953</v>
      </c>
      <c r="K156" s="545" t="s">
        <v>954</v>
      </c>
      <c r="L156" s="548">
        <v>79.03</v>
      </c>
      <c r="M156" s="548">
        <v>237.09</v>
      </c>
      <c r="N156" s="545">
        <v>3</v>
      </c>
      <c r="O156" s="549">
        <v>2.5</v>
      </c>
      <c r="P156" s="548">
        <v>158.06</v>
      </c>
      <c r="Q156" s="550">
        <v>0.66666666666666663</v>
      </c>
      <c r="R156" s="545">
        <v>2</v>
      </c>
      <c r="S156" s="550">
        <v>0.66666666666666663</v>
      </c>
      <c r="T156" s="549">
        <v>1.5</v>
      </c>
      <c r="U156" s="551">
        <v>0.6</v>
      </c>
    </row>
    <row r="157" spans="1:21" ht="14.4" customHeight="1" x14ac:dyDescent="0.3">
      <c r="A157" s="544">
        <v>27</v>
      </c>
      <c r="B157" s="545" t="s">
        <v>460</v>
      </c>
      <c r="C157" s="545" t="s">
        <v>475</v>
      </c>
      <c r="D157" s="546" t="s">
        <v>1767</v>
      </c>
      <c r="E157" s="547" t="s">
        <v>485</v>
      </c>
      <c r="F157" s="545" t="s">
        <v>470</v>
      </c>
      <c r="G157" s="545" t="s">
        <v>616</v>
      </c>
      <c r="H157" s="545" t="s">
        <v>455</v>
      </c>
      <c r="I157" s="545" t="s">
        <v>955</v>
      </c>
      <c r="J157" s="545" t="s">
        <v>956</v>
      </c>
      <c r="K157" s="545" t="s">
        <v>957</v>
      </c>
      <c r="L157" s="548">
        <v>46.07</v>
      </c>
      <c r="M157" s="548">
        <v>46.07</v>
      </c>
      <c r="N157" s="545">
        <v>1</v>
      </c>
      <c r="O157" s="549">
        <v>1</v>
      </c>
      <c r="P157" s="548"/>
      <c r="Q157" s="550">
        <v>0</v>
      </c>
      <c r="R157" s="545"/>
      <c r="S157" s="550">
        <v>0</v>
      </c>
      <c r="T157" s="549"/>
      <c r="U157" s="551">
        <v>0</v>
      </c>
    </row>
    <row r="158" spans="1:21" ht="14.4" customHeight="1" x14ac:dyDescent="0.3">
      <c r="A158" s="544">
        <v>27</v>
      </c>
      <c r="B158" s="545" t="s">
        <v>460</v>
      </c>
      <c r="C158" s="545" t="s">
        <v>475</v>
      </c>
      <c r="D158" s="546" t="s">
        <v>1767</v>
      </c>
      <c r="E158" s="547" t="s">
        <v>485</v>
      </c>
      <c r="F158" s="545" t="s">
        <v>470</v>
      </c>
      <c r="G158" s="545" t="s">
        <v>616</v>
      </c>
      <c r="H158" s="545" t="s">
        <v>422</v>
      </c>
      <c r="I158" s="545" t="s">
        <v>958</v>
      </c>
      <c r="J158" s="545" t="s">
        <v>959</v>
      </c>
      <c r="K158" s="545" t="s">
        <v>960</v>
      </c>
      <c r="L158" s="548">
        <v>79.03</v>
      </c>
      <c r="M158" s="548">
        <v>158.06</v>
      </c>
      <c r="N158" s="545">
        <v>2</v>
      </c>
      <c r="O158" s="549">
        <v>1</v>
      </c>
      <c r="P158" s="548"/>
      <c r="Q158" s="550">
        <v>0</v>
      </c>
      <c r="R158" s="545"/>
      <c r="S158" s="550">
        <v>0</v>
      </c>
      <c r="T158" s="549"/>
      <c r="U158" s="551">
        <v>0</v>
      </c>
    </row>
    <row r="159" spans="1:21" ht="14.4" customHeight="1" x14ac:dyDescent="0.3">
      <c r="A159" s="544">
        <v>27</v>
      </c>
      <c r="B159" s="545" t="s">
        <v>460</v>
      </c>
      <c r="C159" s="545" t="s">
        <v>475</v>
      </c>
      <c r="D159" s="546" t="s">
        <v>1767</v>
      </c>
      <c r="E159" s="547" t="s">
        <v>485</v>
      </c>
      <c r="F159" s="545" t="s">
        <v>470</v>
      </c>
      <c r="G159" s="545" t="s">
        <v>616</v>
      </c>
      <c r="H159" s="545" t="s">
        <v>455</v>
      </c>
      <c r="I159" s="545" t="s">
        <v>961</v>
      </c>
      <c r="J159" s="545" t="s">
        <v>956</v>
      </c>
      <c r="K159" s="545" t="s">
        <v>962</v>
      </c>
      <c r="L159" s="548">
        <v>46.07</v>
      </c>
      <c r="M159" s="548">
        <v>92.14</v>
      </c>
      <c r="N159" s="545">
        <v>2</v>
      </c>
      <c r="O159" s="549">
        <v>1.5</v>
      </c>
      <c r="P159" s="548">
        <v>46.07</v>
      </c>
      <c r="Q159" s="550">
        <v>0.5</v>
      </c>
      <c r="R159" s="545">
        <v>1</v>
      </c>
      <c r="S159" s="550">
        <v>0.5</v>
      </c>
      <c r="T159" s="549">
        <v>1</v>
      </c>
      <c r="U159" s="551">
        <v>0.66666666666666663</v>
      </c>
    </row>
    <row r="160" spans="1:21" ht="14.4" customHeight="1" x14ac:dyDescent="0.3">
      <c r="A160" s="544">
        <v>27</v>
      </c>
      <c r="B160" s="545" t="s">
        <v>460</v>
      </c>
      <c r="C160" s="545" t="s">
        <v>475</v>
      </c>
      <c r="D160" s="546" t="s">
        <v>1767</v>
      </c>
      <c r="E160" s="547" t="s">
        <v>485</v>
      </c>
      <c r="F160" s="545" t="s">
        <v>470</v>
      </c>
      <c r="G160" s="545" t="s">
        <v>963</v>
      </c>
      <c r="H160" s="545" t="s">
        <v>422</v>
      </c>
      <c r="I160" s="545" t="s">
        <v>964</v>
      </c>
      <c r="J160" s="545" t="s">
        <v>965</v>
      </c>
      <c r="K160" s="545" t="s">
        <v>966</v>
      </c>
      <c r="L160" s="548">
        <v>0</v>
      </c>
      <c r="M160" s="548">
        <v>0</v>
      </c>
      <c r="N160" s="545">
        <v>2</v>
      </c>
      <c r="O160" s="549">
        <v>1</v>
      </c>
      <c r="P160" s="548">
        <v>0</v>
      </c>
      <c r="Q160" s="550"/>
      <c r="R160" s="545">
        <v>2</v>
      </c>
      <c r="S160" s="550">
        <v>1</v>
      </c>
      <c r="T160" s="549">
        <v>1</v>
      </c>
      <c r="U160" s="551">
        <v>1</v>
      </c>
    </row>
    <row r="161" spans="1:21" ht="14.4" customHeight="1" x14ac:dyDescent="0.3">
      <c r="A161" s="544">
        <v>27</v>
      </c>
      <c r="B161" s="545" t="s">
        <v>460</v>
      </c>
      <c r="C161" s="545" t="s">
        <v>475</v>
      </c>
      <c r="D161" s="546" t="s">
        <v>1767</v>
      </c>
      <c r="E161" s="547" t="s">
        <v>485</v>
      </c>
      <c r="F161" s="545" t="s">
        <v>470</v>
      </c>
      <c r="G161" s="545" t="s">
        <v>963</v>
      </c>
      <c r="H161" s="545" t="s">
        <v>422</v>
      </c>
      <c r="I161" s="545" t="s">
        <v>967</v>
      </c>
      <c r="J161" s="545" t="s">
        <v>968</v>
      </c>
      <c r="K161" s="545" t="s">
        <v>969</v>
      </c>
      <c r="L161" s="548">
        <v>0</v>
      </c>
      <c r="M161" s="548">
        <v>0</v>
      </c>
      <c r="N161" s="545">
        <v>1</v>
      </c>
      <c r="O161" s="549">
        <v>0.5</v>
      </c>
      <c r="P161" s="548"/>
      <c r="Q161" s="550"/>
      <c r="R161" s="545"/>
      <c r="S161" s="550">
        <v>0</v>
      </c>
      <c r="T161" s="549"/>
      <c r="U161" s="551">
        <v>0</v>
      </c>
    </row>
    <row r="162" spans="1:21" ht="14.4" customHeight="1" x14ac:dyDescent="0.3">
      <c r="A162" s="544">
        <v>27</v>
      </c>
      <c r="B162" s="545" t="s">
        <v>460</v>
      </c>
      <c r="C162" s="545" t="s">
        <v>475</v>
      </c>
      <c r="D162" s="546" t="s">
        <v>1767</v>
      </c>
      <c r="E162" s="547" t="s">
        <v>485</v>
      </c>
      <c r="F162" s="545" t="s">
        <v>470</v>
      </c>
      <c r="G162" s="545" t="s">
        <v>963</v>
      </c>
      <c r="H162" s="545" t="s">
        <v>455</v>
      </c>
      <c r="I162" s="545" t="s">
        <v>970</v>
      </c>
      <c r="J162" s="545" t="s">
        <v>971</v>
      </c>
      <c r="K162" s="545" t="s">
        <v>972</v>
      </c>
      <c r="L162" s="548">
        <v>164.94</v>
      </c>
      <c r="M162" s="548">
        <v>164.94</v>
      </c>
      <c r="N162" s="545">
        <v>1</v>
      </c>
      <c r="O162" s="549">
        <v>0.5</v>
      </c>
      <c r="P162" s="548">
        <v>164.94</v>
      </c>
      <c r="Q162" s="550">
        <v>1</v>
      </c>
      <c r="R162" s="545">
        <v>1</v>
      </c>
      <c r="S162" s="550">
        <v>1</v>
      </c>
      <c r="T162" s="549">
        <v>0.5</v>
      </c>
      <c r="U162" s="551">
        <v>1</v>
      </c>
    </row>
    <row r="163" spans="1:21" ht="14.4" customHeight="1" x14ac:dyDescent="0.3">
      <c r="A163" s="544">
        <v>27</v>
      </c>
      <c r="B163" s="545" t="s">
        <v>460</v>
      </c>
      <c r="C163" s="545" t="s">
        <v>475</v>
      </c>
      <c r="D163" s="546" t="s">
        <v>1767</v>
      </c>
      <c r="E163" s="547" t="s">
        <v>485</v>
      </c>
      <c r="F163" s="545" t="s">
        <v>470</v>
      </c>
      <c r="G163" s="545" t="s">
        <v>963</v>
      </c>
      <c r="H163" s="545" t="s">
        <v>455</v>
      </c>
      <c r="I163" s="545" t="s">
        <v>973</v>
      </c>
      <c r="J163" s="545" t="s">
        <v>971</v>
      </c>
      <c r="K163" s="545" t="s">
        <v>974</v>
      </c>
      <c r="L163" s="548">
        <v>46.73</v>
      </c>
      <c r="M163" s="548">
        <v>93.46</v>
      </c>
      <c r="N163" s="545">
        <v>2</v>
      </c>
      <c r="O163" s="549">
        <v>1</v>
      </c>
      <c r="P163" s="548"/>
      <c r="Q163" s="550">
        <v>0</v>
      </c>
      <c r="R163" s="545"/>
      <c r="S163" s="550">
        <v>0</v>
      </c>
      <c r="T163" s="549"/>
      <c r="U163" s="551">
        <v>0</v>
      </c>
    </row>
    <row r="164" spans="1:21" ht="14.4" customHeight="1" x14ac:dyDescent="0.3">
      <c r="A164" s="544">
        <v>27</v>
      </c>
      <c r="B164" s="545" t="s">
        <v>460</v>
      </c>
      <c r="C164" s="545" t="s">
        <v>475</v>
      </c>
      <c r="D164" s="546" t="s">
        <v>1767</v>
      </c>
      <c r="E164" s="547" t="s">
        <v>485</v>
      </c>
      <c r="F164" s="545" t="s">
        <v>470</v>
      </c>
      <c r="G164" s="545" t="s">
        <v>975</v>
      </c>
      <c r="H164" s="545" t="s">
        <v>455</v>
      </c>
      <c r="I164" s="545" t="s">
        <v>976</v>
      </c>
      <c r="J164" s="545" t="s">
        <v>977</v>
      </c>
      <c r="K164" s="545" t="s">
        <v>561</v>
      </c>
      <c r="L164" s="548">
        <v>48.56</v>
      </c>
      <c r="M164" s="548">
        <v>194.24</v>
      </c>
      <c r="N164" s="545">
        <v>4</v>
      </c>
      <c r="O164" s="549">
        <v>2</v>
      </c>
      <c r="P164" s="548"/>
      <c r="Q164" s="550">
        <v>0</v>
      </c>
      <c r="R164" s="545"/>
      <c r="S164" s="550">
        <v>0</v>
      </c>
      <c r="T164" s="549"/>
      <c r="U164" s="551">
        <v>0</v>
      </c>
    </row>
    <row r="165" spans="1:21" ht="14.4" customHeight="1" x14ac:dyDescent="0.3">
      <c r="A165" s="544">
        <v>27</v>
      </c>
      <c r="B165" s="545" t="s">
        <v>460</v>
      </c>
      <c r="C165" s="545" t="s">
        <v>475</v>
      </c>
      <c r="D165" s="546" t="s">
        <v>1767</v>
      </c>
      <c r="E165" s="547" t="s">
        <v>485</v>
      </c>
      <c r="F165" s="545" t="s">
        <v>470</v>
      </c>
      <c r="G165" s="545" t="s">
        <v>975</v>
      </c>
      <c r="H165" s="545" t="s">
        <v>455</v>
      </c>
      <c r="I165" s="545" t="s">
        <v>978</v>
      </c>
      <c r="J165" s="545" t="s">
        <v>977</v>
      </c>
      <c r="K165" s="545" t="s">
        <v>786</v>
      </c>
      <c r="L165" s="548">
        <v>145.66999999999999</v>
      </c>
      <c r="M165" s="548">
        <v>145.66999999999999</v>
      </c>
      <c r="N165" s="545">
        <v>1</v>
      </c>
      <c r="O165" s="549">
        <v>0.5</v>
      </c>
      <c r="P165" s="548"/>
      <c r="Q165" s="550">
        <v>0</v>
      </c>
      <c r="R165" s="545"/>
      <c r="S165" s="550">
        <v>0</v>
      </c>
      <c r="T165" s="549"/>
      <c r="U165" s="551">
        <v>0</v>
      </c>
    </row>
    <row r="166" spans="1:21" ht="14.4" customHeight="1" x14ac:dyDescent="0.3">
      <c r="A166" s="544">
        <v>27</v>
      </c>
      <c r="B166" s="545" t="s">
        <v>460</v>
      </c>
      <c r="C166" s="545" t="s">
        <v>475</v>
      </c>
      <c r="D166" s="546" t="s">
        <v>1767</v>
      </c>
      <c r="E166" s="547" t="s">
        <v>485</v>
      </c>
      <c r="F166" s="545" t="s">
        <v>470</v>
      </c>
      <c r="G166" s="545" t="s">
        <v>979</v>
      </c>
      <c r="H166" s="545" t="s">
        <v>422</v>
      </c>
      <c r="I166" s="545" t="s">
        <v>980</v>
      </c>
      <c r="J166" s="545" t="s">
        <v>981</v>
      </c>
      <c r="K166" s="545" t="s">
        <v>982</v>
      </c>
      <c r="L166" s="548">
        <v>256.67</v>
      </c>
      <c r="M166" s="548">
        <v>513.34</v>
      </c>
      <c r="N166" s="545">
        <v>2</v>
      </c>
      <c r="O166" s="549">
        <v>1.5</v>
      </c>
      <c r="P166" s="548">
        <v>256.67</v>
      </c>
      <c r="Q166" s="550">
        <v>0.5</v>
      </c>
      <c r="R166" s="545">
        <v>1</v>
      </c>
      <c r="S166" s="550">
        <v>0.5</v>
      </c>
      <c r="T166" s="549">
        <v>0.5</v>
      </c>
      <c r="U166" s="551">
        <v>0.33333333333333331</v>
      </c>
    </row>
    <row r="167" spans="1:21" ht="14.4" customHeight="1" x14ac:dyDescent="0.3">
      <c r="A167" s="544">
        <v>27</v>
      </c>
      <c r="B167" s="545" t="s">
        <v>460</v>
      </c>
      <c r="C167" s="545" t="s">
        <v>475</v>
      </c>
      <c r="D167" s="546" t="s">
        <v>1767</v>
      </c>
      <c r="E167" s="547" t="s">
        <v>485</v>
      </c>
      <c r="F167" s="545" t="s">
        <v>470</v>
      </c>
      <c r="G167" s="545" t="s">
        <v>983</v>
      </c>
      <c r="H167" s="545" t="s">
        <v>422</v>
      </c>
      <c r="I167" s="545" t="s">
        <v>984</v>
      </c>
      <c r="J167" s="545" t="s">
        <v>985</v>
      </c>
      <c r="K167" s="545" t="s">
        <v>986</v>
      </c>
      <c r="L167" s="548">
        <v>38.56</v>
      </c>
      <c r="M167" s="548">
        <v>38.56</v>
      </c>
      <c r="N167" s="545">
        <v>1</v>
      </c>
      <c r="O167" s="549">
        <v>0.5</v>
      </c>
      <c r="P167" s="548"/>
      <c r="Q167" s="550">
        <v>0</v>
      </c>
      <c r="R167" s="545"/>
      <c r="S167" s="550">
        <v>0</v>
      </c>
      <c r="T167" s="549"/>
      <c r="U167" s="551">
        <v>0</v>
      </c>
    </row>
    <row r="168" spans="1:21" ht="14.4" customHeight="1" x14ac:dyDescent="0.3">
      <c r="A168" s="544">
        <v>27</v>
      </c>
      <c r="B168" s="545" t="s">
        <v>460</v>
      </c>
      <c r="C168" s="545" t="s">
        <v>475</v>
      </c>
      <c r="D168" s="546" t="s">
        <v>1767</v>
      </c>
      <c r="E168" s="547" t="s">
        <v>485</v>
      </c>
      <c r="F168" s="545" t="s">
        <v>470</v>
      </c>
      <c r="G168" s="545" t="s">
        <v>531</v>
      </c>
      <c r="H168" s="545" t="s">
        <v>455</v>
      </c>
      <c r="I168" s="545" t="s">
        <v>987</v>
      </c>
      <c r="J168" s="545" t="s">
        <v>988</v>
      </c>
      <c r="K168" s="545" t="s">
        <v>989</v>
      </c>
      <c r="L168" s="548">
        <v>86.43</v>
      </c>
      <c r="M168" s="548">
        <v>86.43</v>
      </c>
      <c r="N168" s="545">
        <v>1</v>
      </c>
      <c r="O168" s="549">
        <v>1</v>
      </c>
      <c r="P168" s="548"/>
      <c r="Q168" s="550">
        <v>0</v>
      </c>
      <c r="R168" s="545"/>
      <c r="S168" s="550">
        <v>0</v>
      </c>
      <c r="T168" s="549"/>
      <c r="U168" s="551">
        <v>0</v>
      </c>
    </row>
    <row r="169" spans="1:21" ht="14.4" customHeight="1" x14ac:dyDescent="0.3">
      <c r="A169" s="544">
        <v>27</v>
      </c>
      <c r="B169" s="545" t="s">
        <v>460</v>
      </c>
      <c r="C169" s="545" t="s">
        <v>475</v>
      </c>
      <c r="D169" s="546" t="s">
        <v>1767</v>
      </c>
      <c r="E169" s="547" t="s">
        <v>485</v>
      </c>
      <c r="F169" s="545" t="s">
        <v>470</v>
      </c>
      <c r="G169" s="545" t="s">
        <v>531</v>
      </c>
      <c r="H169" s="545" t="s">
        <v>422</v>
      </c>
      <c r="I169" s="545" t="s">
        <v>990</v>
      </c>
      <c r="J169" s="545" t="s">
        <v>538</v>
      </c>
      <c r="K169" s="545" t="s">
        <v>991</v>
      </c>
      <c r="L169" s="548">
        <v>28.09</v>
      </c>
      <c r="M169" s="548">
        <v>84.27</v>
      </c>
      <c r="N169" s="545">
        <v>3</v>
      </c>
      <c r="O169" s="549">
        <v>1</v>
      </c>
      <c r="P169" s="548">
        <v>84.27</v>
      </c>
      <c r="Q169" s="550">
        <v>1</v>
      </c>
      <c r="R169" s="545">
        <v>3</v>
      </c>
      <c r="S169" s="550">
        <v>1</v>
      </c>
      <c r="T169" s="549">
        <v>1</v>
      </c>
      <c r="U169" s="551">
        <v>1</v>
      </c>
    </row>
    <row r="170" spans="1:21" ht="14.4" customHeight="1" x14ac:dyDescent="0.3">
      <c r="A170" s="544">
        <v>27</v>
      </c>
      <c r="B170" s="545" t="s">
        <v>460</v>
      </c>
      <c r="C170" s="545" t="s">
        <v>475</v>
      </c>
      <c r="D170" s="546" t="s">
        <v>1767</v>
      </c>
      <c r="E170" s="547" t="s">
        <v>485</v>
      </c>
      <c r="F170" s="545" t="s">
        <v>470</v>
      </c>
      <c r="G170" s="545" t="s">
        <v>531</v>
      </c>
      <c r="H170" s="545" t="s">
        <v>422</v>
      </c>
      <c r="I170" s="545" t="s">
        <v>992</v>
      </c>
      <c r="J170" s="545" t="s">
        <v>993</v>
      </c>
      <c r="K170" s="545" t="s">
        <v>994</v>
      </c>
      <c r="L170" s="548">
        <v>86.41</v>
      </c>
      <c r="M170" s="548">
        <v>259.23</v>
      </c>
      <c r="N170" s="545">
        <v>3</v>
      </c>
      <c r="O170" s="549">
        <v>0.5</v>
      </c>
      <c r="P170" s="548"/>
      <c r="Q170" s="550">
        <v>0</v>
      </c>
      <c r="R170" s="545"/>
      <c r="S170" s="550">
        <v>0</v>
      </c>
      <c r="T170" s="549"/>
      <c r="U170" s="551">
        <v>0</v>
      </c>
    </row>
    <row r="171" spans="1:21" ht="14.4" customHeight="1" x14ac:dyDescent="0.3">
      <c r="A171" s="544">
        <v>27</v>
      </c>
      <c r="B171" s="545" t="s">
        <v>460</v>
      </c>
      <c r="C171" s="545" t="s">
        <v>475</v>
      </c>
      <c r="D171" s="546" t="s">
        <v>1767</v>
      </c>
      <c r="E171" s="547" t="s">
        <v>485</v>
      </c>
      <c r="F171" s="545" t="s">
        <v>470</v>
      </c>
      <c r="G171" s="545" t="s">
        <v>531</v>
      </c>
      <c r="H171" s="545" t="s">
        <v>455</v>
      </c>
      <c r="I171" s="545" t="s">
        <v>995</v>
      </c>
      <c r="J171" s="545" t="s">
        <v>988</v>
      </c>
      <c r="K171" s="545" t="s">
        <v>996</v>
      </c>
      <c r="L171" s="548">
        <v>43.21</v>
      </c>
      <c r="M171" s="548">
        <v>129.63</v>
      </c>
      <c r="N171" s="545">
        <v>3</v>
      </c>
      <c r="O171" s="549">
        <v>0.5</v>
      </c>
      <c r="P171" s="548"/>
      <c r="Q171" s="550">
        <v>0</v>
      </c>
      <c r="R171" s="545"/>
      <c r="S171" s="550">
        <v>0</v>
      </c>
      <c r="T171" s="549"/>
      <c r="U171" s="551">
        <v>0</v>
      </c>
    </row>
    <row r="172" spans="1:21" ht="14.4" customHeight="1" x14ac:dyDescent="0.3">
      <c r="A172" s="544">
        <v>27</v>
      </c>
      <c r="B172" s="545" t="s">
        <v>460</v>
      </c>
      <c r="C172" s="545" t="s">
        <v>475</v>
      </c>
      <c r="D172" s="546" t="s">
        <v>1767</v>
      </c>
      <c r="E172" s="547" t="s">
        <v>485</v>
      </c>
      <c r="F172" s="545" t="s">
        <v>470</v>
      </c>
      <c r="G172" s="545" t="s">
        <v>531</v>
      </c>
      <c r="H172" s="545" t="s">
        <v>455</v>
      </c>
      <c r="I172" s="545" t="s">
        <v>997</v>
      </c>
      <c r="J172" s="545" t="s">
        <v>998</v>
      </c>
      <c r="K172" s="545" t="s">
        <v>999</v>
      </c>
      <c r="L172" s="548">
        <v>73.45</v>
      </c>
      <c r="M172" s="548">
        <v>146.9</v>
      </c>
      <c r="N172" s="545">
        <v>2</v>
      </c>
      <c r="O172" s="549">
        <v>1</v>
      </c>
      <c r="P172" s="548"/>
      <c r="Q172" s="550">
        <v>0</v>
      </c>
      <c r="R172" s="545"/>
      <c r="S172" s="550">
        <v>0</v>
      </c>
      <c r="T172" s="549"/>
      <c r="U172" s="551">
        <v>0</v>
      </c>
    </row>
    <row r="173" spans="1:21" ht="14.4" customHeight="1" x14ac:dyDescent="0.3">
      <c r="A173" s="544">
        <v>27</v>
      </c>
      <c r="B173" s="545" t="s">
        <v>460</v>
      </c>
      <c r="C173" s="545" t="s">
        <v>475</v>
      </c>
      <c r="D173" s="546" t="s">
        <v>1767</v>
      </c>
      <c r="E173" s="547" t="s">
        <v>485</v>
      </c>
      <c r="F173" s="545" t="s">
        <v>470</v>
      </c>
      <c r="G173" s="545" t="s">
        <v>1000</v>
      </c>
      <c r="H173" s="545" t="s">
        <v>455</v>
      </c>
      <c r="I173" s="545" t="s">
        <v>1001</v>
      </c>
      <c r="J173" s="545" t="s">
        <v>1002</v>
      </c>
      <c r="K173" s="545" t="s">
        <v>1003</v>
      </c>
      <c r="L173" s="548">
        <v>37.159999999999997</v>
      </c>
      <c r="M173" s="548">
        <v>111.47999999999999</v>
      </c>
      <c r="N173" s="545">
        <v>3</v>
      </c>
      <c r="O173" s="549">
        <v>0.5</v>
      </c>
      <c r="P173" s="548"/>
      <c r="Q173" s="550">
        <v>0</v>
      </c>
      <c r="R173" s="545"/>
      <c r="S173" s="550">
        <v>0</v>
      </c>
      <c r="T173" s="549"/>
      <c r="U173" s="551">
        <v>0</v>
      </c>
    </row>
    <row r="174" spans="1:21" ht="14.4" customHeight="1" x14ac:dyDescent="0.3">
      <c r="A174" s="544">
        <v>27</v>
      </c>
      <c r="B174" s="545" t="s">
        <v>460</v>
      </c>
      <c r="C174" s="545" t="s">
        <v>475</v>
      </c>
      <c r="D174" s="546" t="s">
        <v>1767</v>
      </c>
      <c r="E174" s="547" t="s">
        <v>485</v>
      </c>
      <c r="F174" s="545" t="s">
        <v>470</v>
      </c>
      <c r="G174" s="545" t="s">
        <v>1004</v>
      </c>
      <c r="H174" s="545" t="s">
        <v>422</v>
      </c>
      <c r="I174" s="545" t="s">
        <v>1005</v>
      </c>
      <c r="J174" s="545" t="s">
        <v>1006</v>
      </c>
      <c r="K174" s="545" t="s">
        <v>1007</v>
      </c>
      <c r="L174" s="548">
        <v>234.07</v>
      </c>
      <c r="M174" s="548">
        <v>234.07</v>
      </c>
      <c r="N174" s="545">
        <v>1</v>
      </c>
      <c r="O174" s="549">
        <v>0.5</v>
      </c>
      <c r="P174" s="548"/>
      <c r="Q174" s="550">
        <v>0</v>
      </c>
      <c r="R174" s="545"/>
      <c r="S174" s="550">
        <v>0</v>
      </c>
      <c r="T174" s="549"/>
      <c r="U174" s="551">
        <v>0</v>
      </c>
    </row>
    <row r="175" spans="1:21" ht="14.4" customHeight="1" x14ac:dyDescent="0.3">
      <c r="A175" s="544">
        <v>27</v>
      </c>
      <c r="B175" s="545" t="s">
        <v>460</v>
      </c>
      <c r="C175" s="545" t="s">
        <v>475</v>
      </c>
      <c r="D175" s="546" t="s">
        <v>1767</v>
      </c>
      <c r="E175" s="547" t="s">
        <v>485</v>
      </c>
      <c r="F175" s="545" t="s">
        <v>470</v>
      </c>
      <c r="G175" s="545" t="s">
        <v>1004</v>
      </c>
      <c r="H175" s="545" t="s">
        <v>422</v>
      </c>
      <c r="I175" s="545" t="s">
        <v>1008</v>
      </c>
      <c r="J175" s="545" t="s">
        <v>1006</v>
      </c>
      <c r="K175" s="545" t="s">
        <v>1009</v>
      </c>
      <c r="L175" s="548">
        <v>70.23</v>
      </c>
      <c r="M175" s="548">
        <v>140.46</v>
      </c>
      <c r="N175" s="545">
        <v>2</v>
      </c>
      <c r="O175" s="549">
        <v>0.5</v>
      </c>
      <c r="P175" s="548">
        <v>140.46</v>
      </c>
      <c r="Q175" s="550">
        <v>1</v>
      </c>
      <c r="R175" s="545">
        <v>2</v>
      </c>
      <c r="S175" s="550">
        <v>1</v>
      </c>
      <c r="T175" s="549">
        <v>0.5</v>
      </c>
      <c r="U175" s="551">
        <v>1</v>
      </c>
    </row>
    <row r="176" spans="1:21" ht="14.4" customHeight="1" x14ac:dyDescent="0.3">
      <c r="A176" s="544">
        <v>27</v>
      </c>
      <c r="B176" s="545" t="s">
        <v>460</v>
      </c>
      <c r="C176" s="545" t="s">
        <v>475</v>
      </c>
      <c r="D176" s="546" t="s">
        <v>1767</v>
      </c>
      <c r="E176" s="547" t="s">
        <v>485</v>
      </c>
      <c r="F176" s="545" t="s">
        <v>470</v>
      </c>
      <c r="G176" s="545" t="s">
        <v>1004</v>
      </c>
      <c r="H176" s="545" t="s">
        <v>422</v>
      </c>
      <c r="I176" s="545" t="s">
        <v>1010</v>
      </c>
      <c r="J176" s="545" t="s">
        <v>1011</v>
      </c>
      <c r="K176" s="545" t="s">
        <v>1012</v>
      </c>
      <c r="L176" s="548">
        <v>0</v>
      </c>
      <c r="M176" s="548">
        <v>0</v>
      </c>
      <c r="N176" s="545">
        <v>2</v>
      </c>
      <c r="O176" s="549">
        <v>0.5</v>
      </c>
      <c r="P176" s="548">
        <v>0</v>
      </c>
      <c r="Q176" s="550"/>
      <c r="R176" s="545">
        <v>2</v>
      </c>
      <c r="S176" s="550">
        <v>1</v>
      </c>
      <c r="T176" s="549">
        <v>0.5</v>
      </c>
      <c r="U176" s="551">
        <v>1</v>
      </c>
    </row>
    <row r="177" spans="1:21" ht="14.4" customHeight="1" x14ac:dyDescent="0.3">
      <c r="A177" s="544">
        <v>27</v>
      </c>
      <c r="B177" s="545" t="s">
        <v>460</v>
      </c>
      <c r="C177" s="545" t="s">
        <v>475</v>
      </c>
      <c r="D177" s="546" t="s">
        <v>1767</v>
      </c>
      <c r="E177" s="547" t="s">
        <v>485</v>
      </c>
      <c r="F177" s="545" t="s">
        <v>470</v>
      </c>
      <c r="G177" s="545" t="s">
        <v>1004</v>
      </c>
      <c r="H177" s="545" t="s">
        <v>422</v>
      </c>
      <c r="I177" s="545" t="s">
        <v>1013</v>
      </c>
      <c r="J177" s="545" t="s">
        <v>1014</v>
      </c>
      <c r="K177" s="545" t="s">
        <v>496</v>
      </c>
      <c r="L177" s="548">
        <v>54.99</v>
      </c>
      <c r="M177" s="548">
        <v>164.97</v>
      </c>
      <c r="N177" s="545">
        <v>3</v>
      </c>
      <c r="O177" s="549">
        <v>0.5</v>
      </c>
      <c r="P177" s="548"/>
      <c r="Q177" s="550">
        <v>0</v>
      </c>
      <c r="R177" s="545"/>
      <c r="S177" s="550">
        <v>0</v>
      </c>
      <c r="T177" s="549"/>
      <c r="U177" s="551">
        <v>0</v>
      </c>
    </row>
    <row r="178" spans="1:21" ht="14.4" customHeight="1" x14ac:dyDescent="0.3">
      <c r="A178" s="544">
        <v>27</v>
      </c>
      <c r="B178" s="545" t="s">
        <v>460</v>
      </c>
      <c r="C178" s="545" t="s">
        <v>475</v>
      </c>
      <c r="D178" s="546" t="s">
        <v>1767</v>
      </c>
      <c r="E178" s="547" t="s">
        <v>485</v>
      </c>
      <c r="F178" s="545" t="s">
        <v>470</v>
      </c>
      <c r="G178" s="545" t="s">
        <v>1015</v>
      </c>
      <c r="H178" s="545" t="s">
        <v>455</v>
      </c>
      <c r="I178" s="545" t="s">
        <v>1016</v>
      </c>
      <c r="J178" s="545" t="s">
        <v>1017</v>
      </c>
      <c r="K178" s="545" t="s">
        <v>1018</v>
      </c>
      <c r="L178" s="548">
        <v>1385.62</v>
      </c>
      <c r="M178" s="548">
        <v>22169.919999999998</v>
      </c>
      <c r="N178" s="545">
        <v>16</v>
      </c>
      <c r="O178" s="549">
        <v>1</v>
      </c>
      <c r="P178" s="548">
        <v>22169.919999999998</v>
      </c>
      <c r="Q178" s="550">
        <v>1</v>
      </c>
      <c r="R178" s="545">
        <v>16</v>
      </c>
      <c r="S178" s="550">
        <v>1</v>
      </c>
      <c r="T178" s="549">
        <v>1</v>
      </c>
      <c r="U178" s="551">
        <v>1</v>
      </c>
    </row>
    <row r="179" spans="1:21" ht="14.4" customHeight="1" x14ac:dyDescent="0.3">
      <c r="A179" s="544">
        <v>27</v>
      </c>
      <c r="B179" s="545" t="s">
        <v>460</v>
      </c>
      <c r="C179" s="545" t="s">
        <v>475</v>
      </c>
      <c r="D179" s="546" t="s">
        <v>1767</v>
      </c>
      <c r="E179" s="547" t="s">
        <v>485</v>
      </c>
      <c r="F179" s="545" t="s">
        <v>470</v>
      </c>
      <c r="G179" s="545" t="s">
        <v>1015</v>
      </c>
      <c r="H179" s="545" t="s">
        <v>455</v>
      </c>
      <c r="I179" s="545" t="s">
        <v>1019</v>
      </c>
      <c r="J179" s="545" t="s">
        <v>1017</v>
      </c>
      <c r="K179" s="545" t="s">
        <v>1020</v>
      </c>
      <c r="L179" s="548">
        <v>2309.36</v>
      </c>
      <c r="M179" s="548">
        <v>2309.36</v>
      </c>
      <c r="N179" s="545">
        <v>1</v>
      </c>
      <c r="O179" s="549">
        <v>0.5</v>
      </c>
      <c r="P179" s="548">
        <v>2309.36</v>
      </c>
      <c r="Q179" s="550">
        <v>1</v>
      </c>
      <c r="R179" s="545">
        <v>1</v>
      </c>
      <c r="S179" s="550">
        <v>1</v>
      </c>
      <c r="T179" s="549">
        <v>0.5</v>
      </c>
      <c r="U179" s="551">
        <v>1</v>
      </c>
    </row>
    <row r="180" spans="1:21" ht="14.4" customHeight="1" x14ac:dyDescent="0.3">
      <c r="A180" s="544">
        <v>27</v>
      </c>
      <c r="B180" s="545" t="s">
        <v>460</v>
      </c>
      <c r="C180" s="545" t="s">
        <v>475</v>
      </c>
      <c r="D180" s="546" t="s">
        <v>1767</v>
      </c>
      <c r="E180" s="547" t="s">
        <v>485</v>
      </c>
      <c r="F180" s="545" t="s">
        <v>470</v>
      </c>
      <c r="G180" s="545" t="s">
        <v>1021</v>
      </c>
      <c r="H180" s="545" t="s">
        <v>422</v>
      </c>
      <c r="I180" s="545" t="s">
        <v>1022</v>
      </c>
      <c r="J180" s="545" t="s">
        <v>1023</v>
      </c>
      <c r="K180" s="545" t="s">
        <v>829</v>
      </c>
      <c r="L180" s="548">
        <v>134.47999999999999</v>
      </c>
      <c r="M180" s="548">
        <v>537.91999999999996</v>
      </c>
      <c r="N180" s="545">
        <v>4</v>
      </c>
      <c r="O180" s="549">
        <v>1.5</v>
      </c>
      <c r="P180" s="548">
        <v>134.47999999999999</v>
      </c>
      <c r="Q180" s="550">
        <v>0.25</v>
      </c>
      <c r="R180" s="545">
        <v>1</v>
      </c>
      <c r="S180" s="550">
        <v>0.25</v>
      </c>
      <c r="T180" s="549">
        <v>0.5</v>
      </c>
      <c r="U180" s="551">
        <v>0.33333333333333331</v>
      </c>
    </row>
    <row r="181" spans="1:21" ht="14.4" customHeight="1" x14ac:dyDescent="0.3">
      <c r="A181" s="544">
        <v>27</v>
      </c>
      <c r="B181" s="545" t="s">
        <v>460</v>
      </c>
      <c r="C181" s="545" t="s">
        <v>475</v>
      </c>
      <c r="D181" s="546" t="s">
        <v>1767</v>
      </c>
      <c r="E181" s="547" t="s">
        <v>485</v>
      </c>
      <c r="F181" s="545" t="s">
        <v>470</v>
      </c>
      <c r="G181" s="545" t="s">
        <v>1024</v>
      </c>
      <c r="H181" s="545" t="s">
        <v>422</v>
      </c>
      <c r="I181" s="545" t="s">
        <v>1025</v>
      </c>
      <c r="J181" s="545" t="s">
        <v>1026</v>
      </c>
      <c r="K181" s="545" t="s">
        <v>1027</v>
      </c>
      <c r="L181" s="548">
        <v>32.76</v>
      </c>
      <c r="M181" s="548">
        <v>524.16</v>
      </c>
      <c r="N181" s="545">
        <v>16</v>
      </c>
      <c r="O181" s="549">
        <v>5.5</v>
      </c>
      <c r="P181" s="548">
        <v>65.52</v>
      </c>
      <c r="Q181" s="550">
        <v>0.125</v>
      </c>
      <c r="R181" s="545">
        <v>2</v>
      </c>
      <c r="S181" s="550">
        <v>0.125</v>
      </c>
      <c r="T181" s="549">
        <v>1</v>
      </c>
      <c r="U181" s="551">
        <v>0.18181818181818182</v>
      </c>
    </row>
    <row r="182" spans="1:21" ht="14.4" customHeight="1" x14ac:dyDescent="0.3">
      <c r="A182" s="544">
        <v>27</v>
      </c>
      <c r="B182" s="545" t="s">
        <v>460</v>
      </c>
      <c r="C182" s="545" t="s">
        <v>475</v>
      </c>
      <c r="D182" s="546" t="s">
        <v>1767</v>
      </c>
      <c r="E182" s="547" t="s">
        <v>485</v>
      </c>
      <c r="F182" s="545" t="s">
        <v>470</v>
      </c>
      <c r="G182" s="545" t="s">
        <v>1028</v>
      </c>
      <c r="H182" s="545" t="s">
        <v>422</v>
      </c>
      <c r="I182" s="545" t="s">
        <v>1029</v>
      </c>
      <c r="J182" s="545" t="s">
        <v>1030</v>
      </c>
      <c r="K182" s="545" t="s">
        <v>1031</v>
      </c>
      <c r="L182" s="548">
        <v>101.56</v>
      </c>
      <c r="M182" s="548">
        <v>203.12</v>
      </c>
      <c r="N182" s="545">
        <v>2</v>
      </c>
      <c r="O182" s="549">
        <v>1</v>
      </c>
      <c r="P182" s="548"/>
      <c r="Q182" s="550">
        <v>0</v>
      </c>
      <c r="R182" s="545"/>
      <c r="S182" s="550">
        <v>0</v>
      </c>
      <c r="T182" s="549"/>
      <c r="U182" s="551">
        <v>0</v>
      </c>
    </row>
    <row r="183" spans="1:21" ht="14.4" customHeight="1" x14ac:dyDescent="0.3">
      <c r="A183" s="544">
        <v>27</v>
      </c>
      <c r="B183" s="545" t="s">
        <v>460</v>
      </c>
      <c r="C183" s="545" t="s">
        <v>475</v>
      </c>
      <c r="D183" s="546" t="s">
        <v>1767</v>
      </c>
      <c r="E183" s="547" t="s">
        <v>485</v>
      </c>
      <c r="F183" s="545" t="s">
        <v>470</v>
      </c>
      <c r="G183" s="545" t="s">
        <v>1028</v>
      </c>
      <c r="H183" s="545" t="s">
        <v>422</v>
      </c>
      <c r="I183" s="545" t="s">
        <v>1032</v>
      </c>
      <c r="J183" s="545" t="s">
        <v>1030</v>
      </c>
      <c r="K183" s="545" t="s">
        <v>1033</v>
      </c>
      <c r="L183" s="548">
        <v>29.02</v>
      </c>
      <c r="M183" s="548">
        <v>58.04</v>
      </c>
      <c r="N183" s="545">
        <v>2</v>
      </c>
      <c r="O183" s="549">
        <v>1</v>
      </c>
      <c r="P183" s="548"/>
      <c r="Q183" s="550">
        <v>0</v>
      </c>
      <c r="R183" s="545"/>
      <c r="S183" s="550">
        <v>0</v>
      </c>
      <c r="T183" s="549"/>
      <c r="U183" s="551">
        <v>0</v>
      </c>
    </row>
    <row r="184" spans="1:21" ht="14.4" customHeight="1" x14ac:dyDescent="0.3">
      <c r="A184" s="544">
        <v>27</v>
      </c>
      <c r="B184" s="545" t="s">
        <v>460</v>
      </c>
      <c r="C184" s="545" t="s">
        <v>475</v>
      </c>
      <c r="D184" s="546" t="s">
        <v>1767</v>
      </c>
      <c r="E184" s="547" t="s">
        <v>485</v>
      </c>
      <c r="F184" s="545" t="s">
        <v>470</v>
      </c>
      <c r="G184" s="545" t="s">
        <v>1028</v>
      </c>
      <c r="H184" s="545" t="s">
        <v>422</v>
      </c>
      <c r="I184" s="545" t="s">
        <v>1034</v>
      </c>
      <c r="J184" s="545" t="s">
        <v>1035</v>
      </c>
      <c r="K184" s="545" t="s">
        <v>1036</v>
      </c>
      <c r="L184" s="548">
        <v>103.64</v>
      </c>
      <c r="M184" s="548">
        <v>103.64</v>
      </c>
      <c r="N184" s="545">
        <v>1</v>
      </c>
      <c r="O184" s="549">
        <v>0.5</v>
      </c>
      <c r="P184" s="548"/>
      <c r="Q184" s="550">
        <v>0</v>
      </c>
      <c r="R184" s="545"/>
      <c r="S184" s="550">
        <v>0</v>
      </c>
      <c r="T184" s="549"/>
      <c r="U184" s="551">
        <v>0</v>
      </c>
    </row>
    <row r="185" spans="1:21" ht="14.4" customHeight="1" x14ac:dyDescent="0.3">
      <c r="A185" s="544">
        <v>27</v>
      </c>
      <c r="B185" s="545" t="s">
        <v>460</v>
      </c>
      <c r="C185" s="545" t="s">
        <v>475</v>
      </c>
      <c r="D185" s="546" t="s">
        <v>1767</v>
      </c>
      <c r="E185" s="547" t="s">
        <v>485</v>
      </c>
      <c r="F185" s="545" t="s">
        <v>470</v>
      </c>
      <c r="G185" s="545" t="s">
        <v>639</v>
      </c>
      <c r="H185" s="545" t="s">
        <v>422</v>
      </c>
      <c r="I185" s="545" t="s">
        <v>1037</v>
      </c>
      <c r="J185" s="545" t="s">
        <v>1038</v>
      </c>
      <c r="K185" s="545" t="s">
        <v>1039</v>
      </c>
      <c r="L185" s="548">
        <v>301.2</v>
      </c>
      <c r="M185" s="548">
        <v>301.2</v>
      </c>
      <c r="N185" s="545">
        <v>1</v>
      </c>
      <c r="O185" s="549">
        <v>0.5</v>
      </c>
      <c r="P185" s="548">
        <v>301.2</v>
      </c>
      <c r="Q185" s="550">
        <v>1</v>
      </c>
      <c r="R185" s="545">
        <v>1</v>
      </c>
      <c r="S185" s="550">
        <v>1</v>
      </c>
      <c r="T185" s="549">
        <v>0.5</v>
      </c>
      <c r="U185" s="551">
        <v>1</v>
      </c>
    </row>
    <row r="186" spans="1:21" ht="14.4" customHeight="1" x14ac:dyDescent="0.3">
      <c r="A186" s="544">
        <v>27</v>
      </c>
      <c r="B186" s="545" t="s">
        <v>460</v>
      </c>
      <c r="C186" s="545" t="s">
        <v>475</v>
      </c>
      <c r="D186" s="546" t="s">
        <v>1767</v>
      </c>
      <c r="E186" s="547" t="s">
        <v>485</v>
      </c>
      <c r="F186" s="545" t="s">
        <v>470</v>
      </c>
      <c r="G186" s="545" t="s">
        <v>639</v>
      </c>
      <c r="H186" s="545" t="s">
        <v>422</v>
      </c>
      <c r="I186" s="545" t="s">
        <v>1040</v>
      </c>
      <c r="J186" s="545" t="s">
        <v>641</v>
      </c>
      <c r="K186" s="545" t="s">
        <v>1041</v>
      </c>
      <c r="L186" s="548">
        <v>205.84</v>
      </c>
      <c r="M186" s="548">
        <v>411.68</v>
      </c>
      <c r="N186" s="545">
        <v>2</v>
      </c>
      <c r="O186" s="549">
        <v>1.5</v>
      </c>
      <c r="P186" s="548"/>
      <c r="Q186" s="550">
        <v>0</v>
      </c>
      <c r="R186" s="545"/>
      <c r="S186" s="550">
        <v>0</v>
      </c>
      <c r="T186" s="549"/>
      <c r="U186" s="551">
        <v>0</v>
      </c>
    </row>
    <row r="187" spans="1:21" ht="14.4" customHeight="1" x14ac:dyDescent="0.3">
      <c r="A187" s="544">
        <v>27</v>
      </c>
      <c r="B187" s="545" t="s">
        <v>460</v>
      </c>
      <c r="C187" s="545" t="s">
        <v>475</v>
      </c>
      <c r="D187" s="546" t="s">
        <v>1767</v>
      </c>
      <c r="E187" s="547" t="s">
        <v>485</v>
      </c>
      <c r="F187" s="545" t="s">
        <v>470</v>
      </c>
      <c r="G187" s="545" t="s">
        <v>639</v>
      </c>
      <c r="H187" s="545" t="s">
        <v>422</v>
      </c>
      <c r="I187" s="545" t="s">
        <v>1042</v>
      </c>
      <c r="J187" s="545" t="s">
        <v>1043</v>
      </c>
      <c r="K187" s="545" t="s">
        <v>1044</v>
      </c>
      <c r="L187" s="548">
        <v>0</v>
      </c>
      <c r="M187" s="548">
        <v>0</v>
      </c>
      <c r="N187" s="545">
        <v>1</v>
      </c>
      <c r="O187" s="549">
        <v>1</v>
      </c>
      <c r="P187" s="548">
        <v>0</v>
      </c>
      <c r="Q187" s="550"/>
      <c r="R187" s="545">
        <v>1</v>
      </c>
      <c r="S187" s="550">
        <v>1</v>
      </c>
      <c r="T187" s="549">
        <v>1</v>
      </c>
      <c r="U187" s="551">
        <v>1</v>
      </c>
    </row>
    <row r="188" spans="1:21" ht="14.4" customHeight="1" x14ac:dyDescent="0.3">
      <c r="A188" s="544">
        <v>27</v>
      </c>
      <c r="B188" s="545" t="s">
        <v>460</v>
      </c>
      <c r="C188" s="545" t="s">
        <v>475</v>
      </c>
      <c r="D188" s="546" t="s">
        <v>1767</v>
      </c>
      <c r="E188" s="547" t="s">
        <v>485</v>
      </c>
      <c r="F188" s="545" t="s">
        <v>470</v>
      </c>
      <c r="G188" s="545" t="s">
        <v>639</v>
      </c>
      <c r="H188" s="545" t="s">
        <v>422</v>
      </c>
      <c r="I188" s="545" t="s">
        <v>1045</v>
      </c>
      <c r="J188" s="545" t="s">
        <v>1038</v>
      </c>
      <c r="K188" s="545" t="s">
        <v>1046</v>
      </c>
      <c r="L188" s="548">
        <v>57.64</v>
      </c>
      <c r="M188" s="548">
        <v>172.92000000000002</v>
      </c>
      <c r="N188" s="545">
        <v>3</v>
      </c>
      <c r="O188" s="549">
        <v>2</v>
      </c>
      <c r="P188" s="548"/>
      <c r="Q188" s="550">
        <v>0</v>
      </c>
      <c r="R188" s="545"/>
      <c r="S188" s="550">
        <v>0</v>
      </c>
      <c r="T188" s="549"/>
      <c r="U188" s="551">
        <v>0</v>
      </c>
    </row>
    <row r="189" spans="1:21" ht="14.4" customHeight="1" x14ac:dyDescent="0.3">
      <c r="A189" s="544">
        <v>27</v>
      </c>
      <c r="B189" s="545" t="s">
        <v>460</v>
      </c>
      <c r="C189" s="545" t="s">
        <v>475</v>
      </c>
      <c r="D189" s="546" t="s">
        <v>1767</v>
      </c>
      <c r="E189" s="547" t="s">
        <v>485</v>
      </c>
      <c r="F189" s="545" t="s">
        <v>470</v>
      </c>
      <c r="G189" s="545" t="s">
        <v>639</v>
      </c>
      <c r="H189" s="545" t="s">
        <v>422</v>
      </c>
      <c r="I189" s="545" t="s">
        <v>1047</v>
      </c>
      <c r="J189" s="545" t="s">
        <v>1038</v>
      </c>
      <c r="K189" s="545" t="s">
        <v>1039</v>
      </c>
      <c r="L189" s="548">
        <v>185.26</v>
      </c>
      <c r="M189" s="548">
        <v>555.78</v>
      </c>
      <c r="N189" s="545">
        <v>3</v>
      </c>
      <c r="O189" s="549">
        <v>1.5</v>
      </c>
      <c r="P189" s="548"/>
      <c r="Q189" s="550">
        <v>0</v>
      </c>
      <c r="R189" s="545"/>
      <c r="S189" s="550">
        <v>0</v>
      </c>
      <c r="T189" s="549"/>
      <c r="U189" s="551">
        <v>0</v>
      </c>
    </row>
    <row r="190" spans="1:21" ht="14.4" customHeight="1" x14ac:dyDescent="0.3">
      <c r="A190" s="544">
        <v>27</v>
      </c>
      <c r="B190" s="545" t="s">
        <v>460</v>
      </c>
      <c r="C190" s="545" t="s">
        <v>475</v>
      </c>
      <c r="D190" s="546" t="s">
        <v>1767</v>
      </c>
      <c r="E190" s="547" t="s">
        <v>485</v>
      </c>
      <c r="F190" s="545" t="s">
        <v>470</v>
      </c>
      <c r="G190" s="545" t="s">
        <v>554</v>
      </c>
      <c r="H190" s="545" t="s">
        <v>455</v>
      </c>
      <c r="I190" s="545" t="s">
        <v>1048</v>
      </c>
      <c r="J190" s="545" t="s">
        <v>556</v>
      </c>
      <c r="K190" s="545" t="s">
        <v>1049</v>
      </c>
      <c r="L190" s="548">
        <v>0</v>
      </c>
      <c r="M190" s="548">
        <v>0</v>
      </c>
      <c r="N190" s="545">
        <v>2</v>
      </c>
      <c r="O190" s="549">
        <v>1</v>
      </c>
      <c r="P190" s="548"/>
      <c r="Q190" s="550"/>
      <c r="R190" s="545"/>
      <c r="S190" s="550">
        <v>0</v>
      </c>
      <c r="T190" s="549"/>
      <c r="U190" s="551">
        <v>0</v>
      </c>
    </row>
    <row r="191" spans="1:21" ht="14.4" customHeight="1" x14ac:dyDescent="0.3">
      <c r="A191" s="544">
        <v>27</v>
      </c>
      <c r="B191" s="545" t="s">
        <v>460</v>
      </c>
      <c r="C191" s="545" t="s">
        <v>475</v>
      </c>
      <c r="D191" s="546" t="s">
        <v>1767</v>
      </c>
      <c r="E191" s="547" t="s">
        <v>485</v>
      </c>
      <c r="F191" s="545" t="s">
        <v>470</v>
      </c>
      <c r="G191" s="545" t="s">
        <v>554</v>
      </c>
      <c r="H191" s="545" t="s">
        <v>422</v>
      </c>
      <c r="I191" s="545" t="s">
        <v>1050</v>
      </c>
      <c r="J191" s="545" t="s">
        <v>1051</v>
      </c>
      <c r="K191" s="545" t="s">
        <v>1052</v>
      </c>
      <c r="L191" s="548">
        <v>0</v>
      </c>
      <c r="M191" s="548">
        <v>0</v>
      </c>
      <c r="N191" s="545">
        <v>1</v>
      </c>
      <c r="O191" s="549">
        <v>1</v>
      </c>
      <c r="P191" s="548"/>
      <c r="Q191" s="550"/>
      <c r="R191" s="545"/>
      <c r="S191" s="550">
        <v>0</v>
      </c>
      <c r="T191" s="549"/>
      <c r="U191" s="551">
        <v>0</v>
      </c>
    </row>
    <row r="192" spans="1:21" ht="14.4" customHeight="1" x14ac:dyDescent="0.3">
      <c r="A192" s="544">
        <v>27</v>
      </c>
      <c r="B192" s="545" t="s">
        <v>460</v>
      </c>
      <c r="C192" s="545" t="s">
        <v>475</v>
      </c>
      <c r="D192" s="546" t="s">
        <v>1767</v>
      </c>
      <c r="E192" s="547" t="s">
        <v>485</v>
      </c>
      <c r="F192" s="545" t="s">
        <v>470</v>
      </c>
      <c r="G192" s="545" t="s">
        <v>694</v>
      </c>
      <c r="H192" s="545" t="s">
        <v>455</v>
      </c>
      <c r="I192" s="545" t="s">
        <v>695</v>
      </c>
      <c r="J192" s="545" t="s">
        <v>696</v>
      </c>
      <c r="K192" s="545" t="s">
        <v>506</v>
      </c>
      <c r="L192" s="548">
        <v>48.27</v>
      </c>
      <c r="M192" s="548">
        <v>193.08</v>
      </c>
      <c r="N192" s="545">
        <v>4</v>
      </c>
      <c r="O192" s="549">
        <v>1.5</v>
      </c>
      <c r="P192" s="548"/>
      <c r="Q192" s="550">
        <v>0</v>
      </c>
      <c r="R192" s="545"/>
      <c r="S192" s="550">
        <v>0</v>
      </c>
      <c r="T192" s="549"/>
      <c r="U192" s="551">
        <v>0</v>
      </c>
    </row>
    <row r="193" spans="1:21" ht="14.4" customHeight="1" x14ac:dyDescent="0.3">
      <c r="A193" s="544">
        <v>27</v>
      </c>
      <c r="B193" s="545" t="s">
        <v>460</v>
      </c>
      <c r="C193" s="545" t="s">
        <v>475</v>
      </c>
      <c r="D193" s="546" t="s">
        <v>1767</v>
      </c>
      <c r="E193" s="547" t="s">
        <v>485</v>
      </c>
      <c r="F193" s="545" t="s">
        <v>470</v>
      </c>
      <c r="G193" s="545" t="s">
        <v>694</v>
      </c>
      <c r="H193" s="545" t="s">
        <v>455</v>
      </c>
      <c r="I193" s="545" t="s">
        <v>1053</v>
      </c>
      <c r="J193" s="545" t="s">
        <v>696</v>
      </c>
      <c r="K193" s="545" t="s">
        <v>504</v>
      </c>
      <c r="L193" s="548">
        <v>144.81</v>
      </c>
      <c r="M193" s="548">
        <v>289.62</v>
      </c>
      <c r="N193" s="545">
        <v>2</v>
      </c>
      <c r="O193" s="549">
        <v>1</v>
      </c>
      <c r="P193" s="548">
        <v>144.81</v>
      </c>
      <c r="Q193" s="550">
        <v>0.5</v>
      </c>
      <c r="R193" s="545">
        <v>1</v>
      </c>
      <c r="S193" s="550">
        <v>0.5</v>
      </c>
      <c r="T193" s="549">
        <v>0.5</v>
      </c>
      <c r="U193" s="551">
        <v>0.5</v>
      </c>
    </row>
    <row r="194" spans="1:21" ht="14.4" customHeight="1" x14ac:dyDescent="0.3">
      <c r="A194" s="544">
        <v>27</v>
      </c>
      <c r="B194" s="545" t="s">
        <v>460</v>
      </c>
      <c r="C194" s="545" t="s">
        <v>475</v>
      </c>
      <c r="D194" s="546" t="s">
        <v>1767</v>
      </c>
      <c r="E194" s="547" t="s">
        <v>485</v>
      </c>
      <c r="F194" s="545" t="s">
        <v>470</v>
      </c>
      <c r="G194" s="545" t="s">
        <v>694</v>
      </c>
      <c r="H194" s="545" t="s">
        <v>455</v>
      </c>
      <c r="I194" s="545" t="s">
        <v>1054</v>
      </c>
      <c r="J194" s="545" t="s">
        <v>1055</v>
      </c>
      <c r="K194" s="545" t="s">
        <v>763</v>
      </c>
      <c r="L194" s="548">
        <v>289.62</v>
      </c>
      <c r="M194" s="548">
        <v>579.24</v>
      </c>
      <c r="N194" s="545">
        <v>2</v>
      </c>
      <c r="O194" s="549">
        <v>1</v>
      </c>
      <c r="P194" s="548">
        <v>289.62</v>
      </c>
      <c r="Q194" s="550">
        <v>0.5</v>
      </c>
      <c r="R194" s="545">
        <v>1</v>
      </c>
      <c r="S194" s="550">
        <v>0.5</v>
      </c>
      <c r="T194" s="549">
        <v>0.5</v>
      </c>
      <c r="U194" s="551">
        <v>0.5</v>
      </c>
    </row>
    <row r="195" spans="1:21" ht="14.4" customHeight="1" x14ac:dyDescent="0.3">
      <c r="A195" s="544">
        <v>27</v>
      </c>
      <c r="B195" s="545" t="s">
        <v>460</v>
      </c>
      <c r="C195" s="545" t="s">
        <v>475</v>
      </c>
      <c r="D195" s="546" t="s">
        <v>1767</v>
      </c>
      <c r="E195" s="547" t="s">
        <v>485</v>
      </c>
      <c r="F195" s="545" t="s">
        <v>470</v>
      </c>
      <c r="G195" s="545" t="s">
        <v>694</v>
      </c>
      <c r="H195" s="545" t="s">
        <v>455</v>
      </c>
      <c r="I195" s="545" t="s">
        <v>701</v>
      </c>
      <c r="J195" s="545" t="s">
        <v>702</v>
      </c>
      <c r="K195" s="545" t="s">
        <v>703</v>
      </c>
      <c r="L195" s="548">
        <v>160.88999999999999</v>
      </c>
      <c r="M195" s="548">
        <v>321.77999999999997</v>
      </c>
      <c r="N195" s="545">
        <v>2</v>
      </c>
      <c r="O195" s="549">
        <v>1.5</v>
      </c>
      <c r="P195" s="548"/>
      <c r="Q195" s="550">
        <v>0</v>
      </c>
      <c r="R195" s="545"/>
      <c r="S195" s="550">
        <v>0</v>
      </c>
      <c r="T195" s="549"/>
      <c r="U195" s="551">
        <v>0</v>
      </c>
    </row>
    <row r="196" spans="1:21" ht="14.4" customHeight="1" x14ac:dyDescent="0.3">
      <c r="A196" s="544">
        <v>27</v>
      </c>
      <c r="B196" s="545" t="s">
        <v>460</v>
      </c>
      <c r="C196" s="545" t="s">
        <v>475</v>
      </c>
      <c r="D196" s="546" t="s">
        <v>1767</v>
      </c>
      <c r="E196" s="547" t="s">
        <v>485</v>
      </c>
      <c r="F196" s="545" t="s">
        <v>470</v>
      </c>
      <c r="G196" s="545" t="s">
        <v>633</v>
      </c>
      <c r="H196" s="545" t="s">
        <v>455</v>
      </c>
      <c r="I196" s="545" t="s">
        <v>634</v>
      </c>
      <c r="J196" s="545" t="s">
        <v>635</v>
      </c>
      <c r="K196" s="545" t="s">
        <v>636</v>
      </c>
      <c r="L196" s="548">
        <v>352.37</v>
      </c>
      <c r="M196" s="548">
        <v>352.37</v>
      </c>
      <c r="N196" s="545">
        <v>1</v>
      </c>
      <c r="O196" s="549">
        <v>0.5</v>
      </c>
      <c r="P196" s="548"/>
      <c r="Q196" s="550">
        <v>0</v>
      </c>
      <c r="R196" s="545"/>
      <c r="S196" s="550">
        <v>0</v>
      </c>
      <c r="T196" s="549"/>
      <c r="U196" s="551">
        <v>0</v>
      </c>
    </row>
    <row r="197" spans="1:21" ht="14.4" customHeight="1" x14ac:dyDescent="0.3">
      <c r="A197" s="544">
        <v>27</v>
      </c>
      <c r="B197" s="545" t="s">
        <v>460</v>
      </c>
      <c r="C197" s="545" t="s">
        <v>475</v>
      </c>
      <c r="D197" s="546" t="s">
        <v>1767</v>
      </c>
      <c r="E197" s="547" t="s">
        <v>485</v>
      </c>
      <c r="F197" s="545" t="s">
        <v>470</v>
      </c>
      <c r="G197" s="545" t="s">
        <v>633</v>
      </c>
      <c r="H197" s="545" t="s">
        <v>455</v>
      </c>
      <c r="I197" s="545" t="s">
        <v>1056</v>
      </c>
      <c r="J197" s="545" t="s">
        <v>1057</v>
      </c>
      <c r="K197" s="545" t="s">
        <v>636</v>
      </c>
      <c r="L197" s="548">
        <v>599.6</v>
      </c>
      <c r="M197" s="548">
        <v>599.6</v>
      </c>
      <c r="N197" s="545">
        <v>1</v>
      </c>
      <c r="O197" s="549">
        <v>0.5</v>
      </c>
      <c r="P197" s="548">
        <v>599.6</v>
      </c>
      <c r="Q197" s="550">
        <v>1</v>
      </c>
      <c r="R197" s="545">
        <v>1</v>
      </c>
      <c r="S197" s="550">
        <v>1</v>
      </c>
      <c r="T197" s="549">
        <v>0.5</v>
      </c>
      <c r="U197" s="551">
        <v>1</v>
      </c>
    </row>
    <row r="198" spans="1:21" ht="14.4" customHeight="1" x14ac:dyDescent="0.3">
      <c r="A198" s="544">
        <v>27</v>
      </c>
      <c r="B198" s="545" t="s">
        <v>460</v>
      </c>
      <c r="C198" s="545" t="s">
        <v>475</v>
      </c>
      <c r="D198" s="546" t="s">
        <v>1767</v>
      </c>
      <c r="E198" s="547" t="s">
        <v>485</v>
      </c>
      <c r="F198" s="545" t="s">
        <v>470</v>
      </c>
      <c r="G198" s="545" t="s">
        <v>558</v>
      </c>
      <c r="H198" s="545" t="s">
        <v>455</v>
      </c>
      <c r="I198" s="545" t="s">
        <v>559</v>
      </c>
      <c r="J198" s="545" t="s">
        <v>560</v>
      </c>
      <c r="K198" s="545" t="s">
        <v>561</v>
      </c>
      <c r="L198" s="548">
        <v>87.41</v>
      </c>
      <c r="M198" s="548">
        <v>524.46</v>
      </c>
      <c r="N198" s="545">
        <v>6</v>
      </c>
      <c r="O198" s="549">
        <v>2.5</v>
      </c>
      <c r="P198" s="548"/>
      <c r="Q198" s="550">
        <v>0</v>
      </c>
      <c r="R198" s="545"/>
      <c r="S198" s="550">
        <v>0</v>
      </c>
      <c r="T198" s="549"/>
      <c r="U198" s="551">
        <v>0</v>
      </c>
    </row>
    <row r="199" spans="1:21" ht="14.4" customHeight="1" x14ac:dyDescent="0.3">
      <c r="A199" s="544">
        <v>27</v>
      </c>
      <c r="B199" s="545" t="s">
        <v>460</v>
      </c>
      <c r="C199" s="545" t="s">
        <v>475</v>
      </c>
      <c r="D199" s="546" t="s">
        <v>1767</v>
      </c>
      <c r="E199" s="547" t="s">
        <v>485</v>
      </c>
      <c r="F199" s="545" t="s">
        <v>470</v>
      </c>
      <c r="G199" s="545" t="s">
        <v>558</v>
      </c>
      <c r="H199" s="545" t="s">
        <v>455</v>
      </c>
      <c r="I199" s="545" t="s">
        <v>1058</v>
      </c>
      <c r="J199" s="545" t="s">
        <v>560</v>
      </c>
      <c r="K199" s="545" t="s">
        <v>786</v>
      </c>
      <c r="L199" s="548">
        <v>291.82</v>
      </c>
      <c r="M199" s="548">
        <v>291.82</v>
      </c>
      <c r="N199" s="545">
        <v>1</v>
      </c>
      <c r="O199" s="549">
        <v>0.5</v>
      </c>
      <c r="P199" s="548"/>
      <c r="Q199" s="550">
        <v>0</v>
      </c>
      <c r="R199" s="545"/>
      <c r="S199" s="550">
        <v>0</v>
      </c>
      <c r="T199" s="549"/>
      <c r="U199" s="551">
        <v>0</v>
      </c>
    </row>
    <row r="200" spans="1:21" ht="14.4" customHeight="1" x14ac:dyDescent="0.3">
      <c r="A200" s="544">
        <v>27</v>
      </c>
      <c r="B200" s="545" t="s">
        <v>460</v>
      </c>
      <c r="C200" s="545" t="s">
        <v>475</v>
      </c>
      <c r="D200" s="546" t="s">
        <v>1767</v>
      </c>
      <c r="E200" s="547" t="s">
        <v>485</v>
      </c>
      <c r="F200" s="545" t="s">
        <v>470</v>
      </c>
      <c r="G200" s="545" t="s">
        <v>558</v>
      </c>
      <c r="H200" s="545" t="s">
        <v>455</v>
      </c>
      <c r="I200" s="545" t="s">
        <v>1058</v>
      </c>
      <c r="J200" s="545" t="s">
        <v>560</v>
      </c>
      <c r="K200" s="545" t="s">
        <v>786</v>
      </c>
      <c r="L200" s="548">
        <v>262.23</v>
      </c>
      <c r="M200" s="548">
        <v>262.23</v>
      </c>
      <c r="N200" s="545">
        <v>1</v>
      </c>
      <c r="O200" s="549">
        <v>1</v>
      </c>
      <c r="P200" s="548"/>
      <c r="Q200" s="550">
        <v>0</v>
      </c>
      <c r="R200" s="545"/>
      <c r="S200" s="550">
        <v>0</v>
      </c>
      <c r="T200" s="549"/>
      <c r="U200" s="551">
        <v>0</v>
      </c>
    </row>
    <row r="201" spans="1:21" ht="14.4" customHeight="1" x14ac:dyDescent="0.3">
      <c r="A201" s="544">
        <v>27</v>
      </c>
      <c r="B201" s="545" t="s">
        <v>460</v>
      </c>
      <c r="C201" s="545" t="s">
        <v>475</v>
      </c>
      <c r="D201" s="546" t="s">
        <v>1767</v>
      </c>
      <c r="E201" s="547" t="s">
        <v>485</v>
      </c>
      <c r="F201" s="545" t="s">
        <v>470</v>
      </c>
      <c r="G201" s="545" t="s">
        <v>558</v>
      </c>
      <c r="H201" s="545" t="s">
        <v>455</v>
      </c>
      <c r="I201" s="545" t="s">
        <v>1059</v>
      </c>
      <c r="J201" s="545" t="s">
        <v>1060</v>
      </c>
      <c r="K201" s="545" t="s">
        <v>727</v>
      </c>
      <c r="L201" s="548">
        <v>97.26</v>
      </c>
      <c r="M201" s="548">
        <v>194.52</v>
      </c>
      <c r="N201" s="545">
        <v>2</v>
      </c>
      <c r="O201" s="549">
        <v>0.5</v>
      </c>
      <c r="P201" s="548">
        <v>194.52</v>
      </c>
      <c r="Q201" s="550">
        <v>1</v>
      </c>
      <c r="R201" s="545">
        <v>2</v>
      </c>
      <c r="S201" s="550">
        <v>1</v>
      </c>
      <c r="T201" s="549">
        <v>0.5</v>
      </c>
      <c r="U201" s="551">
        <v>1</v>
      </c>
    </row>
    <row r="202" spans="1:21" ht="14.4" customHeight="1" x14ac:dyDescent="0.3">
      <c r="A202" s="544">
        <v>27</v>
      </c>
      <c r="B202" s="545" t="s">
        <v>460</v>
      </c>
      <c r="C202" s="545" t="s">
        <v>475</v>
      </c>
      <c r="D202" s="546" t="s">
        <v>1767</v>
      </c>
      <c r="E202" s="547" t="s">
        <v>485</v>
      </c>
      <c r="F202" s="545" t="s">
        <v>470</v>
      </c>
      <c r="G202" s="545" t="s">
        <v>558</v>
      </c>
      <c r="H202" s="545" t="s">
        <v>455</v>
      </c>
      <c r="I202" s="545" t="s">
        <v>1059</v>
      </c>
      <c r="J202" s="545" t="s">
        <v>1060</v>
      </c>
      <c r="K202" s="545" t="s">
        <v>727</v>
      </c>
      <c r="L202" s="548">
        <v>87.41</v>
      </c>
      <c r="M202" s="548">
        <v>174.82</v>
      </c>
      <c r="N202" s="545">
        <v>2</v>
      </c>
      <c r="O202" s="549">
        <v>1</v>
      </c>
      <c r="P202" s="548"/>
      <c r="Q202" s="550">
        <v>0</v>
      </c>
      <c r="R202" s="545"/>
      <c r="S202" s="550">
        <v>0</v>
      </c>
      <c r="T202" s="549"/>
      <c r="U202" s="551">
        <v>0</v>
      </c>
    </row>
    <row r="203" spans="1:21" ht="14.4" customHeight="1" x14ac:dyDescent="0.3">
      <c r="A203" s="544">
        <v>27</v>
      </c>
      <c r="B203" s="545" t="s">
        <v>460</v>
      </c>
      <c r="C203" s="545" t="s">
        <v>475</v>
      </c>
      <c r="D203" s="546" t="s">
        <v>1767</v>
      </c>
      <c r="E203" s="547" t="s">
        <v>485</v>
      </c>
      <c r="F203" s="545" t="s">
        <v>470</v>
      </c>
      <c r="G203" s="545" t="s">
        <v>558</v>
      </c>
      <c r="H203" s="545" t="s">
        <v>455</v>
      </c>
      <c r="I203" s="545" t="s">
        <v>1061</v>
      </c>
      <c r="J203" s="545" t="s">
        <v>1062</v>
      </c>
      <c r="K203" s="545" t="s">
        <v>786</v>
      </c>
      <c r="L203" s="548">
        <v>583.62</v>
      </c>
      <c r="M203" s="548">
        <v>583.62</v>
      </c>
      <c r="N203" s="545">
        <v>1</v>
      </c>
      <c r="O203" s="549">
        <v>0.5</v>
      </c>
      <c r="P203" s="548"/>
      <c r="Q203" s="550">
        <v>0</v>
      </c>
      <c r="R203" s="545"/>
      <c r="S203" s="550">
        <v>0</v>
      </c>
      <c r="T203" s="549"/>
      <c r="U203" s="551">
        <v>0</v>
      </c>
    </row>
    <row r="204" spans="1:21" ht="14.4" customHeight="1" x14ac:dyDescent="0.3">
      <c r="A204" s="544">
        <v>27</v>
      </c>
      <c r="B204" s="545" t="s">
        <v>460</v>
      </c>
      <c r="C204" s="545" t="s">
        <v>475</v>
      </c>
      <c r="D204" s="546" t="s">
        <v>1767</v>
      </c>
      <c r="E204" s="547" t="s">
        <v>485</v>
      </c>
      <c r="F204" s="545" t="s">
        <v>470</v>
      </c>
      <c r="G204" s="545" t="s">
        <v>1063</v>
      </c>
      <c r="H204" s="545" t="s">
        <v>422</v>
      </c>
      <c r="I204" s="545" t="s">
        <v>1064</v>
      </c>
      <c r="J204" s="545" t="s">
        <v>1065</v>
      </c>
      <c r="K204" s="545" t="s">
        <v>1066</v>
      </c>
      <c r="L204" s="548">
        <v>320.20999999999998</v>
      </c>
      <c r="M204" s="548">
        <v>320.20999999999998</v>
      </c>
      <c r="N204" s="545">
        <v>1</v>
      </c>
      <c r="O204" s="549">
        <v>1</v>
      </c>
      <c r="P204" s="548"/>
      <c r="Q204" s="550">
        <v>0</v>
      </c>
      <c r="R204" s="545"/>
      <c r="S204" s="550">
        <v>0</v>
      </c>
      <c r="T204" s="549"/>
      <c r="U204" s="551">
        <v>0</v>
      </c>
    </row>
    <row r="205" spans="1:21" ht="14.4" customHeight="1" x14ac:dyDescent="0.3">
      <c r="A205" s="544">
        <v>27</v>
      </c>
      <c r="B205" s="545" t="s">
        <v>460</v>
      </c>
      <c r="C205" s="545" t="s">
        <v>475</v>
      </c>
      <c r="D205" s="546" t="s">
        <v>1767</v>
      </c>
      <c r="E205" s="547" t="s">
        <v>485</v>
      </c>
      <c r="F205" s="545" t="s">
        <v>470</v>
      </c>
      <c r="G205" s="545" t="s">
        <v>1063</v>
      </c>
      <c r="H205" s="545" t="s">
        <v>422</v>
      </c>
      <c r="I205" s="545" t="s">
        <v>1067</v>
      </c>
      <c r="J205" s="545" t="s">
        <v>1065</v>
      </c>
      <c r="K205" s="545" t="s">
        <v>1066</v>
      </c>
      <c r="L205" s="548">
        <v>320.20999999999998</v>
      </c>
      <c r="M205" s="548">
        <v>640.41999999999996</v>
      </c>
      <c r="N205" s="545">
        <v>2</v>
      </c>
      <c r="O205" s="549">
        <v>0.5</v>
      </c>
      <c r="P205" s="548"/>
      <c r="Q205" s="550">
        <v>0</v>
      </c>
      <c r="R205" s="545"/>
      <c r="S205" s="550">
        <v>0</v>
      </c>
      <c r="T205" s="549"/>
      <c r="U205" s="551">
        <v>0</v>
      </c>
    </row>
    <row r="206" spans="1:21" ht="14.4" customHeight="1" x14ac:dyDescent="0.3">
      <c r="A206" s="544">
        <v>27</v>
      </c>
      <c r="B206" s="545" t="s">
        <v>460</v>
      </c>
      <c r="C206" s="545" t="s">
        <v>475</v>
      </c>
      <c r="D206" s="546" t="s">
        <v>1767</v>
      </c>
      <c r="E206" s="547" t="s">
        <v>485</v>
      </c>
      <c r="F206" s="545" t="s">
        <v>470</v>
      </c>
      <c r="G206" s="545" t="s">
        <v>1068</v>
      </c>
      <c r="H206" s="545" t="s">
        <v>455</v>
      </c>
      <c r="I206" s="545" t="s">
        <v>1069</v>
      </c>
      <c r="J206" s="545" t="s">
        <v>1070</v>
      </c>
      <c r="K206" s="545" t="s">
        <v>894</v>
      </c>
      <c r="L206" s="548">
        <v>0</v>
      </c>
      <c r="M206" s="548">
        <v>0</v>
      </c>
      <c r="N206" s="545">
        <v>4</v>
      </c>
      <c r="O206" s="549">
        <v>1.5</v>
      </c>
      <c r="P206" s="548">
        <v>0</v>
      </c>
      <c r="Q206" s="550"/>
      <c r="R206" s="545">
        <v>2</v>
      </c>
      <c r="S206" s="550">
        <v>0.5</v>
      </c>
      <c r="T206" s="549">
        <v>0.5</v>
      </c>
      <c r="U206" s="551">
        <v>0.33333333333333331</v>
      </c>
    </row>
    <row r="207" spans="1:21" ht="14.4" customHeight="1" x14ac:dyDescent="0.3">
      <c r="A207" s="544">
        <v>27</v>
      </c>
      <c r="B207" s="545" t="s">
        <v>460</v>
      </c>
      <c r="C207" s="545" t="s">
        <v>475</v>
      </c>
      <c r="D207" s="546" t="s">
        <v>1767</v>
      </c>
      <c r="E207" s="547" t="s">
        <v>485</v>
      </c>
      <c r="F207" s="545" t="s">
        <v>470</v>
      </c>
      <c r="G207" s="545" t="s">
        <v>1068</v>
      </c>
      <c r="H207" s="545" t="s">
        <v>455</v>
      </c>
      <c r="I207" s="545" t="s">
        <v>1071</v>
      </c>
      <c r="J207" s="545" t="s">
        <v>1072</v>
      </c>
      <c r="K207" s="545" t="s">
        <v>1073</v>
      </c>
      <c r="L207" s="548">
        <v>0</v>
      </c>
      <c r="M207" s="548">
        <v>0</v>
      </c>
      <c r="N207" s="545">
        <v>2</v>
      </c>
      <c r="O207" s="549">
        <v>1</v>
      </c>
      <c r="P207" s="548"/>
      <c r="Q207" s="550"/>
      <c r="R207" s="545"/>
      <c r="S207" s="550">
        <v>0</v>
      </c>
      <c r="T207" s="549"/>
      <c r="U207" s="551">
        <v>0</v>
      </c>
    </row>
    <row r="208" spans="1:21" ht="14.4" customHeight="1" x14ac:dyDescent="0.3">
      <c r="A208" s="544">
        <v>27</v>
      </c>
      <c r="B208" s="545" t="s">
        <v>460</v>
      </c>
      <c r="C208" s="545" t="s">
        <v>475</v>
      </c>
      <c r="D208" s="546" t="s">
        <v>1767</v>
      </c>
      <c r="E208" s="547" t="s">
        <v>485</v>
      </c>
      <c r="F208" s="545" t="s">
        <v>470</v>
      </c>
      <c r="G208" s="545" t="s">
        <v>1074</v>
      </c>
      <c r="H208" s="545" t="s">
        <v>422</v>
      </c>
      <c r="I208" s="545" t="s">
        <v>1075</v>
      </c>
      <c r="J208" s="545" t="s">
        <v>1076</v>
      </c>
      <c r="K208" s="545" t="s">
        <v>1077</v>
      </c>
      <c r="L208" s="548">
        <v>0</v>
      </c>
      <c r="M208" s="548">
        <v>0</v>
      </c>
      <c r="N208" s="545">
        <v>1</v>
      </c>
      <c r="O208" s="549">
        <v>1</v>
      </c>
      <c r="P208" s="548">
        <v>0</v>
      </c>
      <c r="Q208" s="550"/>
      <c r="R208" s="545">
        <v>1</v>
      </c>
      <c r="S208" s="550">
        <v>1</v>
      </c>
      <c r="T208" s="549">
        <v>1</v>
      </c>
      <c r="U208" s="551">
        <v>1</v>
      </c>
    </row>
    <row r="209" spans="1:21" ht="14.4" customHeight="1" x14ac:dyDescent="0.3">
      <c r="A209" s="544">
        <v>27</v>
      </c>
      <c r="B209" s="545" t="s">
        <v>460</v>
      </c>
      <c r="C209" s="545" t="s">
        <v>475</v>
      </c>
      <c r="D209" s="546" t="s">
        <v>1767</v>
      </c>
      <c r="E209" s="547" t="s">
        <v>485</v>
      </c>
      <c r="F209" s="545" t="s">
        <v>470</v>
      </c>
      <c r="G209" s="545" t="s">
        <v>1078</v>
      </c>
      <c r="H209" s="545" t="s">
        <v>455</v>
      </c>
      <c r="I209" s="545" t="s">
        <v>1079</v>
      </c>
      <c r="J209" s="545" t="s">
        <v>1080</v>
      </c>
      <c r="K209" s="545" t="s">
        <v>727</v>
      </c>
      <c r="L209" s="548">
        <v>129.69</v>
      </c>
      <c r="M209" s="548">
        <v>389.07</v>
      </c>
      <c r="N209" s="545">
        <v>3</v>
      </c>
      <c r="O209" s="549">
        <v>0.5</v>
      </c>
      <c r="P209" s="548">
        <v>389.07</v>
      </c>
      <c r="Q209" s="550">
        <v>1</v>
      </c>
      <c r="R209" s="545">
        <v>3</v>
      </c>
      <c r="S209" s="550">
        <v>1</v>
      </c>
      <c r="T209" s="549">
        <v>0.5</v>
      </c>
      <c r="U209" s="551">
        <v>1</v>
      </c>
    </row>
    <row r="210" spans="1:21" ht="14.4" customHeight="1" x14ac:dyDescent="0.3">
      <c r="A210" s="544">
        <v>27</v>
      </c>
      <c r="B210" s="545" t="s">
        <v>460</v>
      </c>
      <c r="C210" s="545" t="s">
        <v>475</v>
      </c>
      <c r="D210" s="546" t="s">
        <v>1767</v>
      </c>
      <c r="E210" s="547" t="s">
        <v>485</v>
      </c>
      <c r="F210" s="545" t="s">
        <v>470</v>
      </c>
      <c r="G210" s="545" t="s">
        <v>1081</v>
      </c>
      <c r="H210" s="545" t="s">
        <v>422</v>
      </c>
      <c r="I210" s="545" t="s">
        <v>1082</v>
      </c>
      <c r="J210" s="545" t="s">
        <v>1083</v>
      </c>
      <c r="K210" s="545" t="s">
        <v>1084</v>
      </c>
      <c r="L210" s="548">
        <v>316.36</v>
      </c>
      <c r="M210" s="548">
        <v>632.72</v>
      </c>
      <c r="N210" s="545">
        <v>2</v>
      </c>
      <c r="O210" s="549">
        <v>0.5</v>
      </c>
      <c r="P210" s="548"/>
      <c r="Q210" s="550">
        <v>0</v>
      </c>
      <c r="R210" s="545"/>
      <c r="S210" s="550">
        <v>0</v>
      </c>
      <c r="T210" s="549"/>
      <c r="U210" s="551">
        <v>0</v>
      </c>
    </row>
    <row r="211" spans="1:21" ht="14.4" customHeight="1" x14ac:dyDescent="0.3">
      <c r="A211" s="544">
        <v>27</v>
      </c>
      <c r="B211" s="545" t="s">
        <v>460</v>
      </c>
      <c r="C211" s="545" t="s">
        <v>475</v>
      </c>
      <c r="D211" s="546" t="s">
        <v>1767</v>
      </c>
      <c r="E211" s="547" t="s">
        <v>485</v>
      </c>
      <c r="F211" s="545" t="s">
        <v>470</v>
      </c>
      <c r="G211" s="545" t="s">
        <v>1085</v>
      </c>
      <c r="H211" s="545" t="s">
        <v>422</v>
      </c>
      <c r="I211" s="545" t="s">
        <v>1086</v>
      </c>
      <c r="J211" s="545" t="s">
        <v>1087</v>
      </c>
      <c r="K211" s="545" t="s">
        <v>798</v>
      </c>
      <c r="L211" s="548">
        <v>6177.8</v>
      </c>
      <c r="M211" s="548">
        <v>24711.200000000001</v>
      </c>
      <c r="N211" s="545">
        <v>4</v>
      </c>
      <c r="O211" s="549">
        <v>4</v>
      </c>
      <c r="P211" s="548">
        <v>12355.6</v>
      </c>
      <c r="Q211" s="550">
        <v>0.5</v>
      </c>
      <c r="R211" s="545">
        <v>2</v>
      </c>
      <c r="S211" s="550">
        <v>0.5</v>
      </c>
      <c r="T211" s="549">
        <v>2</v>
      </c>
      <c r="U211" s="551">
        <v>0.5</v>
      </c>
    </row>
    <row r="212" spans="1:21" ht="14.4" customHeight="1" x14ac:dyDescent="0.3">
      <c r="A212" s="544">
        <v>27</v>
      </c>
      <c r="B212" s="545" t="s">
        <v>460</v>
      </c>
      <c r="C212" s="545" t="s">
        <v>475</v>
      </c>
      <c r="D212" s="546" t="s">
        <v>1767</v>
      </c>
      <c r="E212" s="547" t="s">
        <v>485</v>
      </c>
      <c r="F212" s="545" t="s">
        <v>470</v>
      </c>
      <c r="G212" s="545" t="s">
        <v>1085</v>
      </c>
      <c r="H212" s="545" t="s">
        <v>422</v>
      </c>
      <c r="I212" s="545" t="s">
        <v>1088</v>
      </c>
      <c r="J212" s="545" t="s">
        <v>1087</v>
      </c>
      <c r="K212" s="545" t="s">
        <v>1089</v>
      </c>
      <c r="L212" s="548">
        <v>0</v>
      </c>
      <c r="M212" s="548">
        <v>0</v>
      </c>
      <c r="N212" s="545">
        <v>2</v>
      </c>
      <c r="O212" s="549">
        <v>2</v>
      </c>
      <c r="P212" s="548">
        <v>0</v>
      </c>
      <c r="Q212" s="550"/>
      <c r="R212" s="545">
        <v>1</v>
      </c>
      <c r="S212" s="550">
        <v>0.5</v>
      </c>
      <c r="T212" s="549">
        <v>1</v>
      </c>
      <c r="U212" s="551">
        <v>0.5</v>
      </c>
    </row>
    <row r="213" spans="1:21" ht="14.4" customHeight="1" x14ac:dyDescent="0.3">
      <c r="A213" s="544">
        <v>27</v>
      </c>
      <c r="B213" s="545" t="s">
        <v>460</v>
      </c>
      <c r="C213" s="545" t="s">
        <v>475</v>
      </c>
      <c r="D213" s="546" t="s">
        <v>1767</v>
      </c>
      <c r="E213" s="547" t="s">
        <v>485</v>
      </c>
      <c r="F213" s="545" t="s">
        <v>470</v>
      </c>
      <c r="G213" s="545" t="s">
        <v>1085</v>
      </c>
      <c r="H213" s="545" t="s">
        <v>422</v>
      </c>
      <c r="I213" s="545" t="s">
        <v>1090</v>
      </c>
      <c r="J213" s="545" t="s">
        <v>1087</v>
      </c>
      <c r="K213" s="545" t="s">
        <v>1091</v>
      </c>
      <c r="L213" s="548">
        <v>0</v>
      </c>
      <c r="M213" s="548">
        <v>0</v>
      </c>
      <c r="N213" s="545">
        <v>2</v>
      </c>
      <c r="O213" s="549">
        <v>2</v>
      </c>
      <c r="P213" s="548">
        <v>0</v>
      </c>
      <c r="Q213" s="550"/>
      <c r="R213" s="545">
        <v>1</v>
      </c>
      <c r="S213" s="550">
        <v>0.5</v>
      </c>
      <c r="T213" s="549">
        <v>1</v>
      </c>
      <c r="U213" s="551">
        <v>0.5</v>
      </c>
    </row>
    <row r="214" spans="1:21" ht="14.4" customHeight="1" x14ac:dyDescent="0.3">
      <c r="A214" s="544">
        <v>27</v>
      </c>
      <c r="B214" s="545" t="s">
        <v>460</v>
      </c>
      <c r="C214" s="545" t="s">
        <v>475</v>
      </c>
      <c r="D214" s="546" t="s">
        <v>1767</v>
      </c>
      <c r="E214" s="547" t="s">
        <v>485</v>
      </c>
      <c r="F214" s="545" t="s">
        <v>470</v>
      </c>
      <c r="G214" s="545" t="s">
        <v>1092</v>
      </c>
      <c r="H214" s="545" t="s">
        <v>455</v>
      </c>
      <c r="I214" s="545" t="s">
        <v>1093</v>
      </c>
      <c r="J214" s="545" t="s">
        <v>1094</v>
      </c>
      <c r="K214" s="545" t="s">
        <v>763</v>
      </c>
      <c r="L214" s="548">
        <v>353.18</v>
      </c>
      <c r="M214" s="548">
        <v>706.36</v>
      </c>
      <c r="N214" s="545">
        <v>2</v>
      </c>
      <c r="O214" s="549">
        <v>1.5</v>
      </c>
      <c r="P214" s="548"/>
      <c r="Q214" s="550">
        <v>0</v>
      </c>
      <c r="R214" s="545"/>
      <c r="S214" s="550">
        <v>0</v>
      </c>
      <c r="T214" s="549"/>
      <c r="U214" s="551">
        <v>0</v>
      </c>
    </row>
    <row r="215" spans="1:21" ht="14.4" customHeight="1" x14ac:dyDescent="0.3">
      <c r="A215" s="544">
        <v>27</v>
      </c>
      <c r="B215" s="545" t="s">
        <v>460</v>
      </c>
      <c r="C215" s="545" t="s">
        <v>475</v>
      </c>
      <c r="D215" s="546" t="s">
        <v>1767</v>
      </c>
      <c r="E215" s="547" t="s">
        <v>485</v>
      </c>
      <c r="F215" s="545" t="s">
        <v>470</v>
      </c>
      <c r="G215" s="545" t="s">
        <v>1092</v>
      </c>
      <c r="H215" s="545" t="s">
        <v>455</v>
      </c>
      <c r="I215" s="545" t="s">
        <v>1095</v>
      </c>
      <c r="J215" s="545" t="s">
        <v>1096</v>
      </c>
      <c r="K215" s="545" t="s">
        <v>760</v>
      </c>
      <c r="L215" s="548">
        <v>543.36</v>
      </c>
      <c r="M215" s="548">
        <v>1086.72</v>
      </c>
      <c r="N215" s="545">
        <v>2</v>
      </c>
      <c r="O215" s="549">
        <v>2</v>
      </c>
      <c r="P215" s="548"/>
      <c r="Q215" s="550">
        <v>0</v>
      </c>
      <c r="R215" s="545"/>
      <c r="S215" s="550">
        <v>0</v>
      </c>
      <c r="T215" s="549"/>
      <c r="U215" s="551">
        <v>0</v>
      </c>
    </row>
    <row r="216" spans="1:21" ht="14.4" customHeight="1" x14ac:dyDescent="0.3">
      <c r="A216" s="544">
        <v>27</v>
      </c>
      <c r="B216" s="545" t="s">
        <v>460</v>
      </c>
      <c r="C216" s="545" t="s">
        <v>475</v>
      </c>
      <c r="D216" s="546" t="s">
        <v>1767</v>
      </c>
      <c r="E216" s="547" t="s">
        <v>485</v>
      </c>
      <c r="F216" s="545" t="s">
        <v>470</v>
      </c>
      <c r="G216" s="545" t="s">
        <v>1092</v>
      </c>
      <c r="H216" s="545" t="s">
        <v>455</v>
      </c>
      <c r="I216" s="545" t="s">
        <v>1097</v>
      </c>
      <c r="J216" s="545" t="s">
        <v>1098</v>
      </c>
      <c r="K216" s="545" t="s">
        <v>766</v>
      </c>
      <c r="L216" s="548">
        <v>835.93</v>
      </c>
      <c r="M216" s="548">
        <v>1671.86</v>
      </c>
      <c r="N216" s="545">
        <v>2</v>
      </c>
      <c r="O216" s="549">
        <v>1.5</v>
      </c>
      <c r="P216" s="548">
        <v>835.93</v>
      </c>
      <c r="Q216" s="550">
        <v>0.5</v>
      </c>
      <c r="R216" s="545">
        <v>1</v>
      </c>
      <c r="S216" s="550">
        <v>0.5</v>
      </c>
      <c r="T216" s="549">
        <v>1</v>
      </c>
      <c r="U216" s="551">
        <v>0.66666666666666663</v>
      </c>
    </row>
    <row r="217" spans="1:21" ht="14.4" customHeight="1" x14ac:dyDescent="0.3">
      <c r="A217" s="544">
        <v>27</v>
      </c>
      <c r="B217" s="545" t="s">
        <v>460</v>
      </c>
      <c r="C217" s="545" t="s">
        <v>475</v>
      </c>
      <c r="D217" s="546" t="s">
        <v>1767</v>
      </c>
      <c r="E217" s="547" t="s">
        <v>485</v>
      </c>
      <c r="F217" s="545" t="s">
        <v>470</v>
      </c>
      <c r="G217" s="545" t="s">
        <v>1099</v>
      </c>
      <c r="H217" s="545" t="s">
        <v>455</v>
      </c>
      <c r="I217" s="545" t="s">
        <v>1100</v>
      </c>
      <c r="J217" s="545" t="s">
        <v>1101</v>
      </c>
      <c r="K217" s="545" t="s">
        <v>1102</v>
      </c>
      <c r="L217" s="548">
        <v>132</v>
      </c>
      <c r="M217" s="548">
        <v>264</v>
      </c>
      <c r="N217" s="545">
        <v>2</v>
      </c>
      <c r="O217" s="549">
        <v>1</v>
      </c>
      <c r="P217" s="548"/>
      <c r="Q217" s="550">
        <v>0</v>
      </c>
      <c r="R217" s="545"/>
      <c r="S217" s="550">
        <v>0</v>
      </c>
      <c r="T217" s="549"/>
      <c r="U217" s="551">
        <v>0</v>
      </c>
    </row>
    <row r="218" spans="1:21" ht="14.4" customHeight="1" x14ac:dyDescent="0.3">
      <c r="A218" s="544">
        <v>27</v>
      </c>
      <c r="B218" s="545" t="s">
        <v>460</v>
      </c>
      <c r="C218" s="545" t="s">
        <v>475</v>
      </c>
      <c r="D218" s="546" t="s">
        <v>1767</v>
      </c>
      <c r="E218" s="547" t="s">
        <v>485</v>
      </c>
      <c r="F218" s="545" t="s">
        <v>470</v>
      </c>
      <c r="G218" s="545" t="s">
        <v>1103</v>
      </c>
      <c r="H218" s="545" t="s">
        <v>455</v>
      </c>
      <c r="I218" s="545" t="s">
        <v>1104</v>
      </c>
      <c r="J218" s="545" t="s">
        <v>1105</v>
      </c>
      <c r="K218" s="545" t="s">
        <v>782</v>
      </c>
      <c r="L218" s="548">
        <v>58.86</v>
      </c>
      <c r="M218" s="548">
        <v>176.57999999999998</v>
      </c>
      <c r="N218" s="545">
        <v>3</v>
      </c>
      <c r="O218" s="549">
        <v>0.5</v>
      </c>
      <c r="P218" s="548"/>
      <c r="Q218" s="550">
        <v>0</v>
      </c>
      <c r="R218" s="545"/>
      <c r="S218" s="550">
        <v>0</v>
      </c>
      <c r="T218" s="549"/>
      <c r="U218" s="551">
        <v>0</v>
      </c>
    </row>
    <row r="219" spans="1:21" ht="14.4" customHeight="1" x14ac:dyDescent="0.3">
      <c r="A219" s="544">
        <v>27</v>
      </c>
      <c r="B219" s="545" t="s">
        <v>460</v>
      </c>
      <c r="C219" s="545" t="s">
        <v>475</v>
      </c>
      <c r="D219" s="546" t="s">
        <v>1767</v>
      </c>
      <c r="E219" s="547" t="s">
        <v>485</v>
      </c>
      <c r="F219" s="545" t="s">
        <v>470</v>
      </c>
      <c r="G219" s="545" t="s">
        <v>1103</v>
      </c>
      <c r="H219" s="545" t="s">
        <v>455</v>
      </c>
      <c r="I219" s="545" t="s">
        <v>1106</v>
      </c>
      <c r="J219" s="545" t="s">
        <v>1105</v>
      </c>
      <c r="K219" s="545" t="s">
        <v>773</v>
      </c>
      <c r="L219" s="548">
        <v>196.21</v>
      </c>
      <c r="M219" s="548">
        <v>196.21</v>
      </c>
      <c r="N219" s="545">
        <v>1</v>
      </c>
      <c r="O219" s="549">
        <v>0.5</v>
      </c>
      <c r="P219" s="548"/>
      <c r="Q219" s="550">
        <v>0</v>
      </c>
      <c r="R219" s="545"/>
      <c r="S219" s="550">
        <v>0</v>
      </c>
      <c r="T219" s="549"/>
      <c r="U219" s="551">
        <v>0</v>
      </c>
    </row>
    <row r="220" spans="1:21" ht="14.4" customHeight="1" x14ac:dyDescent="0.3">
      <c r="A220" s="544">
        <v>27</v>
      </c>
      <c r="B220" s="545" t="s">
        <v>460</v>
      </c>
      <c r="C220" s="545" t="s">
        <v>475</v>
      </c>
      <c r="D220" s="546" t="s">
        <v>1767</v>
      </c>
      <c r="E220" s="547" t="s">
        <v>485</v>
      </c>
      <c r="F220" s="545" t="s">
        <v>470</v>
      </c>
      <c r="G220" s="545" t="s">
        <v>1107</v>
      </c>
      <c r="H220" s="545" t="s">
        <v>422</v>
      </c>
      <c r="I220" s="545" t="s">
        <v>1108</v>
      </c>
      <c r="J220" s="545" t="s">
        <v>1109</v>
      </c>
      <c r="K220" s="545" t="s">
        <v>1110</v>
      </c>
      <c r="L220" s="548">
        <v>210.38</v>
      </c>
      <c r="M220" s="548">
        <v>420.76</v>
      </c>
      <c r="N220" s="545">
        <v>2</v>
      </c>
      <c r="O220" s="549">
        <v>1</v>
      </c>
      <c r="P220" s="548"/>
      <c r="Q220" s="550">
        <v>0</v>
      </c>
      <c r="R220" s="545"/>
      <c r="S220" s="550">
        <v>0</v>
      </c>
      <c r="T220" s="549"/>
      <c r="U220" s="551">
        <v>0</v>
      </c>
    </row>
    <row r="221" spans="1:21" ht="14.4" customHeight="1" x14ac:dyDescent="0.3">
      <c r="A221" s="544">
        <v>27</v>
      </c>
      <c r="B221" s="545" t="s">
        <v>460</v>
      </c>
      <c r="C221" s="545" t="s">
        <v>475</v>
      </c>
      <c r="D221" s="546" t="s">
        <v>1767</v>
      </c>
      <c r="E221" s="547" t="s">
        <v>485</v>
      </c>
      <c r="F221" s="545" t="s">
        <v>470</v>
      </c>
      <c r="G221" s="545" t="s">
        <v>1107</v>
      </c>
      <c r="H221" s="545" t="s">
        <v>422</v>
      </c>
      <c r="I221" s="545" t="s">
        <v>1111</v>
      </c>
      <c r="J221" s="545" t="s">
        <v>1109</v>
      </c>
      <c r="K221" s="545" t="s">
        <v>875</v>
      </c>
      <c r="L221" s="548">
        <v>42.08</v>
      </c>
      <c r="M221" s="548">
        <v>84.16</v>
      </c>
      <c r="N221" s="545">
        <v>2</v>
      </c>
      <c r="O221" s="549">
        <v>0.5</v>
      </c>
      <c r="P221" s="548">
        <v>84.16</v>
      </c>
      <c r="Q221" s="550">
        <v>1</v>
      </c>
      <c r="R221" s="545">
        <v>2</v>
      </c>
      <c r="S221" s="550">
        <v>1</v>
      </c>
      <c r="T221" s="549">
        <v>0.5</v>
      </c>
      <c r="U221" s="551">
        <v>1</v>
      </c>
    </row>
    <row r="222" spans="1:21" ht="14.4" customHeight="1" x14ac:dyDescent="0.3">
      <c r="A222" s="544">
        <v>27</v>
      </c>
      <c r="B222" s="545" t="s">
        <v>460</v>
      </c>
      <c r="C222" s="545" t="s">
        <v>475</v>
      </c>
      <c r="D222" s="546" t="s">
        <v>1767</v>
      </c>
      <c r="E222" s="547" t="s">
        <v>485</v>
      </c>
      <c r="F222" s="545" t="s">
        <v>470</v>
      </c>
      <c r="G222" s="545" t="s">
        <v>1112</v>
      </c>
      <c r="H222" s="545" t="s">
        <v>422</v>
      </c>
      <c r="I222" s="545" t="s">
        <v>1113</v>
      </c>
      <c r="J222" s="545" t="s">
        <v>1114</v>
      </c>
      <c r="K222" s="545" t="s">
        <v>1115</v>
      </c>
      <c r="L222" s="548">
        <v>0</v>
      </c>
      <c r="M222" s="548">
        <v>0</v>
      </c>
      <c r="N222" s="545">
        <v>1</v>
      </c>
      <c r="O222" s="549">
        <v>1</v>
      </c>
      <c r="P222" s="548"/>
      <c r="Q222" s="550"/>
      <c r="R222" s="545"/>
      <c r="S222" s="550">
        <v>0</v>
      </c>
      <c r="T222" s="549"/>
      <c r="U222" s="551">
        <v>0</v>
      </c>
    </row>
    <row r="223" spans="1:21" ht="14.4" customHeight="1" x14ac:dyDescent="0.3">
      <c r="A223" s="544">
        <v>27</v>
      </c>
      <c r="B223" s="545" t="s">
        <v>460</v>
      </c>
      <c r="C223" s="545" t="s">
        <v>475</v>
      </c>
      <c r="D223" s="546" t="s">
        <v>1767</v>
      </c>
      <c r="E223" s="547" t="s">
        <v>485</v>
      </c>
      <c r="F223" s="545" t="s">
        <v>470</v>
      </c>
      <c r="G223" s="545" t="s">
        <v>1116</v>
      </c>
      <c r="H223" s="545" t="s">
        <v>422</v>
      </c>
      <c r="I223" s="545" t="s">
        <v>1117</v>
      </c>
      <c r="J223" s="545" t="s">
        <v>1118</v>
      </c>
      <c r="K223" s="545" t="s">
        <v>1119</v>
      </c>
      <c r="L223" s="548">
        <v>0</v>
      </c>
      <c r="M223" s="548">
        <v>0</v>
      </c>
      <c r="N223" s="545">
        <v>7</v>
      </c>
      <c r="O223" s="549">
        <v>1.5</v>
      </c>
      <c r="P223" s="548">
        <v>0</v>
      </c>
      <c r="Q223" s="550"/>
      <c r="R223" s="545">
        <v>7</v>
      </c>
      <c r="S223" s="550">
        <v>1</v>
      </c>
      <c r="T223" s="549">
        <v>1.5</v>
      </c>
      <c r="U223" s="551">
        <v>1</v>
      </c>
    </row>
    <row r="224" spans="1:21" ht="14.4" customHeight="1" x14ac:dyDescent="0.3">
      <c r="A224" s="544">
        <v>27</v>
      </c>
      <c r="B224" s="545" t="s">
        <v>460</v>
      </c>
      <c r="C224" s="545" t="s">
        <v>475</v>
      </c>
      <c r="D224" s="546" t="s">
        <v>1767</v>
      </c>
      <c r="E224" s="547" t="s">
        <v>485</v>
      </c>
      <c r="F224" s="545" t="s">
        <v>470</v>
      </c>
      <c r="G224" s="545" t="s">
        <v>1120</v>
      </c>
      <c r="H224" s="545" t="s">
        <v>422</v>
      </c>
      <c r="I224" s="545" t="s">
        <v>1121</v>
      </c>
      <c r="J224" s="545" t="s">
        <v>1122</v>
      </c>
      <c r="K224" s="545" t="s">
        <v>636</v>
      </c>
      <c r="L224" s="548">
        <v>481.15</v>
      </c>
      <c r="M224" s="548">
        <v>962.3</v>
      </c>
      <c r="N224" s="545">
        <v>2</v>
      </c>
      <c r="O224" s="549">
        <v>1</v>
      </c>
      <c r="P224" s="548">
        <v>481.15</v>
      </c>
      <c r="Q224" s="550">
        <v>0.5</v>
      </c>
      <c r="R224" s="545">
        <v>1</v>
      </c>
      <c r="S224" s="550">
        <v>0.5</v>
      </c>
      <c r="T224" s="549">
        <v>0.5</v>
      </c>
      <c r="U224" s="551">
        <v>0.5</v>
      </c>
    </row>
    <row r="225" spans="1:21" ht="14.4" customHeight="1" x14ac:dyDescent="0.3">
      <c r="A225" s="544">
        <v>27</v>
      </c>
      <c r="B225" s="545" t="s">
        <v>460</v>
      </c>
      <c r="C225" s="545" t="s">
        <v>475</v>
      </c>
      <c r="D225" s="546" t="s">
        <v>1767</v>
      </c>
      <c r="E225" s="547" t="s">
        <v>485</v>
      </c>
      <c r="F225" s="545" t="s">
        <v>470</v>
      </c>
      <c r="G225" s="545" t="s">
        <v>1120</v>
      </c>
      <c r="H225" s="545" t="s">
        <v>422</v>
      </c>
      <c r="I225" s="545" t="s">
        <v>1123</v>
      </c>
      <c r="J225" s="545" t="s">
        <v>1124</v>
      </c>
      <c r="K225" s="545" t="s">
        <v>636</v>
      </c>
      <c r="L225" s="548">
        <v>0</v>
      </c>
      <c r="M225" s="548">
        <v>0</v>
      </c>
      <c r="N225" s="545">
        <v>1</v>
      </c>
      <c r="O225" s="549">
        <v>0.5</v>
      </c>
      <c r="P225" s="548"/>
      <c r="Q225" s="550"/>
      <c r="R225" s="545"/>
      <c r="S225" s="550">
        <v>0</v>
      </c>
      <c r="T225" s="549"/>
      <c r="U225" s="551">
        <v>0</v>
      </c>
    </row>
    <row r="226" spans="1:21" ht="14.4" customHeight="1" x14ac:dyDescent="0.3">
      <c r="A226" s="544">
        <v>27</v>
      </c>
      <c r="B226" s="545" t="s">
        <v>460</v>
      </c>
      <c r="C226" s="545" t="s">
        <v>475</v>
      </c>
      <c r="D226" s="546" t="s">
        <v>1767</v>
      </c>
      <c r="E226" s="547" t="s">
        <v>485</v>
      </c>
      <c r="F226" s="545" t="s">
        <v>470</v>
      </c>
      <c r="G226" s="545" t="s">
        <v>1120</v>
      </c>
      <c r="H226" s="545" t="s">
        <v>422</v>
      </c>
      <c r="I226" s="545" t="s">
        <v>1125</v>
      </c>
      <c r="J226" s="545" t="s">
        <v>1126</v>
      </c>
      <c r="K226" s="545" t="s">
        <v>1127</v>
      </c>
      <c r="L226" s="548">
        <v>0</v>
      </c>
      <c r="M226" s="548">
        <v>0</v>
      </c>
      <c r="N226" s="545">
        <v>1</v>
      </c>
      <c r="O226" s="549">
        <v>0.5</v>
      </c>
      <c r="P226" s="548"/>
      <c r="Q226" s="550"/>
      <c r="R226" s="545"/>
      <c r="S226" s="550">
        <v>0</v>
      </c>
      <c r="T226" s="549"/>
      <c r="U226" s="551">
        <v>0</v>
      </c>
    </row>
    <row r="227" spans="1:21" ht="14.4" customHeight="1" x14ac:dyDescent="0.3">
      <c r="A227" s="544">
        <v>27</v>
      </c>
      <c r="B227" s="545" t="s">
        <v>460</v>
      </c>
      <c r="C227" s="545" t="s">
        <v>475</v>
      </c>
      <c r="D227" s="546" t="s">
        <v>1767</v>
      </c>
      <c r="E227" s="547" t="s">
        <v>485</v>
      </c>
      <c r="F227" s="545" t="s">
        <v>470</v>
      </c>
      <c r="G227" s="545" t="s">
        <v>1120</v>
      </c>
      <c r="H227" s="545" t="s">
        <v>422</v>
      </c>
      <c r="I227" s="545" t="s">
        <v>1128</v>
      </c>
      <c r="J227" s="545" t="s">
        <v>1122</v>
      </c>
      <c r="K227" s="545" t="s">
        <v>1127</v>
      </c>
      <c r="L227" s="548">
        <v>0</v>
      </c>
      <c r="M227" s="548">
        <v>0</v>
      </c>
      <c r="N227" s="545">
        <v>1</v>
      </c>
      <c r="O227" s="549">
        <v>1</v>
      </c>
      <c r="P227" s="548"/>
      <c r="Q227" s="550"/>
      <c r="R227" s="545"/>
      <c r="S227" s="550">
        <v>0</v>
      </c>
      <c r="T227" s="549"/>
      <c r="U227" s="551">
        <v>0</v>
      </c>
    </row>
    <row r="228" spans="1:21" ht="14.4" customHeight="1" x14ac:dyDescent="0.3">
      <c r="A228" s="544">
        <v>27</v>
      </c>
      <c r="B228" s="545" t="s">
        <v>460</v>
      </c>
      <c r="C228" s="545" t="s">
        <v>475</v>
      </c>
      <c r="D228" s="546" t="s">
        <v>1767</v>
      </c>
      <c r="E228" s="547" t="s">
        <v>485</v>
      </c>
      <c r="F228" s="545" t="s">
        <v>470</v>
      </c>
      <c r="G228" s="545" t="s">
        <v>1129</v>
      </c>
      <c r="H228" s="545" t="s">
        <v>422</v>
      </c>
      <c r="I228" s="545" t="s">
        <v>1130</v>
      </c>
      <c r="J228" s="545" t="s">
        <v>1131</v>
      </c>
      <c r="K228" s="545" t="s">
        <v>1132</v>
      </c>
      <c r="L228" s="548">
        <v>33.549999999999997</v>
      </c>
      <c r="M228" s="548">
        <v>33.549999999999997</v>
      </c>
      <c r="N228" s="545">
        <v>1</v>
      </c>
      <c r="O228" s="549">
        <v>1</v>
      </c>
      <c r="P228" s="548"/>
      <c r="Q228" s="550">
        <v>0</v>
      </c>
      <c r="R228" s="545"/>
      <c r="S228" s="550">
        <v>0</v>
      </c>
      <c r="T228" s="549"/>
      <c r="U228" s="551">
        <v>0</v>
      </c>
    </row>
    <row r="229" spans="1:21" ht="14.4" customHeight="1" x14ac:dyDescent="0.3">
      <c r="A229" s="544">
        <v>27</v>
      </c>
      <c r="B229" s="545" t="s">
        <v>460</v>
      </c>
      <c r="C229" s="545" t="s">
        <v>475</v>
      </c>
      <c r="D229" s="546" t="s">
        <v>1767</v>
      </c>
      <c r="E229" s="547" t="s">
        <v>485</v>
      </c>
      <c r="F229" s="545" t="s">
        <v>470</v>
      </c>
      <c r="G229" s="545" t="s">
        <v>690</v>
      </c>
      <c r="H229" s="545" t="s">
        <v>422</v>
      </c>
      <c r="I229" s="545" t="s">
        <v>1133</v>
      </c>
      <c r="J229" s="545" t="s">
        <v>1134</v>
      </c>
      <c r="K229" s="545" t="s">
        <v>1135</v>
      </c>
      <c r="L229" s="548">
        <v>157.68</v>
      </c>
      <c r="M229" s="548">
        <v>157.68</v>
      </c>
      <c r="N229" s="545">
        <v>1</v>
      </c>
      <c r="O229" s="549">
        <v>0.5</v>
      </c>
      <c r="P229" s="548"/>
      <c r="Q229" s="550">
        <v>0</v>
      </c>
      <c r="R229" s="545"/>
      <c r="S229" s="550">
        <v>0</v>
      </c>
      <c r="T229" s="549"/>
      <c r="U229" s="551">
        <v>0</v>
      </c>
    </row>
    <row r="230" spans="1:21" ht="14.4" customHeight="1" x14ac:dyDescent="0.3">
      <c r="A230" s="544">
        <v>27</v>
      </c>
      <c r="B230" s="545" t="s">
        <v>460</v>
      </c>
      <c r="C230" s="545" t="s">
        <v>475</v>
      </c>
      <c r="D230" s="546" t="s">
        <v>1767</v>
      </c>
      <c r="E230" s="547" t="s">
        <v>485</v>
      </c>
      <c r="F230" s="545" t="s">
        <v>470</v>
      </c>
      <c r="G230" s="545" t="s">
        <v>1136</v>
      </c>
      <c r="H230" s="545" t="s">
        <v>422</v>
      </c>
      <c r="I230" s="545" t="s">
        <v>1137</v>
      </c>
      <c r="J230" s="545" t="s">
        <v>1138</v>
      </c>
      <c r="K230" s="545" t="s">
        <v>1139</v>
      </c>
      <c r="L230" s="548">
        <v>264</v>
      </c>
      <c r="M230" s="548">
        <v>264</v>
      </c>
      <c r="N230" s="545">
        <v>1</v>
      </c>
      <c r="O230" s="549">
        <v>0.5</v>
      </c>
      <c r="P230" s="548">
        <v>264</v>
      </c>
      <c r="Q230" s="550">
        <v>1</v>
      </c>
      <c r="R230" s="545">
        <v>1</v>
      </c>
      <c r="S230" s="550">
        <v>1</v>
      </c>
      <c r="T230" s="549">
        <v>0.5</v>
      </c>
      <c r="U230" s="551">
        <v>1</v>
      </c>
    </row>
    <row r="231" spans="1:21" ht="14.4" customHeight="1" x14ac:dyDescent="0.3">
      <c r="A231" s="544">
        <v>27</v>
      </c>
      <c r="B231" s="545" t="s">
        <v>460</v>
      </c>
      <c r="C231" s="545" t="s">
        <v>475</v>
      </c>
      <c r="D231" s="546" t="s">
        <v>1767</v>
      </c>
      <c r="E231" s="547" t="s">
        <v>485</v>
      </c>
      <c r="F231" s="545" t="s">
        <v>470</v>
      </c>
      <c r="G231" s="545" t="s">
        <v>1136</v>
      </c>
      <c r="H231" s="545" t="s">
        <v>422</v>
      </c>
      <c r="I231" s="545" t="s">
        <v>1140</v>
      </c>
      <c r="J231" s="545" t="s">
        <v>1138</v>
      </c>
      <c r="K231" s="545" t="s">
        <v>1141</v>
      </c>
      <c r="L231" s="548">
        <v>0</v>
      </c>
      <c r="M231" s="548">
        <v>0</v>
      </c>
      <c r="N231" s="545">
        <v>3</v>
      </c>
      <c r="O231" s="549">
        <v>0.5</v>
      </c>
      <c r="P231" s="548">
        <v>0</v>
      </c>
      <c r="Q231" s="550"/>
      <c r="R231" s="545">
        <v>3</v>
      </c>
      <c r="S231" s="550">
        <v>1</v>
      </c>
      <c r="T231" s="549">
        <v>0.5</v>
      </c>
      <c r="U231" s="551">
        <v>1</v>
      </c>
    </row>
    <row r="232" spans="1:21" ht="14.4" customHeight="1" x14ac:dyDescent="0.3">
      <c r="A232" s="544">
        <v>27</v>
      </c>
      <c r="B232" s="545" t="s">
        <v>460</v>
      </c>
      <c r="C232" s="545" t="s">
        <v>475</v>
      </c>
      <c r="D232" s="546" t="s">
        <v>1767</v>
      </c>
      <c r="E232" s="547" t="s">
        <v>485</v>
      </c>
      <c r="F232" s="545" t="s">
        <v>470</v>
      </c>
      <c r="G232" s="545" t="s">
        <v>1142</v>
      </c>
      <c r="H232" s="545" t="s">
        <v>422</v>
      </c>
      <c r="I232" s="545" t="s">
        <v>1143</v>
      </c>
      <c r="J232" s="545" t="s">
        <v>1144</v>
      </c>
      <c r="K232" s="545" t="s">
        <v>1145</v>
      </c>
      <c r="L232" s="548">
        <v>0</v>
      </c>
      <c r="M232" s="548">
        <v>0</v>
      </c>
      <c r="N232" s="545">
        <v>2</v>
      </c>
      <c r="O232" s="549">
        <v>0.5</v>
      </c>
      <c r="P232" s="548"/>
      <c r="Q232" s="550"/>
      <c r="R232" s="545"/>
      <c r="S232" s="550">
        <v>0</v>
      </c>
      <c r="T232" s="549"/>
      <c r="U232" s="551">
        <v>0</v>
      </c>
    </row>
    <row r="233" spans="1:21" ht="14.4" customHeight="1" x14ac:dyDescent="0.3">
      <c r="A233" s="544">
        <v>27</v>
      </c>
      <c r="B233" s="545" t="s">
        <v>460</v>
      </c>
      <c r="C233" s="545" t="s">
        <v>475</v>
      </c>
      <c r="D233" s="546" t="s">
        <v>1767</v>
      </c>
      <c r="E233" s="547" t="s">
        <v>485</v>
      </c>
      <c r="F233" s="545" t="s">
        <v>470</v>
      </c>
      <c r="G233" s="545" t="s">
        <v>1146</v>
      </c>
      <c r="H233" s="545" t="s">
        <v>422</v>
      </c>
      <c r="I233" s="545" t="s">
        <v>1147</v>
      </c>
      <c r="J233" s="545" t="s">
        <v>1148</v>
      </c>
      <c r="K233" s="545" t="s">
        <v>1149</v>
      </c>
      <c r="L233" s="548">
        <v>0</v>
      </c>
      <c r="M233" s="548">
        <v>0</v>
      </c>
      <c r="N233" s="545">
        <v>1</v>
      </c>
      <c r="O233" s="549">
        <v>0.5</v>
      </c>
      <c r="P233" s="548"/>
      <c r="Q233" s="550"/>
      <c r="R233" s="545"/>
      <c r="S233" s="550">
        <v>0</v>
      </c>
      <c r="T233" s="549"/>
      <c r="U233" s="551">
        <v>0</v>
      </c>
    </row>
    <row r="234" spans="1:21" ht="14.4" customHeight="1" x14ac:dyDescent="0.3">
      <c r="A234" s="544">
        <v>27</v>
      </c>
      <c r="B234" s="545" t="s">
        <v>460</v>
      </c>
      <c r="C234" s="545" t="s">
        <v>475</v>
      </c>
      <c r="D234" s="546" t="s">
        <v>1767</v>
      </c>
      <c r="E234" s="547" t="s">
        <v>485</v>
      </c>
      <c r="F234" s="545" t="s">
        <v>470</v>
      </c>
      <c r="G234" s="545" t="s">
        <v>1146</v>
      </c>
      <c r="H234" s="545" t="s">
        <v>422</v>
      </c>
      <c r="I234" s="545" t="s">
        <v>1150</v>
      </c>
      <c r="J234" s="545" t="s">
        <v>1151</v>
      </c>
      <c r="K234" s="545" t="s">
        <v>1152</v>
      </c>
      <c r="L234" s="548">
        <v>0</v>
      </c>
      <c r="M234" s="548">
        <v>0</v>
      </c>
      <c r="N234" s="545">
        <v>2</v>
      </c>
      <c r="O234" s="549">
        <v>1</v>
      </c>
      <c r="P234" s="548">
        <v>0</v>
      </c>
      <c r="Q234" s="550"/>
      <c r="R234" s="545">
        <v>1</v>
      </c>
      <c r="S234" s="550">
        <v>0.5</v>
      </c>
      <c r="T234" s="549">
        <v>0.5</v>
      </c>
      <c r="U234" s="551">
        <v>0.5</v>
      </c>
    </row>
    <row r="235" spans="1:21" ht="14.4" customHeight="1" x14ac:dyDescent="0.3">
      <c r="A235" s="544">
        <v>27</v>
      </c>
      <c r="B235" s="545" t="s">
        <v>460</v>
      </c>
      <c r="C235" s="545" t="s">
        <v>475</v>
      </c>
      <c r="D235" s="546" t="s">
        <v>1767</v>
      </c>
      <c r="E235" s="547" t="s">
        <v>485</v>
      </c>
      <c r="F235" s="545" t="s">
        <v>470</v>
      </c>
      <c r="G235" s="545" t="s">
        <v>1153</v>
      </c>
      <c r="H235" s="545" t="s">
        <v>422</v>
      </c>
      <c r="I235" s="545" t="s">
        <v>1154</v>
      </c>
      <c r="J235" s="545" t="s">
        <v>1155</v>
      </c>
      <c r="K235" s="545" t="s">
        <v>1156</v>
      </c>
      <c r="L235" s="548">
        <v>0</v>
      </c>
      <c r="M235" s="548">
        <v>0</v>
      </c>
      <c r="N235" s="545">
        <v>2</v>
      </c>
      <c r="O235" s="549">
        <v>1</v>
      </c>
      <c r="P235" s="548"/>
      <c r="Q235" s="550"/>
      <c r="R235" s="545"/>
      <c r="S235" s="550">
        <v>0</v>
      </c>
      <c r="T235" s="549"/>
      <c r="U235" s="551">
        <v>0</v>
      </c>
    </row>
    <row r="236" spans="1:21" ht="14.4" customHeight="1" x14ac:dyDescent="0.3">
      <c r="A236" s="544">
        <v>27</v>
      </c>
      <c r="B236" s="545" t="s">
        <v>460</v>
      </c>
      <c r="C236" s="545" t="s">
        <v>475</v>
      </c>
      <c r="D236" s="546" t="s">
        <v>1767</v>
      </c>
      <c r="E236" s="547" t="s">
        <v>485</v>
      </c>
      <c r="F236" s="545" t="s">
        <v>470</v>
      </c>
      <c r="G236" s="545" t="s">
        <v>1153</v>
      </c>
      <c r="H236" s="545" t="s">
        <v>422</v>
      </c>
      <c r="I236" s="545" t="s">
        <v>1157</v>
      </c>
      <c r="J236" s="545" t="s">
        <v>1158</v>
      </c>
      <c r="K236" s="545" t="s">
        <v>1159</v>
      </c>
      <c r="L236" s="548">
        <v>0</v>
      </c>
      <c r="M236" s="548">
        <v>0</v>
      </c>
      <c r="N236" s="545">
        <v>1</v>
      </c>
      <c r="O236" s="549">
        <v>0.5</v>
      </c>
      <c r="P236" s="548"/>
      <c r="Q236" s="550"/>
      <c r="R236" s="545"/>
      <c r="S236" s="550">
        <v>0</v>
      </c>
      <c r="T236" s="549"/>
      <c r="U236" s="551">
        <v>0</v>
      </c>
    </row>
    <row r="237" spans="1:21" ht="14.4" customHeight="1" x14ac:dyDescent="0.3">
      <c r="A237" s="544">
        <v>27</v>
      </c>
      <c r="B237" s="545" t="s">
        <v>460</v>
      </c>
      <c r="C237" s="545" t="s">
        <v>475</v>
      </c>
      <c r="D237" s="546" t="s">
        <v>1767</v>
      </c>
      <c r="E237" s="547" t="s">
        <v>485</v>
      </c>
      <c r="F237" s="545" t="s">
        <v>470</v>
      </c>
      <c r="G237" s="545" t="s">
        <v>1160</v>
      </c>
      <c r="H237" s="545" t="s">
        <v>422</v>
      </c>
      <c r="I237" s="545" t="s">
        <v>1161</v>
      </c>
      <c r="J237" s="545" t="s">
        <v>1162</v>
      </c>
      <c r="K237" s="545" t="s">
        <v>786</v>
      </c>
      <c r="L237" s="548">
        <v>271.94</v>
      </c>
      <c r="M237" s="548">
        <v>271.94</v>
      </c>
      <c r="N237" s="545">
        <v>1</v>
      </c>
      <c r="O237" s="549">
        <v>1</v>
      </c>
      <c r="P237" s="548"/>
      <c r="Q237" s="550">
        <v>0</v>
      </c>
      <c r="R237" s="545"/>
      <c r="S237" s="550">
        <v>0</v>
      </c>
      <c r="T237" s="549"/>
      <c r="U237" s="551">
        <v>0</v>
      </c>
    </row>
    <row r="238" spans="1:21" ht="14.4" customHeight="1" x14ac:dyDescent="0.3">
      <c r="A238" s="544">
        <v>27</v>
      </c>
      <c r="B238" s="545" t="s">
        <v>460</v>
      </c>
      <c r="C238" s="545" t="s">
        <v>475</v>
      </c>
      <c r="D238" s="546" t="s">
        <v>1767</v>
      </c>
      <c r="E238" s="547" t="s">
        <v>485</v>
      </c>
      <c r="F238" s="545" t="s">
        <v>470</v>
      </c>
      <c r="G238" s="545" t="s">
        <v>1163</v>
      </c>
      <c r="H238" s="545" t="s">
        <v>422</v>
      </c>
      <c r="I238" s="545" t="s">
        <v>1164</v>
      </c>
      <c r="J238" s="545" t="s">
        <v>1165</v>
      </c>
      <c r="K238" s="545" t="s">
        <v>1166</v>
      </c>
      <c r="L238" s="548">
        <v>52.29</v>
      </c>
      <c r="M238" s="548">
        <v>104.58</v>
      </c>
      <c r="N238" s="545">
        <v>2</v>
      </c>
      <c r="O238" s="549">
        <v>1</v>
      </c>
      <c r="P238" s="548"/>
      <c r="Q238" s="550">
        <v>0</v>
      </c>
      <c r="R238" s="545"/>
      <c r="S238" s="550">
        <v>0</v>
      </c>
      <c r="T238" s="549"/>
      <c r="U238" s="551">
        <v>0</v>
      </c>
    </row>
    <row r="239" spans="1:21" ht="14.4" customHeight="1" x14ac:dyDescent="0.3">
      <c r="A239" s="544">
        <v>27</v>
      </c>
      <c r="B239" s="545" t="s">
        <v>460</v>
      </c>
      <c r="C239" s="545" t="s">
        <v>475</v>
      </c>
      <c r="D239" s="546" t="s">
        <v>1767</v>
      </c>
      <c r="E239" s="547" t="s">
        <v>485</v>
      </c>
      <c r="F239" s="545" t="s">
        <v>470</v>
      </c>
      <c r="G239" s="545" t="s">
        <v>1167</v>
      </c>
      <c r="H239" s="545" t="s">
        <v>455</v>
      </c>
      <c r="I239" s="545" t="s">
        <v>1168</v>
      </c>
      <c r="J239" s="545" t="s">
        <v>1169</v>
      </c>
      <c r="K239" s="545" t="s">
        <v>1170</v>
      </c>
      <c r="L239" s="548">
        <v>184.74</v>
      </c>
      <c r="M239" s="548">
        <v>184.74</v>
      </c>
      <c r="N239" s="545">
        <v>1</v>
      </c>
      <c r="O239" s="549">
        <v>0.5</v>
      </c>
      <c r="P239" s="548">
        <v>184.74</v>
      </c>
      <c r="Q239" s="550">
        <v>1</v>
      </c>
      <c r="R239" s="545">
        <v>1</v>
      </c>
      <c r="S239" s="550">
        <v>1</v>
      </c>
      <c r="T239" s="549">
        <v>0.5</v>
      </c>
      <c r="U239" s="551">
        <v>1</v>
      </c>
    </row>
    <row r="240" spans="1:21" ht="14.4" customHeight="1" x14ac:dyDescent="0.3">
      <c r="A240" s="544">
        <v>27</v>
      </c>
      <c r="B240" s="545" t="s">
        <v>460</v>
      </c>
      <c r="C240" s="545" t="s">
        <v>475</v>
      </c>
      <c r="D240" s="546" t="s">
        <v>1767</v>
      </c>
      <c r="E240" s="547" t="s">
        <v>485</v>
      </c>
      <c r="F240" s="545" t="s">
        <v>470</v>
      </c>
      <c r="G240" s="545" t="s">
        <v>572</v>
      </c>
      <c r="H240" s="545" t="s">
        <v>422</v>
      </c>
      <c r="I240" s="545" t="s">
        <v>1171</v>
      </c>
      <c r="J240" s="545" t="s">
        <v>1172</v>
      </c>
      <c r="K240" s="545" t="s">
        <v>1173</v>
      </c>
      <c r="L240" s="548">
        <v>0</v>
      </c>
      <c r="M240" s="548">
        <v>0</v>
      </c>
      <c r="N240" s="545">
        <v>1</v>
      </c>
      <c r="O240" s="549">
        <v>0.5</v>
      </c>
      <c r="P240" s="548"/>
      <c r="Q240" s="550"/>
      <c r="R240" s="545"/>
      <c r="S240" s="550">
        <v>0</v>
      </c>
      <c r="T240" s="549"/>
      <c r="U240" s="551">
        <v>0</v>
      </c>
    </row>
    <row r="241" spans="1:21" ht="14.4" customHeight="1" x14ac:dyDescent="0.3">
      <c r="A241" s="544">
        <v>27</v>
      </c>
      <c r="B241" s="545" t="s">
        <v>460</v>
      </c>
      <c r="C241" s="545" t="s">
        <v>475</v>
      </c>
      <c r="D241" s="546" t="s">
        <v>1767</v>
      </c>
      <c r="E241" s="547" t="s">
        <v>485</v>
      </c>
      <c r="F241" s="545" t="s">
        <v>470</v>
      </c>
      <c r="G241" s="545" t="s">
        <v>572</v>
      </c>
      <c r="H241" s="545" t="s">
        <v>422</v>
      </c>
      <c r="I241" s="545" t="s">
        <v>728</v>
      </c>
      <c r="J241" s="545" t="s">
        <v>729</v>
      </c>
      <c r="K241" s="545" t="s">
        <v>575</v>
      </c>
      <c r="L241" s="548">
        <v>0</v>
      </c>
      <c r="M241" s="548">
        <v>0</v>
      </c>
      <c r="N241" s="545">
        <v>1</v>
      </c>
      <c r="O241" s="549">
        <v>0.5</v>
      </c>
      <c r="P241" s="548"/>
      <c r="Q241" s="550"/>
      <c r="R241" s="545"/>
      <c r="S241" s="550">
        <v>0</v>
      </c>
      <c r="T241" s="549"/>
      <c r="U241" s="551">
        <v>0</v>
      </c>
    </row>
    <row r="242" spans="1:21" ht="14.4" customHeight="1" x14ac:dyDescent="0.3">
      <c r="A242" s="544">
        <v>27</v>
      </c>
      <c r="B242" s="545" t="s">
        <v>460</v>
      </c>
      <c r="C242" s="545" t="s">
        <v>475</v>
      </c>
      <c r="D242" s="546" t="s">
        <v>1767</v>
      </c>
      <c r="E242" s="547" t="s">
        <v>485</v>
      </c>
      <c r="F242" s="545" t="s">
        <v>470</v>
      </c>
      <c r="G242" s="545" t="s">
        <v>572</v>
      </c>
      <c r="H242" s="545" t="s">
        <v>422</v>
      </c>
      <c r="I242" s="545" t="s">
        <v>1174</v>
      </c>
      <c r="J242" s="545" t="s">
        <v>1172</v>
      </c>
      <c r="K242" s="545" t="s">
        <v>577</v>
      </c>
      <c r="L242" s="548">
        <v>0</v>
      </c>
      <c r="M242" s="548">
        <v>0</v>
      </c>
      <c r="N242" s="545">
        <v>1</v>
      </c>
      <c r="O242" s="549">
        <v>1</v>
      </c>
      <c r="P242" s="548"/>
      <c r="Q242" s="550"/>
      <c r="R242" s="545"/>
      <c r="S242" s="550">
        <v>0</v>
      </c>
      <c r="T242" s="549"/>
      <c r="U242" s="551">
        <v>0</v>
      </c>
    </row>
    <row r="243" spans="1:21" ht="14.4" customHeight="1" x14ac:dyDescent="0.3">
      <c r="A243" s="544">
        <v>27</v>
      </c>
      <c r="B243" s="545" t="s">
        <v>460</v>
      </c>
      <c r="C243" s="545" t="s">
        <v>475</v>
      </c>
      <c r="D243" s="546" t="s">
        <v>1767</v>
      </c>
      <c r="E243" s="547" t="s">
        <v>485</v>
      </c>
      <c r="F243" s="545" t="s">
        <v>470</v>
      </c>
      <c r="G243" s="545" t="s">
        <v>572</v>
      </c>
      <c r="H243" s="545" t="s">
        <v>422</v>
      </c>
      <c r="I243" s="545" t="s">
        <v>1175</v>
      </c>
      <c r="J243" s="545" t="s">
        <v>1172</v>
      </c>
      <c r="K243" s="545" t="s">
        <v>770</v>
      </c>
      <c r="L243" s="548">
        <v>0</v>
      </c>
      <c r="M243" s="548">
        <v>0</v>
      </c>
      <c r="N243" s="545">
        <v>1</v>
      </c>
      <c r="O243" s="549">
        <v>1</v>
      </c>
      <c r="P243" s="548"/>
      <c r="Q243" s="550"/>
      <c r="R243" s="545"/>
      <c r="S243" s="550">
        <v>0</v>
      </c>
      <c r="T243" s="549"/>
      <c r="U243" s="551">
        <v>0</v>
      </c>
    </row>
    <row r="244" spans="1:21" ht="14.4" customHeight="1" x14ac:dyDescent="0.3">
      <c r="A244" s="544">
        <v>27</v>
      </c>
      <c r="B244" s="545" t="s">
        <v>460</v>
      </c>
      <c r="C244" s="545" t="s">
        <v>475</v>
      </c>
      <c r="D244" s="546" t="s">
        <v>1767</v>
      </c>
      <c r="E244" s="547" t="s">
        <v>485</v>
      </c>
      <c r="F244" s="545" t="s">
        <v>470</v>
      </c>
      <c r="G244" s="545" t="s">
        <v>572</v>
      </c>
      <c r="H244" s="545" t="s">
        <v>422</v>
      </c>
      <c r="I244" s="545" t="s">
        <v>1176</v>
      </c>
      <c r="J244" s="545" t="s">
        <v>1177</v>
      </c>
      <c r="K244" s="545" t="s">
        <v>770</v>
      </c>
      <c r="L244" s="548">
        <v>0</v>
      </c>
      <c r="M244" s="548">
        <v>0</v>
      </c>
      <c r="N244" s="545">
        <v>2</v>
      </c>
      <c r="O244" s="549">
        <v>1.5</v>
      </c>
      <c r="P244" s="548">
        <v>0</v>
      </c>
      <c r="Q244" s="550"/>
      <c r="R244" s="545">
        <v>2</v>
      </c>
      <c r="S244" s="550">
        <v>1</v>
      </c>
      <c r="T244" s="549">
        <v>1.5</v>
      </c>
      <c r="U244" s="551">
        <v>1</v>
      </c>
    </row>
    <row r="245" spans="1:21" ht="14.4" customHeight="1" x14ac:dyDescent="0.3">
      <c r="A245" s="544">
        <v>27</v>
      </c>
      <c r="B245" s="545" t="s">
        <v>460</v>
      </c>
      <c r="C245" s="545" t="s">
        <v>475</v>
      </c>
      <c r="D245" s="546" t="s">
        <v>1767</v>
      </c>
      <c r="E245" s="547" t="s">
        <v>485</v>
      </c>
      <c r="F245" s="545" t="s">
        <v>470</v>
      </c>
      <c r="G245" s="545" t="s">
        <v>1178</v>
      </c>
      <c r="H245" s="545" t="s">
        <v>422</v>
      </c>
      <c r="I245" s="545" t="s">
        <v>1179</v>
      </c>
      <c r="J245" s="545" t="s">
        <v>1180</v>
      </c>
      <c r="K245" s="545" t="s">
        <v>1181</v>
      </c>
      <c r="L245" s="548">
        <v>0</v>
      </c>
      <c r="M245" s="548">
        <v>0</v>
      </c>
      <c r="N245" s="545">
        <v>3</v>
      </c>
      <c r="O245" s="549">
        <v>2</v>
      </c>
      <c r="P245" s="548"/>
      <c r="Q245" s="550"/>
      <c r="R245" s="545"/>
      <c r="S245" s="550">
        <v>0</v>
      </c>
      <c r="T245" s="549"/>
      <c r="U245" s="551">
        <v>0</v>
      </c>
    </row>
    <row r="246" spans="1:21" ht="14.4" customHeight="1" x14ac:dyDescent="0.3">
      <c r="A246" s="544">
        <v>27</v>
      </c>
      <c r="B246" s="545" t="s">
        <v>460</v>
      </c>
      <c r="C246" s="545" t="s">
        <v>475</v>
      </c>
      <c r="D246" s="546" t="s">
        <v>1767</v>
      </c>
      <c r="E246" s="547" t="s">
        <v>485</v>
      </c>
      <c r="F246" s="545" t="s">
        <v>470</v>
      </c>
      <c r="G246" s="545" t="s">
        <v>1178</v>
      </c>
      <c r="H246" s="545" t="s">
        <v>422</v>
      </c>
      <c r="I246" s="545" t="s">
        <v>1182</v>
      </c>
      <c r="J246" s="545" t="s">
        <v>1180</v>
      </c>
      <c r="K246" s="545" t="s">
        <v>1183</v>
      </c>
      <c r="L246" s="548">
        <v>421.13</v>
      </c>
      <c r="M246" s="548">
        <v>421.13</v>
      </c>
      <c r="N246" s="545">
        <v>1</v>
      </c>
      <c r="O246" s="549">
        <v>0.5</v>
      </c>
      <c r="P246" s="548"/>
      <c r="Q246" s="550">
        <v>0</v>
      </c>
      <c r="R246" s="545"/>
      <c r="S246" s="550">
        <v>0</v>
      </c>
      <c r="T246" s="549"/>
      <c r="U246" s="551">
        <v>0</v>
      </c>
    </row>
    <row r="247" spans="1:21" ht="14.4" customHeight="1" x14ac:dyDescent="0.3">
      <c r="A247" s="544">
        <v>27</v>
      </c>
      <c r="B247" s="545" t="s">
        <v>460</v>
      </c>
      <c r="C247" s="545" t="s">
        <v>475</v>
      </c>
      <c r="D247" s="546" t="s">
        <v>1767</v>
      </c>
      <c r="E247" s="547" t="s">
        <v>485</v>
      </c>
      <c r="F247" s="545" t="s">
        <v>470</v>
      </c>
      <c r="G247" s="545" t="s">
        <v>1184</v>
      </c>
      <c r="H247" s="545" t="s">
        <v>422</v>
      </c>
      <c r="I247" s="545" t="s">
        <v>1185</v>
      </c>
      <c r="J247" s="545" t="s">
        <v>1186</v>
      </c>
      <c r="K247" s="545" t="s">
        <v>1187</v>
      </c>
      <c r="L247" s="548">
        <v>0</v>
      </c>
      <c r="M247" s="548">
        <v>0</v>
      </c>
      <c r="N247" s="545">
        <v>2</v>
      </c>
      <c r="O247" s="549">
        <v>1</v>
      </c>
      <c r="P247" s="548"/>
      <c r="Q247" s="550"/>
      <c r="R247" s="545"/>
      <c r="S247" s="550">
        <v>0</v>
      </c>
      <c r="T247" s="549"/>
      <c r="U247" s="551">
        <v>0</v>
      </c>
    </row>
    <row r="248" spans="1:21" ht="14.4" customHeight="1" x14ac:dyDescent="0.3">
      <c r="A248" s="544">
        <v>27</v>
      </c>
      <c r="B248" s="545" t="s">
        <v>460</v>
      </c>
      <c r="C248" s="545" t="s">
        <v>475</v>
      </c>
      <c r="D248" s="546" t="s">
        <v>1767</v>
      </c>
      <c r="E248" s="547" t="s">
        <v>485</v>
      </c>
      <c r="F248" s="545" t="s">
        <v>472</v>
      </c>
      <c r="G248" s="545" t="s">
        <v>1188</v>
      </c>
      <c r="H248" s="545" t="s">
        <v>422</v>
      </c>
      <c r="I248" s="545" t="s">
        <v>1189</v>
      </c>
      <c r="J248" s="545" t="s">
        <v>1190</v>
      </c>
      <c r="K248" s="545" t="s">
        <v>1191</v>
      </c>
      <c r="L248" s="548">
        <v>410</v>
      </c>
      <c r="M248" s="548">
        <v>410</v>
      </c>
      <c r="N248" s="545">
        <v>1</v>
      </c>
      <c r="O248" s="549">
        <v>1</v>
      </c>
      <c r="P248" s="548">
        <v>410</v>
      </c>
      <c r="Q248" s="550">
        <v>1</v>
      </c>
      <c r="R248" s="545">
        <v>1</v>
      </c>
      <c r="S248" s="550">
        <v>1</v>
      </c>
      <c r="T248" s="549">
        <v>1</v>
      </c>
      <c r="U248" s="551">
        <v>1</v>
      </c>
    </row>
    <row r="249" spans="1:21" ht="14.4" customHeight="1" x14ac:dyDescent="0.3">
      <c r="A249" s="544">
        <v>27</v>
      </c>
      <c r="B249" s="545" t="s">
        <v>460</v>
      </c>
      <c r="C249" s="545" t="s">
        <v>475</v>
      </c>
      <c r="D249" s="546" t="s">
        <v>1767</v>
      </c>
      <c r="E249" s="547" t="s">
        <v>485</v>
      </c>
      <c r="F249" s="545" t="s">
        <v>472</v>
      </c>
      <c r="G249" s="545" t="s">
        <v>1188</v>
      </c>
      <c r="H249" s="545" t="s">
        <v>422</v>
      </c>
      <c r="I249" s="545" t="s">
        <v>1192</v>
      </c>
      <c r="J249" s="545" t="s">
        <v>1190</v>
      </c>
      <c r="K249" s="545" t="s">
        <v>1193</v>
      </c>
      <c r="L249" s="548">
        <v>410</v>
      </c>
      <c r="M249" s="548">
        <v>410</v>
      </c>
      <c r="N249" s="545">
        <v>1</v>
      </c>
      <c r="O249" s="549">
        <v>1</v>
      </c>
      <c r="P249" s="548">
        <v>410</v>
      </c>
      <c r="Q249" s="550">
        <v>1</v>
      </c>
      <c r="R249" s="545">
        <v>1</v>
      </c>
      <c r="S249" s="550">
        <v>1</v>
      </c>
      <c r="T249" s="549">
        <v>1</v>
      </c>
      <c r="U249" s="551">
        <v>1</v>
      </c>
    </row>
    <row r="250" spans="1:21" ht="14.4" customHeight="1" x14ac:dyDescent="0.3">
      <c r="A250" s="544">
        <v>27</v>
      </c>
      <c r="B250" s="545" t="s">
        <v>460</v>
      </c>
      <c r="C250" s="545" t="s">
        <v>475</v>
      </c>
      <c r="D250" s="546" t="s">
        <v>1767</v>
      </c>
      <c r="E250" s="547" t="s">
        <v>485</v>
      </c>
      <c r="F250" s="545" t="s">
        <v>472</v>
      </c>
      <c r="G250" s="545" t="s">
        <v>1188</v>
      </c>
      <c r="H250" s="545" t="s">
        <v>422</v>
      </c>
      <c r="I250" s="545" t="s">
        <v>1194</v>
      </c>
      <c r="J250" s="545" t="s">
        <v>1195</v>
      </c>
      <c r="K250" s="545" t="s">
        <v>1196</v>
      </c>
      <c r="L250" s="548">
        <v>2000</v>
      </c>
      <c r="M250" s="548">
        <v>2000</v>
      </c>
      <c r="N250" s="545">
        <v>1</v>
      </c>
      <c r="O250" s="549">
        <v>1</v>
      </c>
      <c r="P250" s="548">
        <v>2000</v>
      </c>
      <c r="Q250" s="550">
        <v>1</v>
      </c>
      <c r="R250" s="545">
        <v>1</v>
      </c>
      <c r="S250" s="550">
        <v>1</v>
      </c>
      <c r="T250" s="549">
        <v>1</v>
      </c>
      <c r="U250" s="551">
        <v>1</v>
      </c>
    </row>
    <row r="251" spans="1:21" ht="14.4" customHeight="1" x14ac:dyDescent="0.3">
      <c r="A251" s="544">
        <v>27</v>
      </c>
      <c r="B251" s="545" t="s">
        <v>460</v>
      </c>
      <c r="C251" s="545" t="s">
        <v>475</v>
      </c>
      <c r="D251" s="546" t="s">
        <v>1767</v>
      </c>
      <c r="E251" s="547" t="s">
        <v>486</v>
      </c>
      <c r="F251" s="545" t="s">
        <v>470</v>
      </c>
      <c r="G251" s="545" t="s">
        <v>1197</v>
      </c>
      <c r="H251" s="545" t="s">
        <v>422</v>
      </c>
      <c r="I251" s="545" t="s">
        <v>1198</v>
      </c>
      <c r="J251" s="545" t="s">
        <v>1199</v>
      </c>
      <c r="K251" s="545" t="s">
        <v>1200</v>
      </c>
      <c r="L251" s="548">
        <v>0</v>
      </c>
      <c r="M251" s="548">
        <v>0</v>
      </c>
      <c r="N251" s="545">
        <v>1</v>
      </c>
      <c r="O251" s="549">
        <v>1</v>
      </c>
      <c r="P251" s="548">
        <v>0</v>
      </c>
      <c r="Q251" s="550"/>
      <c r="R251" s="545">
        <v>1</v>
      </c>
      <c r="S251" s="550">
        <v>1</v>
      </c>
      <c r="T251" s="549">
        <v>1</v>
      </c>
      <c r="U251" s="551">
        <v>1</v>
      </c>
    </row>
    <row r="252" spans="1:21" ht="14.4" customHeight="1" x14ac:dyDescent="0.3">
      <c r="A252" s="544">
        <v>27</v>
      </c>
      <c r="B252" s="545" t="s">
        <v>460</v>
      </c>
      <c r="C252" s="545" t="s">
        <v>475</v>
      </c>
      <c r="D252" s="546" t="s">
        <v>1767</v>
      </c>
      <c r="E252" s="547" t="s">
        <v>487</v>
      </c>
      <c r="F252" s="545" t="s">
        <v>470</v>
      </c>
      <c r="G252" s="545" t="s">
        <v>732</v>
      </c>
      <c r="H252" s="545" t="s">
        <v>422</v>
      </c>
      <c r="I252" s="545" t="s">
        <v>733</v>
      </c>
      <c r="J252" s="545" t="s">
        <v>734</v>
      </c>
      <c r="K252" s="545" t="s">
        <v>735</v>
      </c>
      <c r="L252" s="548">
        <v>35.11</v>
      </c>
      <c r="M252" s="548">
        <v>105.33</v>
      </c>
      <c r="N252" s="545">
        <v>3</v>
      </c>
      <c r="O252" s="549">
        <v>0.5</v>
      </c>
      <c r="P252" s="548"/>
      <c r="Q252" s="550">
        <v>0</v>
      </c>
      <c r="R252" s="545"/>
      <c r="S252" s="550">
        <v>0</v>
      </c>
      <c r="T252" s="549"/>
      <c r="U252" s="551">
        <v>0</v>
      </c>
    </row>
    <row r="253" spans="1:21" ht="14.4" customHeight="1" x14ac:dyDescent="0.3">
      <c r="A253" s="544">
        <v>27</v>
      </c>
      <c r="B253" s="545" t="s">
        <v>460</v>
      </c>
      <c r="C253" s="545" t="s">
        <v>475</v>
      </c>
      <c r="D253" s="546" t="s">
        <v>1767</v>
      </c>
      <c r="E253" s="547" t="s">
        <v>487</v>
      </c>
      <c r="F253" s="545" t="s">
        <v>470</v>
      </c>
      <c r="G253" s="545" t="s">
        <v>757</v>
      </c>
      <c r="H253" s="545" t="s">
        <v>455</v>
      </c>
      <c r="I253" s="545" t="s">
        <v>768</v>
      </c>
      <c r="J253" s="545" t="s">
        <v>769</v>
      </c>
      <c r="K253" s="545" t="s">
        <v>770</v>
      </c>
      <c r="L253" s="548">
        <v>196.21</v>
      </c>
      <c r="M253" s="548">
        <v>196.21</v>
      </c>
      <c r="N253" s="545">
        <v>1</v>
      </c>
      <c r="O253" s="549">
        <v>0.5</v>
      </c>
      <c r="P253" s="548"/>
      <c r="Q253" s="550">
        <v>0</v>
      </c>
      <c r="R253" s="545"/>
      <c r="S253" s="550">
        <v>0</v>
      </c>
      <c r="T253" s="549"/>
      <c r="U253" s="551">
        <v>0</v>
      </c>
    </row>
    <row r="254" spans="1:21" ht="14.4" customHeight="1" x14ac:dyDescent="0.3">
      <c r="A254" s="544">
        <v>27</v>
      </c>
      <c r="B254" s="545" t="s">
        <v>460</v>
      </c>
      <c r="C254" s="545" t="s">
        <v>475</v>
      </c>
      <c r="D254" s="546" t="s">
        <v>1767</v>
      </c>
      <c r="E254" s="547" t="s">
        <v>487</v>
      </c>
      <c r="F254" s="545" t="s">
        <v>470</v>
      </c>
      <c r="G254" s="545" t="s">
        <v>757</v>
      </c>
      <c r="H254" s="545" t="s">
        <v>455</v>
      </c>
      <c r="I254" s="545" t="s">
        <v>1201</v>
      </c>
      <c r="J254" s="545" t="s">
        <v>772</v>
      </c>
      <c r="K254" s="545" t="s">
        <v>782</v>
      </c>
      <c r="L254" s="548">
        <v>117.73</v>
      </c>
      <c r="M254" s="548">
        <v>353.19</v>
      </c>
      <c r="N254" s="545">
        <v>3</v>
      </c>
      <c r="O254" s="549">
        <v>1</v>
      </c>
      <c r="P254" s="548">
        <v>353.19</v>
      </c>
      <c r="Q254" s="550">
        <v>1</v>
      </c>
      <c r="R254" s="545">
        <v>3</v>
      </c>
      <c r="S254" s="550">
        <v>1</v>
      </c>
      <c r="T254" s="549">
        <v>1</v>
      </c>
      <c r="U254" s="551">
        <v>1</v>
      </c>
    </row>
    <row r="255" spans="1:21" ht="14.4" customHeight="1" x14ac:dyDescent="0.3">
      <c r="A255" s="544">
        <v>27</v>
      </c>
      <c r="B255" s="545" t="s">
        <v>460</v>
      </c>
      <c r="C255" s="545" t="s">
        <v>475</v>
      </c>
      <c r="D255" s="546" t="s">
        <v>1767</v>
      </c>
      <c r="E255" s="547" t="s">
        <v>487</v>
      </c>
      <c r="F255" s="545" t="s">
        <v>470</v>
      </c>
      <c r="G255" s="545" t="s">
        <v>507</v>
      </c>
      <c r="H255" s="545" t="s">
        <v>422</v>
      </c>
      <c r="I255" s="545" t="s">
        <v>1202</v>
      </c>
      <c r="J255" s="545" t="s">
        <v>509</v>
      </c>
      <c r="K255" s="545" t="s">
        <v>835</v>
      </c>
      <c r="L255" s="548">
        <v>0</v>
      </c>
      <c r="M255" s="548">
        <v>0</v>
      </c>
      <c r="N255" s="545">
        <v>1</v>
      </c>
      <c r="O255" s="549">
        <v>1</v>
      </c>
      <c r="P255" s="548">
        <v>0</v>
      </c>
      <c r="Q255" s="550"/>
      <c r="R255" s="545">
        <v>1</v>
      </c>
      <c r="S255" s="550">
        <v>1</v>
      </c>
      <c r="T255" s="549">
        <v>1</v>
      </c>
      <c r="U255" s="551">
        <v>1</v>
      </c>
    </row>
    <row r="256" spans="1:21" ht="14.4" customHeight="1" x14ac:dyDescent="0.3">
      <c r="A256" s="544">
        <v>27</v>
      </c>
      <c r="B256" s="545" t="s">
        <v>460</v>
      </c>
      <c r="C256" s="545" t="s">
        <v>475</v>
      </c>
      <c r="D256" s="546" t="s">
        <v>1767</v>
      </c>
      <c r="E256" s="547" t="s">
        <v>487</v>
      </c>
      <c r="F256" s="545" t="s">
        <v>470</v>
      </c>
      <c r="G256" s="545" t="s">
        <v>515</v>
      </c>
      <c r="H256" s="545" t="s">
        <v>422</v>
      </c>
      <c r="I256" s="545" t="s">
        <v>516</v>
      </c>
      <c r="J256" s="545" t="s">
        <v>517</v>
      </c>
      <c r="K256" s="545" t="s">
        <v>518</v>
      </c>
      <c r="L256" s="548">
        <v>107.27</v>
      </c>
      <c r="M256" s="548">
        <v>321.81</v>
      </c>
      <c r="N256" s="545">
        <v>3</v>
      </c>
      <c r="O256" s="549">
        <v>0.5</v>
      </c>
      <c r="P256" s="548"/>
      <c r="Q256" s="550">
        <v>0</v>
      </c>
      <c r="R256" s="545"/>
      <c r="S256" s="550">
        <v>0</v>
      </c>
      <c r="T256" s="549"/>
      <c r="U256" s="551">
        <v>0</v>
      </c>
    </row>
    <row r="257" spans="1:21" ht="14.4" customHeight="1" x14ac:dyDescent="0.3">
      <c r="A257" s="544">
        <v>27</v>
      </c>
      <c r="B257" s="545" t="s">
        <v>460</v>
      </c>
      <c r="C257" s="545" t="s">
        <v>475</v>
      </c>
      <c r="D257" s="546" t="s">
        <v>1767</v>
      </c>
      <c r="E257" s="547" t="s">
        <v>487</v>
      </c>
      <c r="F257" s="545" t="s">
        <v>470</v>
      </c>
      <c r="G257" s="545" t="s">
        <v>1203</v>
      </c>
      <c r="H257" s="545" t="s">
        <v>422</v>
      </c>
      <c r="I257" s="545" t="s">
        <v>1204</v>
      </c>
      <c r="J257" s="545" t="s">
        <v>1205</v>
      </c>
      <c r="K257" s="545" t="s">
        <v>1206</v>
      </c>
      <c r="L257" s="548">
        <v>66.37</v>
      </c>
      <c r="M257" s="548">
        <v>66.37</v>
      </c>
      <c r="N257" s="545">
        <v>1</v>
      </c>
      <c r="O257" s="549">
        <v>1</v>
      </c>
      <c r="P257" s="548"/>
      <c r="Q257" s="550">
        <v>0</v>
      </c>
      <c r="R257" s="545"/>
      <c r="S257" s="550">
        <v>0</v>
      </c>
      <c r="T257" s="549"/>
      <c r="U257" s="551">
        <v>0</v>
      </c>
    </row>
    <row r="258" spans="1:21" ht="14.4" customHeight="1" x14ac:dyDescent="0.3">
      <c r="A258" s="544">
        <v>27</v>
      </c>
      <c r="B258" s="545" t="s">
        <v>460</v>
      </c>
      <c r="C258" s="545" t="s">
        <v>475</v>
      </c>
      <c r="D258" s="546" t="s">
        <v>1767</v>
      </c>
      <c r="E258" s="547" t="s">
        <v>487</v>
      </c>
      <c r="F258" s="545" t="s">
        <v>470</v>
      </c>
      <c r="G258" s="545" t="s">
        <v>604</v>
      </c>
      <c r="H258" s="545" t="s">
        <v>422</v>
      </c>
      <c r="I258" s="545" t="s">
        <v>605</v>
      </c>
      <c r="J258" s="545" t="s">
        <v>606</v>
      </c>
      <c r="K258" s="545" t="s">
        <v>607</v>
      </c>
      <c r="L258" s="548">
        <v>126.59</v>
      </c>
      <c r="M258" s="548">
        <v>126.59</v>
      </c>
      <c r="N258" s="545">
        <v>1</v>
      </c>
      <c r="O258" s="549">
        <v>1</v>
      </c>
      <c r="P258" s="548">
        <v>126.59</v>
      </c>
      <c r="Q258" s="550">
        <v>1</v>
      </c>
      <c r="R258" s="545">
        <v>1</v>
      </c>
      <c r="S258" s="550">
        <v>1</v>
      </c>
      <c r="T258" s="549">
        <v>1</v>
      </c>
      <c r="U258" s="551">
        <v>1</v>
      </c>
    </row>
    <row r="259" spans="1:21" ht="14.4" customHeight="1" x14ac:dyDescent="0.3">
      <c r="A259" s="544">
        <v>27</v>
      </c>
      <c r="B259" s="545" t="s">
        <v>460</v>
      </c>
      <c r="C259" s="545" t="s">
        <v>475</v>
      </c>
      <c r="D259" s="546" t="s">
        <v>1767</v>
      </c>
      <c r="E259" s="547" t="s">
        <v>487</v>
      </c>
      <c r="F259" s="545" t="s">
        <v>470</v>
      </c>
      <c r="G259" s="545" t="s">
        <v>527</v>
      </c>
      <c r="H259" s="545" t="s">
        <v>422</v>
      </c>
      <c r="I259" s="545" t="s">
        <v>637</v>
      </c>
      <c r="J259" s="545" t="s">
        <v>638</v>
      </c>
      <c r="K259" s="545" t="s">
        <v>625</v>
      </c>
      <c r="L259" s="548">
        <v>0</v>
      </c>
      <c r="M259" s="548">
        <v>0</v>
      </c>
      <c r="N259" s="545">
        <v>3</v>
      </c>
      <c r="O259" s="549">
        <v>1</v>
      </c>
      <c r="P259" s="548">
        <v>0</v>
      </c>
      <c r="Q259" s="550"/>
      <c r="R259" s="545">
        <v>3</v>
      </c>
      <c r="S259" s="550">
        <v>1</v>
      </c>
      <c r="T259" s="549">
        <v>1</v>
      </c>
      <c r="U259" s="551">
        <v>1</v>
      </c>
    </row>
    <row r="260" spans="1:21" ht="14.4" customHeight="1" x14ac:dyDescent="0.3">
      <c r="A260" s="544">
        <v>27</v>
      </c>
      <c r="B260" s="545" t="s">
        <v>460</v>
      </c>
      <c r="C260" s="545" t="s">
        <v>475</v>
      </c>
      <c r="D260" s="546" t="s">
        <v>1767</v>
      </c>
      <c r="E260" s="547" t="s">
        <v>487</v>
      </c>
      <c r="F260" s="545" t="s">
        <v>470</v>
      </c>
      <c r="G260" s="545" t="s">
        <v>527</v>
      </c>
      <c r="H260" s="545" t="s">
        <v>422</v>
      </c>
      <c r="I260" s="545" t="s">
        <v>1207</v>
      </c>
      <c r="J260" s="545" t="s">
        <v>664</v>
      </c>
      <c r="K260" s="545" t="s">
        <v>1208</v>
      </c>
      <c r="L260" s="548">
        <v>52.75</v>
      </c>
      <c r="M260" s="548">
        <v>52.75</v>
      </c>
      <c r="N260" s="545">
        <v>1</v>
      </c>
      <c r="O260" s="549">
        <v>0.5</v>
      </c>
      <c r="P260" s="548"/>
      <c r="Q260" s="550">
        <v>0</v>
      </c>
      <c r="R260" s="545"/>
      <c r="S260" s="550">
        <v>0</v>
      </c>
      <c r="T260" s="549"/>
      <c r="U260" s="551">
        <v>0</v>
      </c>
    </row>
    <row r="261" spans="1:21" ht="14.4" customHeight="1" x14ac:dyDescent="0.3">
      <c r="A261" s="544">
        <v>27</v>
      </c>
      <c r="B261" s="545" t="s">
        <v>460</v>
      </c>
      <c r="C261" s="545" t="s">
        <v>475</v>
      </c>
      <c r="D261" s="546" t="s">
        <v>1767</v>
      </c>
      <c r="E261" s="547" t="s">
        <v>487</v>
      </c>
      <c r="F261" s="545" t="s">
        <v>470</v>
      </c>
      <c r="G261" s="545" t="s">
        <v>1004</v>
      </c>
      <c r="H261" s="545" t="s">
        <v>422</v>
      </c>
      <c r="I261" s="545" t="s">
        <v>1209</v>
      </c>
      <c r="J261" s="545" t="s">
        <v>1210</v>
      </c>
      <c r="K261" s="545" t="s">
        <v>1211</v>
      </c>
      <c r="L261" s="548">
        <v>58.52</v>
      </c>
      <c r="M261" s="548">
        <v>58.52</v>
      </c>
      <c r="N261" s="545">
        <v>1</v>
      </c>
      <c r="O261" s="549">
        <v>1</v>
      </c>
      <c r="P261" s="548">
        <v>58.52</v>
      </c>
      <c r="Q261" s="550">
        <v>1</v>
      </c>
      <c r="R261" s="545">
        <v>1</v>
      </c>
      <c r="S261" s="550">
        <v>1</v>
      </c>
      <c r="T261" s="549">
        <v>1</v>
      </c>
      <c r="U261" s="551">
        <v>1</v>
      </c>
    </row>
    <row r="262" spans="1:21" ht="14.4" customHeight="1" x14ac:dyDescent="0.3">
      <c r="A262" s="544">
        <v>27</v>
      </c>
      <c r="B262" s="545" t="s">
        <v>460</v>
      </c>
      <c r="C262" s="545" t="s">
        <v>475</v>
      </c>
      <c r="D262" s="546" t="s">
        <v>1767</v>
      </c>
      <c r="E262" s="547" t="s">
        <v>487</v>
      </c>
      <c r="F262" s="545" t="s">
        <v>470</v>
      </c>
      <c r="G262" s="545" t="s">
        <v>1212</v>
      </c>
      <c r="H262" s="545" t="s">
        <v>422</v>
      </c>
      <c r="I262" s="545" t="s">
        <v>1213</v>
      </c>
      <c r="J262" s="545" t="s">
        <v>1214</v>
      </c>
      <c r="K262" s="545" t="s">
        <v>1215</v>
      </c>
      <c r="L262" s="548">
        <v>146.84</v>
      </c>
      <c r="M262" s="548">
        <v>146.84</v>
      </c>
      <c r="N262" s="545">
        <v>1</v>
      </c>
      <c r="O262" s="549">
        <v>1</v>
      </c>
      <c r="P262" s="548"/>
      <c r="Q262" s="550">
        <v>0</v>
      </c>
      <c r="R262" s="545"/>
      <c r="S262" s="550">
        <v>0</v>
      </c>
      <c r="T262" s="549"/>
      <c r="U262" s="551">
        <v>0</v>
      </c>
    </row>
    <row r="263" spans="1:21" ht="14.4" customHeight="1" x14ac:dyDescent="0.3">
      <c r="A263" s="544">
        <v>27</v>
      </c>
      <c r="B263" s="545" t="s">
        <v>460</v>
      </c>
      <c r="C263" s="545" t="s">
        <v>475</v>
      </c>
      <c r="D263" s="546" t="s">
        <v>1767</v>
      </c>
      <c r="E263" s="547" t="s">
        <v>487</v>
      </c>
      <c r="F263" s="545" t="s">
        <v>470</v>
      </c>
      <c r="G263" s="545" t="s">
        <v>550</v>
      </c>
      <c r="H263" s="545" t="s">
        <v>422</v>
      </c>
      <c r="I263" s="545" t="s">
        <v>1216</v>
      </c>
      <c r="J263" s="545" t="s">
        <v>552</v>
      </c>
      <c r="K263" s="545" t="s">
        <v>752</v>
      </c>
      <c r="L263" s="548">
        <v>47.53</v>
      </c>
      <c r="M263" s="548">
        <v>47.53</v>
      </c>
      <c r="N263" s="545">
        <v>1</v>
      </c>
      <c r="O263" s="549">
        <v>1</v>
      </c>
      <c r="P263" s="548">
        <v>47.53</v>
      </c>
      <c r="Q263" s="550">
        <v>1</v>
      </c>
      <c r="R263" s="545">
        <v>1</v>
      </c>
      <c r="S263" s="550">
        <v>1</v>
      </c>
      <c r="T263" s="549">
        <v>1</v>
      </c>
      <c r="U263" s="551">
        <v>1</v>
      </c>
    </row>
    <row r="264" spans="1:21" ht="14.4" customHeight="1" x14ac:dyDescent="0.3">
      <c r="A264" s="544">
        <v>27</v>
      </c>
      <c r="B264" s="545" t="s">
        <v>460</v>
      </c>
      <c r="C264" s="545" t="s">
        <v>475</v>
      </c>
      <c r="D264" s="546" t="s">
        <v>1767</v>
      </c>
      <c r="E264" s="547" t="s">
        <v>487</v>
      </c>
      <c r="F264" s="545" t="s">
        <v>470</v>
      </c>
      <c r="G264" s="545" t="s">
        <v>554</v>
      </c>
      <c r="H264" s="545" t="s">
        <v>455</v>
      </c>
      <c r="I264" s="545" t="s">
        <v>629</v>
      </c>
      <c r="J264" s="545" t="s">
        <v>556</v>
      </c>
      <c r="K264" s="545" t="s">
        <v>630</v>
      </c>
      <c r="L264" s="548">
        <v>102.93</v>
      </c>
      <c r="M264" s="548">
        <v>102.93</v>
      </c>
      <c r="N264" s="545">
        <v>1</v>
      </c>
      <c r="O264" s="549">
        <v>1</v>
      </c>
      <c r="P264" s="548">
        <v>102.93</v>
      </c>
      <c r="Q264" s="550">
        <v>1</v>
      </c>
      <c r="R264" s="545">
        <v>1</v>
      </c>
      <c r="S264" s="550">
        <v>1</v>
      </c>
      <c r="T264" s="549">
        <v>1</v>
      </c>
      <c r="U264" s="551">
        <v>1</v>
      </c>
    </row>
    <row r="265" spans="1:21" ht="14.4" customHeight="1" x14ac:dyDescent="0.3">
      <c r="A265" s="544">
        <v>27</v>
      </c>
      <c r="B265" s="545" t="s">
        <v>460</v>
      </c>
      <c r="C265" s="545" t="s">
        <v>475</v>
      </c>
      <c r="D265" s="546" t="s">
        <v>1767</v>
      </c>
      <c r="E265" s="547" t="s">
        <v>487</v>
      </c>
      <c r="F265" s="545" t="s">
        <v>470</v>
      </c>
      <c r="G265" s="545" t="s">
        <v>633</v>
      </c>
      <c r="H265" s="545" t="s">
        <v>455</v>
      </c>
      <c r="I265" s="545" t="s">
        <v>726</v>
      </c>
      <c r="J265" s="545" t="s">
        <v>635</v>
      </c>
      <c r="K265" s="545" t="s">
        <v>727</v>
      </c>
      <c r="L265" s="548">
        <v>117.46</v>
      </c>
      <c r="M265" s="548">
        <v>234.92</v>
      </c>
      <c r="N265" s="545">
        <v>2</v>
      </c>
      <c r="O265" s="549">
        <v>1</v>
      </c>
      <c r="P265" s="548">
        <v>234.92</v>
      </c>
      <c r="Q265" s="550">
        <v>1</v>
      </c>
      <c r="R265" s="545">
        <v>2</v>
      </c>
      <c r="S265" s="550">
        <v>1</v>
      </c>
      <c r="T265" s="549">
        <v>1</v>
      </c>
      <c r="U265" s="551">
        <v>1</v>
      </c>
    </row>
    <row r="266" spans="1:21" ht="14.4" customHeight="1" x14ac:dyDescent="0.3">
      <c r="A266" s="544">
        <v>27</v>
      </c>
      <c r="B266" s="545" t="s">
        <v>460</v>
      </c>
      <c r="C266" s="545" t="s">
        <v>475</v>
      </c>
      <c r="D266" s="546" t="s">
        <v>1767</v>
      </c>
      <c r="E266" s="547" t="s">
        <v>487</v>
      </c>
      <c r="F266" s="545" t="s">
        <v>470</v>
      </c>
      <c r="G266" s="545" t="s">
        <v>633</v>
      </c>
      <c r="H266" s="545" t="s">
        <v>455</v>
      </c>
      <c r="I266" s="545" t="s">
        <v>1217</v>
      </c>
      <c r="J266" s="545" t="s">
        <v>1218</v>
      </c>
      <c r="K266" s="545" t="s">
        <v>727</v>
      </c>
      <c r="L266" s="548">
        <v>181.94</v>
      </c>
      <c r="M266" s="548">
        <v>363.88</v>
      </c>
      <c r="N266" s="545">
        <v>2</v>
      </c>
      <c r="O266" s="549">
        <v>1</v>
      </c>
      <c r="P266" s="548">
        <v>363.88</v>
      </c>
      <c r="Q266" s="550">
        <v>1</v>
      </c>
      <c r="R266" s="545">
        <v>2</v>
      </c>
      <c r="S266" s="550">
        <v>1</v>
      </c>
      <c r="T266" s="549">
        <v>1</v>
      </c>
      <c r="U266" s="551">
        <v>1</v>
      </c>
    </row>
    <row r="267" spans="1:21" ht="14.4" customHeight="1" x14ac:dyDescent="0.3">
      <c r="A267" s="544">
        <v>27</v>
      </c>
      <c r="B267" s="545" t="s">
        <v>460</v>
      </c>
      <c r="C267" s="545" t="s">
        <v>475</v>
      </c>
      <c r="D267" s="546" t="s">
        <v>1767</v>
      </c>
      <c r="E267" s="547" t="s">
        <v>487</v>
      </c>
      <c r="F267" s="545" t="s">
        <v>470</v>
      </c>
      <c r="G267" s="545" t="s">
        <v>1116</v>
      </c>
      <c r="H267" s="545" t="s">
        <v>422</v>
      </c>
      <c r="I267" s="545" t="s">
        <v>1219</v>
      </c>
      <c r="J267" s="545" t="s">
        <v>1220</v>
      </c>
      <c r="K267" s="545" t="s">
        <v>1221</v>
      </c>
      <c r="L267" s="548">
        <v>0</v>
      </c>
      <c r="M267" s="548">
        <v>0</v>
      </c>
      <c r="N267" s="545">
        <v>2</v>
      </c>
      <c r="O267" s="549">
        <v>1</v>
      </c>
      <c r="P267" s="548">
        <v>0</v>
      </c>
      <c r="Q267" s="550"/>
      <c r="R267" s="545">
        <v>2</v>
      </c>
      <c r="S267" s="550">
        <v>1</v>
      </c>
      <c r="T267" s="549">
        <v>1</v>
      </c>
      <c r="U267" s="551">
        <v>1</v>
      </c>
    </row>
    <row r="268" spans="1:21" ht="14.4" customHeight="1" x14ac:dyDescent="0.3">
      <c r="A268" s="544">
        <v>27</v>
      </c>
      <c r="B268" s="545" t="s">
        <v>460</v>
      </c>
      <c r="C268" s="545" t="s">
        <v>475</v>
      </c>
      <c r="D268" s="546" t="s">
        <v>1767</v>
      </c>
      <c r="E268" s="547" t="s">
        <v>487</v>
      </c>
      <c r="F268" s="545" t="s">
        <v>470</v>
      </c>
      <c r="G268" s="545" t="s">
        <v>1222</v>
      </c>
      <c r="H268" s="545" t="s">
        <v>422</v>
      </c>
      <c r="I268" s="545" t="s">
        <v>1223</v>
      </c>
      <c r="J268" s="545" t="s">
        <v>1224</v>
      </c>
      <c r="K268" s="545" t="s">
        <v>1225</v>
      </c>
      <c r="L268" s="548">
        <v>0</v>
      </c>
      <c r="M268" s="548">
        <v>0</v>
      </c>
      <c r="N268" s="545">
        <v>2</v>
      </c>
      <c r="O268" s="549">
        <v>1</v>
      </c>
      <c r="P268" s="548"/>
      <c r="Q268" s="550"/>
      <c r="R268" s="545"/>
      <c r="S268" s="550">
        <v>0</v>
      </c>
      <c r="T268" s="549"/>
      <c r="U268" s="551">
        <v>0</v>
      </c>
    </row>
    <row r="269" spans="1:21" ht="14.4" customHeight="1" x14ac:dyDescent="0.3">
      <c r="A269" s="544">
        <v>27</v>
      </c>
      <c r="B269" s="545" t="s">
        <v>460</v>
      </c>
      <c r="C269" s="545" t="s">
        <v>475</v>
      </c>
      <c r="D269" s="546" t="s">
        <v>1767</v>
      </c>
      <c r="E269" s="547" t="s">
        <v>487</v>
      </c>
      <c r="F269" s="545" t="s">
        <v>470</v>
      </c>
      <c r="G269" s="545" t="s">
        <v>1226</v>
      </c>
      <c r="H269" s="545" t="s">
        <v>422</v>
      </c>
      <c r="I269" s="545" t="s">
        <v>1227</v>
      </c>
      <c r="J269" s="545" t="s">
        <v>1228</v>
      </c>
      <c r="K269" s="545" t="s">
        <v>1229</v>
      </c>
      <c r="L269" s="548">
        <v>0</v>
      </c>
      <c r="M269" s="548">
        <v>0</v>
      </c>
      <c r="N269" s="545">
        <v>1</v>
      </c>
      <c r="O269" s="549">
        <v>1</v>
      </c>
      <c r="P269" s="548">
        <v>0</v>
      </c>
      <c r="Q269" s="550"/>
      <c r="R269" s="545">
        <v>1</v>
      </c>
      <c r="S269" s="550">
        <v>1</v>
      </c>
      <c r="T269" s="549">
        <v>1</v>
      </c>
      <c r="U269" s="551">
        <v>1</v>
      </c>
    </row>
    <row r="270" spans="1:21" ht="14.4" customHeight="1" x14ac:dyDescent="0.3">
      <c r="A270" s="544">
        <v>27</v>
      </c>
      <c r="B270" s="545" t="s">
        <v>460</v>
      </c>
      <c r="C270" s="545" t="s">
        <v>475</v>
      </c>
      <c r="D270" s="546" t="s">
        <v>1767</v>
      </c>
      <c r="E270" s="547" t="s">
        <v>487</v>
      </c>
      <c r="F270" s="545" t="s">
        <v>470</v>
      </c>
      <c r="G270" s="545" t="s">
        <v>1178</v>
      </c>
      <c r="H270" s="545" t="s">
        <v>422</v>
      </c>
      <c r="I270" s="545" t="s">
        <v>1230</v>
      </c>
      <c r="J270" s="545" t="s">
        <v>1231</v>
      </c>
      <c r="K270" s="545" t="s">
        <v>1232</v>
      </c>
      <c r="L270" s="548">
        <v>227.8</v>
      </c>
      <c r="M270" s="548">
        <v>227.8</v>
      </c>
      <c r="N270" s="545">
        <v>1</v>
      </c>
      <c r="O270" s="549">
        <v>1</v>
      </c>
      <c r="P270" s="548"/>
      <c r="Q270" s="550">
        <v>0</v>
      </c>
      <c r="R270" s="545"/>
      <c r="S270" s="550">
        <v>0</v>
      </c>
      <c r="T270" s="549"/>
      <c r="U270" s="551">
        <v>0</v>
      </c>
    </row>
    <row r="271" spans="1:21" ht="14.4" customHeight="1" x14ac:dyDescent="0.3">
      <c r="A271" s="544">
        <v>27</v>
      </c>
      <c r="B271" s="545" t="s">
        <v>460</v>
      </c>
      <c r="C271" s="545" t="s">
        <v>475</v>
      </c>
      <c r="D271" s="546" t="s">
        <v>1767</v>
      </c>
      <c r="E271" s="547" t="s">
        <v>487</v>
      </c>
      <c r="F271" s="545" t="s">
        <v>470</v>
      </c>
      <c r="G271" s="545" t="s">
        <v>1178</v>
      </c>
      <c r="H271" s="545" t="s">
        <v>422</v>
      </c>
      <c r="I271" s="545" t="s">
        <v>1233</v>
      </c>
      <c r="J271" s="545" t="s">
        <v>1180</v>
      </c>
      <c r="K271" s="545" t="s">
        <v>1234</v>
      </c>
      <c r="L271" s="548">
        <v>0</v>
      </c>
      <c r="M271" s="548">
        <v>0</v>
      </c>
      <c r="N271" s="545">
        <v>1</v>
      </c>
      <c r="O271" s="549">
        <v>1</v>
      </c>
      <c r="P271" s="548">
        <v>0</v>
      </c>
      <c r="Q271" s="550"/>
      <c r="R271" s="545">
        <v>1</v>
      </c>
      <c r="S271" s="550">
        <v>1</v>
      </c>
      <c r="T271" s="549">
        <v>1</v>
      </c>
      <c r="U271" s="551">
        <v>1</v>
      </c>
    </row>
    <row r="272" spans="1:21" ht="14.4" customHeight="1" x14ac:dyDescent="0.3">
      <c r="A272" s="544">
        <v>27</v>
      </c>
      <c r="B272" s="545" t="s">
        <v>460</v>
      </c>
      <c r="C272" s="545" t="s">
        <v>475</v>
      </c>
      <c r="D272" s="546" t="s">
        <v>1767</v>
      </c>
      <c r="E272" s="547" t="s">
        <v>487</v>
      </c>
      <c r="F272" s="545" t="s">
        <v>470</v>
      </c>
      <c r="G272" s="545" t="s">
        <v>1178</v>
      </c>
      <c r="H272" s="545" t="s">
        <v>422</v>
      </c>
      <c r="I272" s="545" t="s">
        <v>1235</v>
      </c>
      <c r="J272" s="545" t="s">
        <v>1231</v>
      </c>
      <c r="K272" s="545" t="s">
        <v>1236</v>
      </c>
      <c r="L272" s="548">
        <v>0</v>
      </c>
      <c r="M272" s="548">
        <v>0</v>
      </c>
      <c r="N272" s="545">
        <v>1</v>
      </c>
      <c r="O272" s="549">
        <v>1</v>
      </c>
      <c r="P272" s="548"/>
      <c r="Q272" s="550"/>
      <c r="R272" s="545"/>
      <c r="S272" s="550">
        <v>0</v>
      </c>
      <c r="T272" s="549"/>
      <c r="U272" s="551">
        <v>0</v>
      </c>
    </row>
    <row r="273" spans="1:21" ht="14.4" customHeight="1" x14ac:dyDescent="0.3">
      <c r="A273" s="544">
        <v>27</v>
      </c>
      <c r="B273" s="545" t="s">
        <v>460</v>
      </c>
      <c r="C273" s="545" t="s">
        <v>475</v>
      </c>
      <c r="D273" s="546" t="s">
        <v>1767</v>
      </c>
      <c r="E273" s="547" t="s">
        <v>488</v>
      </c>
      <c r="F273" s="545" t="s">
        <v>470</v>
      </c>
      <c r="G273" s="545" t="s">
        <v>1237</v>
      </c>
      <c r="H273" s="545" t="s">
        <v>422</v>
      </c>
      <c r="I273" s="545" t="s">
        <v>1238</v>
      </c>
      <c r="J273" s="545" t="s">
        <v>1239</v>
      </c>
      <c r="K273" s="545" t="s">
        <v>1240</v>
      </c>
      <c r="L273" s="548">
        <v>0</v>
      </c>
      <c r="M273" s="548">
        <v>0</v>
      </c>
      <c r="N273" s="545">
        <v>1</v>
      </c>
      <c r="O273" s="549">
        <v>0.5</v>
      </c>
      <c r="P273" s="548"/>
      <c r="Q273" s="550"/>
      <c r="R273" s="545"/>
      <c r="S273" s="550">
        <v>0</v>
      </c>
      <c r="T273" s="549"/>
      <c r="U273" s="551">
        <v>0</v>
      </c>
    </row>
    <row r="274" spans="1:21" ht="14.4" customHeight="1" x14ac:dyDescent="0.3">
      <c r="A274" s="544">
        <v>27</v>
      </c>
      <c r="B274" s="545" t="s">
        <v>460</v>
      </c>
      <c r="C274" s="545" t="s">
        <v>475</v>
      </c>
      <c r="D274" s="546" t="s">
        <v>1767</v>
      </c>
      <c r="E274" s="547" t="s">
        <v>488</v>
      </c>
      <c r="F274" s="545" t="s">
        <v>470</v>
      </c>
      <c r="G274" s="545" t="s">
        <v>497</v>
      </c>
      <c r="H274" s="545" t="s">
        <v>422</v>
      </c>
      <c r="I274" s="545" t="s">
        <v>651</v>
      </c>
      <c r="J274" s="545" t="s">
        <v>586</v>
      </c>
      <c r="K274" s="545" t="s">
        <v>587</v>
      </c>
      <c r="L274" s="548">
        <v>154.36000000000001</v>
      </c>
      <c r="M274" s="548">
        <v>308.72000000000003</v>
      </c>
      <c r="N274" s="545">
        <v>2</v>
      </c>
      <c r="O274" s="549">
        <v>0.5</v>
      </c>
      <c r="P274" s="548"/>
      <c r="Q274" s="550">
        <v>0</v>
      </c>
      <c r="R274" s="545"/>
      <c r="S274" s="550">
        <v>0</v>
      </c>
      <c r="T274" s="549"/>
      <c r="U274" s="551">
        <v>0</v>
      </c>
    </row>
    <row r="275" spans="1:21" ht="14.4" customHeight="1" x14ac:dyDescent="0.3">
      <c r="A275" s="544">
        <v>27</v>
      </c>
      <c r="B275" s="545" t="s">
        <v>460</v>
      </c>
      <c r="C275" s="545" t="s">
        <v>475</v>
      </c>
      <c r="D275" s="546" t="s">
        <v>1767</v>
      </c>
      <c r="E275" s="547" t="s">
        <v>488</v>
      </c>
      <c r="F275" s="545" t="s">
        <v>470</v>
      </c>
      <c r="G275" s="545" t="s">
        <v>1241</v>
      </c>
      <c r="H275" s="545" t="s">
        <v>422</v>
      </c>
      <c r="I275" s="545" t="s">
        <v>1242</v>
      </c>
      <c r="J275" s="545" t="s">
        <v>1243</v>
      </c>
      <c r="K275" s="545" t="s">
        <v>1244</v>
      </c>
      <c r="L275" s="548">
        <v>450.81</v>
      </c>
      <c r="M275" s="548">
        <v>901.62</v>
      </c>
      <c r="N275" s="545">
        <v>2</v>
      </c>
      <c r="O275" s="549">
        <v>1</v>
      </c>
      <c r="P275" s="548"/>
      <c r="Q275" s="550">
        <v>0</v>
      </c>
      <c r="R275" s="545"/>
      <c r="S275" s="550">
        <v>0</v>
      </c>
      <c r="T275" s="549"/>
      <c r="U275" s="551">
        <v>0</v>
      </c>
    </row>
    <row r="276" spans="1:21" ht="14.4" customHeight="1" x14ac:dyDescent="0.3">
      <c r="A276" s="544">
        <v>27</v>
      </c>
      <c r="B276" s="545" t="s">
        <v>460</v>
      </c>
      <c r="C276" s="545" t="s">
        <v>475</v>
      </c>
      <c r="D276" s="546" t="s">
        <v>1767</v>
      </c>
      <c r="E276" s="547" t="s">
        <v>488</v>
      </c>
      <c r="F276" s="545" t="s">
        <v>470</v>
      </c>
      <c r="G276" s="545" t="s">
        <v>1245</v>
      </c>
      <c r="H276" s="545" t="s">
        <v>422</v>
      </c>
      <c r="I276" s="545" t="s">
        <v>1246</v>
      </c>
      <c r="J276" s="545" t="s">
        <v>1247</v>
      </c>
      <c r="K276" s="545" t="s">
        <v>1248</v>
      </c>
      <c r="L276" s="548">
        <v>2494.73</v>
      </c>
      <c r="M276" s="548">
        <v>7484.1900000000005</v>
      </c>
      <c r="N276" s="545">
        <v>3</v>
      </c>
      <c r="O276" s="549">
        <v>0.5</v>
      </c>
      <c r="P276" s="548"/>
      <c r="Q276" s="550">
        <v>0</v>
      </c>
      <c r="R276" s="545"/>
      <c r="S276" s="550">
        <v>0</v>
      </c>
      <c r="T276" s="549"/>
      <c r="U276" s="551">
        <v>0</v>
      </c>
    </row>
    <row r="277" spans="1:21" ht="14.4" customHeight="1" x14ac:dyDescent="0.3">
      <c r="A277" s="544">
        <v>27</v>
      </c>
      <c r="B277" s="545" t="s">
        <v>460</v>
      </c>
      <c r="C277" s="545" t="s">
        <v>475</v>
      </c>
      <c r="D277" s="546" t="s">
        <v>1767</v>
      </c>
      <c r="E277" s="547" t="s">
        <v>488</v>
      </c>
      <c r="F277" s="545" t="s">
        <v>470</v>
      </c>
      <c r="G277" s="545" t="s">
        <v>1245</v>
      </c>
      <c r="H277" s="545" t="s">
        <v>422</v>
      </c>
      <c r="I277" s="545" t="s">
        <v>1249</v>
      </c>
      <c r="J277" s="545" t="s">
        <v>1250</v>
      </c>
      <c r="K277" s="545" t="s">
        <v>1251</v>
      </c>
      <c r="L277" s="548">
        <v>1000.9</v>
      </c>
      <c r="M277" s="548">
        <v>3002.7</v>
      </c>
      <c r="N277" s="545">
        <v>3</v>
      </c>
      <c r="O277" s="549">
        <v>0.5</v>
      </c>
      <c r="P277" s="548"/>
      <c r="Q277" s="550">
        <v>0</v>
      </c>
      <c r="R277" s="545"/>
      <c r="S277" s="550">
        <v>0</v>
      </c>
      <c r="T277" s="549"/>
      <c r="U277" s="551">
        <v>0</v>
      </c>
    </row>
    <row r="278" spans="1:21" ht="14.4" customHeight="1" x14ac:dyDescent="0.3">
      <c r="A278" s="544">
        <v>27</v>
      </c>
      <c r="B278" s="545" t="s">
        <v>460</v>
      </c>
      <c r="C278" s="545" t="s">
        <v>475</v>
      </c>
      <c r="D278" s="546" t="s">
        <v>1767</v>
      </c>
      <c r="E278" s="547" t="s">
        <v>488</v>
      </c>
      <c r="F278" s="545" t="s">
        <v>470</v>
      </c>
      <c r="G278" s="545" t="s">
        <v>1252</v>
      </c>
      <c r="H278" s="545" t="s">
        <v>422</v>
      </c>
      <c r="I278" s="545" t="s">
        <v>1253</v>
      </c>
      <c r="J278" s="545" t="s">
        <v>1254</v>
      </c>
      <c r="K278" s="545" t="s">
        <v>1255</v>
      </c>
      <c r="L278" s="548">
        <v>0</v>
      </c>
      <c r="M278" s="548">
        <v>0</v>
      </c>
      <c r="N278" s="545">
        <v>2</v>
      </c>
      <c r="O278" s="549">
        <v>0.5</v>
      </c>
      <c r="P278" s="548"/>
      <c r="Q278" s="550"/>
      <c r="R278" s="545"/>
      <c r="S278" s="550">
        <v>0</v>
      </c>
      <c r="T278" s="549"/>
      <c r="U278" s="551">
        <v>0</v>
      </c>
    </row>
    <row r="279" spans="1:21" ht="14.4" customHeight="1" x14ac:dyDescent="0.3">
      <c r="A279" s="544">
        <v>27</v>
      </c>
      <c r="B279" s="545" t="s">
        <v>460</v>
      </c>
      <c r="C279" s="545" t="s">
        <v>475</v>
      </c>
      <c r="D279" s="546" t="s">
        <v>1767</v>
      </c>
      <c r="E279" s="547" t="s">
        <v>488</v>
      </c>
      <c r="F279" s="545" t="s">
        <v>470</v>
      </c>
      <c r="G279" s="545" t="s">
        <v>1256</v>
      </c>
      <c r="H279" s="545" t="s">
        <v>422</v>
      </c>
      <c r="I279" s="545" t="s">
        <v>1257</v>
      </c>
      <c r="J279" s="545" t="s">
        <v>1258</v>
      </c>
      <c r="K279" s="545" t="s">
        <v>1259</v>
      </c>
      <c r="L279" s="548">
        <v>39.17</v>
      </c>
      <c r="M279" s="548">
        <v>78.34</v>
      </c>
      <c r="N279" s="545">
        <v>2</v>
      </c>
      <c r="O279" s="549">
        <v>1</v>
      </c>
      <c r="P279" s="548"/>
      <c r="Q279" s="550">
        <v>0</v>
      </c>
      <c r="R279" s="545"/>
      <c r="S279" s="550">
        <v>0</v>
      </c>
      <c r="T279" s="549"/>
      <c r="U279" s="551">
        <v>0</v>
      </c>
    </row>
    <row r="280" spans="1:21" ht="14.4" customHeight="1" x14ac:dyDescent="0.3">
      <c r="A280" s="544">
        <v>27</v>
      </c>
      <c r="B280" s="545" t="s">
        <v>460</v>
      </c>
      <c r="C280" s="545" t="s">
        <v>475</v>
      </c>
      <c r="D280" s="546" t="s">
        <v>1767</v>
      </c>
      <c r="E280" s="547" t="s">
        <v>488</v>
      </c>
      <c r="F280" s="545" t="s">
        <v>470</v>
      </c>
      <c r="G280" s="545" t="s">
        <v>1260</v>
      </c>
      <c r="H280" s="545" t="s">
        <v>422</v>
      </c>
      <c r="I280" s="545" t="s">
        <v>1261</v>
      </c>
      <c r="J280" s="545" t="s">
        <v>1262</v>
      </c>
      <c r="K280" s="545" t="s">
        <v>1263</v>
      </c>
      <c r="L280" s="548">
        <v>0</v>
      </c>
      <c r="M280" s="548">
        <v>0</v>
      </c>
      <c r="N280" s="545">
        <v>2</v>
      </c>
      <c r="O280" s="549">
        <v>0.5</v>
      </c>
      <c r="P280" s="548"/>
      <c r="Q280" s="550"/>
      <c r="R280" s="545"/>
      <c r="S280" s="550">
        <v>0</v>
      </c>
      <c r="T280" s="549"/>
      <c r="U280" s="551">
        <v>0</v>
      </c>
    </row>
    <row r="281" spans="1:21" ht="14.4" customHeight="1" x14ac:dyDescent="0.3">
      <c r="A281" s="544">
        <v>27</v>
      </c>
      <c r="B281" s="545" t="s">
        <v>460</v>
      </c>
      <c r="C281" s="545" t="s">
        <v>475</v>
      </c>
      <c r="D281" s="546" t="s">
        <v>1767</v>
      </c>
      <c r="E281" s="547" t="s">
        <v>488</v>
      </c>
      <c r="F281" s="545" t="s">
        <v>470</v>
      </c>
      <c r="G281" s="545" t="s">
        <v>1264</v>
      </c>
      <c r="H281" s="545" t="s">
        <v>422</v>
      </c>
      <c r="I281" s="545" t="s">
        <v>1265</v>
      </c>
      <c r="J281" s="545" t="s">
        <v>1266</v>
      </c>
      <c r="K281" s="545" t="s">
        <v>1267</v>
      </c>
      <c r="L281" s="548">
        <v>0</v>
      </c>
      <c r="M281" s="548">
        <v>0</v>
      </c>
      <c r="N281" s="545">
        <v>3</v>
      </c>
      <c r="O281" s="549">
        <v>0.5</v>
      </c>
      <c r="P281" s="548"/>
      <c r="Q281" s="550"/>
      <c r="R281" s="545"/>
      <c r="S281" s="550">
        <v>0</v>
      </c>
      <c r="T281" s="549"/>
      <c r="U281" s="551">
        <v>0</v>
      </c>
    </row>
    <row r="282" spans="1:21" ht="14.4" customHeight="1" x14ac:dyDescent="0.3">
      <c r="A282" s="544">
        <v>27</v>
      </c>
      <c r="B282" s="545" t="s">
        <v>460</v>
      </c>
      <c r="C282" s="545" t="s">
        <v>475</v>
      </c>
      <c r="D282" s="546" t="s">
        <v>1767</v>
      </c>
      <c r="E282" s="547" t="s">
        <v>488</v>
      </c>
      <c r="F282" s="545" t="s">
        <v>470</v>
      </c>
      <c r="G282" s="545" t="s">
        <v>1268</v>
      </c>
      <c r="H282" s="545" t="s">
        <v>455</v>
      </c>
      <c r="I282" s="545" t="s">
        <v>1269</v>
      </c>
      <c r="J282" s="545" t="s">
        <v>1270</v>
      </c>
      <c r="K282" s="545" t="s">
        <v>1271</v>
      </c>
      <c r="L282" s="548">
        <v>556.04</v>
      </c>
      <c r="M282" s="548">
        <v>556.04</v>
      </c>
      <c r="N282" s="545">
        <v>1</v>
      </c>
      <c r="O282" s="549">
        <v>0.5</v>
      </c>
      <c r="P282" s="548">
        <v>556.04</v>
      </c>
      <c r="Q282" s="550">
        <v>1</v>
      </c>
      <c r="R282" s="545">
        <v>1</v>
      </c>
      <c r="S282" s="550">
        <v>1</v>
      </c>
      <c r="T282" s="549">
        <v>0.5</v>
      </c>
      <c r="U282" s="551">
        <v>1</v>
      </c>
    </row>
    <row r="283" spans="1:21" ht="14.4" customHeight="1" x14ac:dyDescent="0.3">
      <c r="A283" s="544">
        <v>27</v>
      </c>
      <c r="B283" s="545" t="s">
        <v>460</v>
      </c>
      <c r="C283" s="545" t="s">
        <v>475</v>
      </c>
      <c r="D283" s="546" t="s">
        <v>1767</v>
      </c>
      <c r="E283" s="547" t="s">
        <v>488</v>
      </c>
      <c r="F283" s="545" t="s">
        <v>470</v>
      </c>
      <c r="G283" s="545" t="s">
        <v>1272</v>
      </c>
      <c r="H283" s="545" t="s">
        <v>455</v>
      </c>
      <c r="I283" s="545" t="s">
        <v>1273</v>
      </c>
      <c r="J283" s="545" t="s">
        <v>1274</v>
      </c>
      <c r="K283" s="545" t="s">
        <v>1275</v>
      </c>
      <c r="L283" s="548">
        <v>46.25</v>
      </c>
      <c r="M283" s="548">
        <v>138.75</v>
      </c>
      <c r="N283" s="545">
        <v>3</v>
      </c>
      <c r="O283" s="549">
        <v>0.5</v>
      </c>
      <c r="P283" s="548">
        <v>138.75</v>
      </c>
      <c r="Q283" s="550">
        <v>1</v>
      </c>
      <c r="R283" s="545">
        <v>3</v>
      </c>
      <c r="S283" s="550">
        <v>1</v>
      </c>
      <c r="T283" s="549">
        <v>0.5</v>
      </c>
      <c r="U283" s="551">
        <v>1</v>
      </c>
    </row>
    <row r="284" spans="1:21" ht="14.4" customHeight="1" x14ac:dyDescent="0.3">
      <c r="A284" s="544">
        <v>27</v>
      </c>
      <c r="B284" s="545" t="s">
        <v>460</v>
      </c>
      <c r="C284" s="545" t="s">
        <v>475</v>
      </c>
      <c r="D284" s="546" t="s">
        <v>1767</v>
      </c>
      <c r="E284" s="547" t="s">
        <v>488</v>
      </c>
      <c r="F284" s="545" t="s">
        <v>470</v>
      </c>
      <c r="G284" s="545" t="s">
        <v>1276</v>
      </c>
      <c r="H284" s="545" t="s">
        <v>422</v>
      </c>
      <c r="I284" s="545" t="s">
        <v>1277</v>
      </c>
      <c r="J284" s="545" t="s">
        <v>1278</v>
      </c>
      <c r="K284" s="545" t="s">
        <v>1279</v>
      </c>
      <c r="L284" s="548">
        <v>0</v>
      </c>
      <c r="M284" s="548">
        <v>0</v>
      </c>
      <c r="N284" s="545">
        <v>1</v>
      </c>
      <c r="O284" s="549">
        <v>0.5</v>
      </c>
      <c r="P284" s="548">
        <v>0</v>
      </c>
      <c r="Q284" s="550"/>
      <c r="R284" s="545">
        <v>1</v>
      </c>
      <c r="S284" s="550">
        <v>1</v>
      </c>
      <c r="T284" s="549">
        <v>0.5</v>
      </c>
      <c r="U284" s="551">
        <v>1</v>
      </c>
    </row>
    <row r="285" spans="1:21" ht="14.4" customHeight="1" x14ac:dyDescent="0.3">
      <c r="A285" s="544">
        <v>27</v>
      </c>
      <c r="B285" s="545" t="s">
        <v>460</v>
      </c>
      <c r="C285" s="545" t="s">
        <v>475</v>
      </c>
      <c r="D285" s="546" t="s">
        <v>1767</v>
      </c>
      <c r="E285" s="547" t="s">
        <v>488</v>
      </c>
      <c r="F285" s="545" t="s">
        <v>470</v>
      </c>
      <c r="G285" s="545" t="s">
        <v>712</v>
      </c>
      <c r="H285" s="545" t="s">
        <v>422</v>
      </c>
      <c r="I285" s="545" t="s">
        <v>1280</v>
      </c>
      <c r="J285" s="545" t="s">
        <v>714</v>
      </c>
      <c r="K285" s="545" t="s">
        <v>715</v>
      </c>
      <c r="L285" s="548">
        <v>98.75</v>
      </c>
      <c r="M285" s="548">
        <v>197.5</v>
      </c>
      <c r="N285" s="545">
        <v>2</v>
      </c>
      <c r="O285" s="549">
        <v>0.5</v>
      </c>
      <c r="P285" s="548"/>
      <c r="Q285" s="550">
        <v>0</v>
      </c>
      <c r="R285" s="545"/>
      <c r="S285" s="550">
        <v>0</v>
      </c>
      <c r="T285" s="549"/>
      <c r="U285" s="551">
        <v>0</v>
      </c>
    </row>
    <row r="286" spans="1:21" ht="14.4" customHeight="1" x14ac:dyDescent="0.3">
      <c r="A286" s="544">
        <v>27</v>
      </c>
      <c r="B286" s="545" t="s">
        <v>460</v>
      </c>
      <c r="C286" s="545" t="s">
        <v>475</v>
      </c>
      <c r="D286" s="546" t="s">
        <v>1767</v>
      </c>
      <c r="E286" s="547" t="s">
        <v>488</v>
      </c>
      <c r="F286" s="545" t="s">
        <v>470</v>
      </c>
      <c r="G286" s="545" t="s">
        <v>1281</v>
      </c>
      <c r="H286" s="545" t="s">
        <v>422</v>
      </c>
      <c r="I286" s="545" t="s">
        <v>1282</v>
      </c>
      <c r="J286" s="545" t="s">
        <v>1283</v>
      </c>
      <c r="K286" s="545" t="s">
        <v>1284</v>
      </c>
      <c r="L286" s="548">
        <v>0</v>
      </c>
      <c r="M286" s="548">
        <v>0</v>
      </c>
      <c r="N286" s="545">
        <v>3</v>
      </c>
      <c r="O286" s="549">
        <v>1</v>
      </c>
      <c r="P286" s="548"/>
      <c r="Q286" s="550"/>
      <c r="R286" s="545"/>
      <c r="S286" s="550">
        <v>0</v>
      </c>
      <c r="T286" s="549"/>
      <c r="U286" s="551">
        <v>0</v>
      </c>
    </row>
    <row r="287" spans="1:21" ht="14.4" customHeight="1" x14ac:dyDescent="0.3">
      <c r="A287" s="544">
        <v>27</v>
      </c>
      <c r="B287" s="545" t="s">
        <v>460</v>
      </c>
      <c r="C287" s="545" t="s">
        <v>475</v>
      </c>
      <c r="D287" s="546" t="s">
        <v>1767</v>
      </c>
      <c r="E287" s="547" t="s">
        <v>488</v>
      </c>
      <c r="F287" s="545" t="s">
        <v>470</v>
      </c>
      <c r="G287" s="545" t="s">
        <v>527</v>
      </c>
      <c r="H287" s="545" t="s">
        <v>422</v>
      </c>
      <c r="I287" s="545" t="s">
        <v>1285</v>
      </c>
      <c r="J287" s="545" t="s">
        <v>638</v>
      </c>
      <c r="K287" s="545" t="s">
        <v>1286</v>
      </c>
      <c r="L287" s="548">
        <v>0</v>
      </c>
      <c r="M287" s="548">
        <v>0</v>
      </c>
      <c r="N287" s="545">
        <v>2</v>
      </c>
      <c r="O287" s="549">
        <v>0.5</v>
      </c>
      <c r="P287" s="548">
        <v>0</v>
      </c>
      <c r="Q287" s="550"/>
      <c r="R287" s="545">
        <v>2</v>
      </c>
      <c r="S287" s="550">
        <v>1</v>
      </c>
      <c r="T287" s="549">
        <v>0.5</v>
      </c>
      <c r="U287" s="551">
        <v>1</v>
      </c>
    </row>
    <row r="288" spans="1:21" ht="14.4" customHeight="1" x14ac:dyDescent="0.3">
      <c r="A288" s="544">
        <v>27</v>
      </c>
      <c r="B288" s="545" t="s">
        <v>460</v>
      </c>
      <c r="C288" s="545" t="s">
        <v>475</v>
      </c>
      <c r="D288" s="546" t="s">
        <v>1767</v>
      </c>
      <c r="E288" s="547" t="s">
        <v>488</v>
      </c>
      <c r="F288" s="545" t="s">
        <v>470</v>
      </c>
      <c r="G288" s="545" t="s">
        <v>527</v>
      </c>
      <c r="H288" s="545" t="s">
        <v>422</v>
      </c>
      <c r="I288" s="545" t="s">
        <v>934</v>
      </c>
      <c r="J288" s="545" t="s">
        <v>638</v>
      </c>
      <c r="K288" s="545" t="s">
        <v>725</v>
      </c>
      <c r="L288" s="548">
        <v>58.62</v>
      </c>
      <c r="M288" s="548">
        <v>117.24</v>
      </c>
      <c r="N288" s="545">
        <v>2</v>
      </c>
      <c r="O288" s="549">
        <v>1.5</v>
      </c>
      <c r="P288" s="548">
        <v>117.24</v>
      </c>
      <c r="Q288" s="550">
        <v>1</v>
      </c>
      <c r="R288" s="545">
        <v>2</v>
      </c>
      <c r="S288" s="550">
        <v>1</v>
      </c>
      <c r="T288" s="549">
        <v>1.5</v>
      </c>
      <c r="U288" s="551">
        <v>1</v>
      </c>
    </row>
    <row r="289" spans="1:21" ht="14.4" customHeight="1" x14ac:dyDescent="0.3">
      <c r="A289" s="544">
        <v>27</v>
      </c>
      <c r="B289" s="545" t="s">
        <v>460</v>
      </c>
      <c r="C289" s="545" t="s">
        <v>475</v>
      </c>
      <c r="D289" s="546" t="s">
        <v>1767</v>
      </c>
      <c r="E289" s="547" t="s">
        <v>488</v>
      </c>
      <c r="F289" s="545" t="s">
        <v>470</v>
      </c>
      <c r="G289" s="545" t="s">
        <v>608</v>
      </c>
      <c r="H289" s="545" t="s">
        <v>422</v>
      </c>
      <c r="I289" s="545" t="s">
        <v>609</v>
      </c>
      <c r="J289" s="545" t="s">
        <v>610</v>
      </c>
      <c r="K289" s="545" t="s">
        <v>611</v>
      </c>
      <c r="L289" s="548">
        <v>733.55</v>
      </c>
      <c r="M289" s="548">
        <v>2200.6499999999996</v>
      </c>
      <c r="N289" s="545">
        <v>3</v>
      </c>
      <c r="O289" s="549">
        <v>0.5</v>
      </c>
      <c r="P289" s="548"/>
      <c r="Q289" s="550">
        <v>0</v>
      </c>
      <c r="R289" s="545"/>
      <c r="S289" s="550">
        <v>0</v>
      </c>
      <c r="T289" s="549"/>
      <c r="U289" s="551">
        <v>0</v>
      </c>
    </row>
    <row r="290" spans="1:21" ht="14.4" customHeight="1" x14ac:dyDescent="0.3">
      <c r="A290" s="544">
        <v>27</v>
      </c>
      <c r="B290" s="545" t="s">
        <v>460</v>
      </c>
      <c r="C290" s="545" t="s">
        <v>475</v>
      </c>
      <c r="D290" s="546" t="s">
        <v>1767</v>
      </c>
      <c r="E290" s="547" t="s">
        <v>488</v>
      </c>
      <c r="F290" s="545" t="s">
        <v>470</v>
      </c>
      <c r="G290" s="545" t="s">
        <v>608</v>
      </c>
      <c r="H290" s="545" t="s">
        <v>422</v>
      </c>
      <c r="I290" s="545" t="s">
        <v>609</v>
      </c>
      <c r="J290" s="545" t="s">
        <v>610</v>
      </c>
      <c r="K290" s="545" t="s">
        <v>611</v>
      </c>
      <c r="L290" s="548">
        <v>760.22</v>
      </c>
      <c r="M290" s="548">
        <v>4561.32</v>
      </c>
      <c r="N290" s="545">
        <v>6</v>
      </c>
      <c r="O290" s="549">
        <v>2</v>
      </c>
      <c r="P290" s="548"/>
      <c r="Q290" s="550">
        <v>0</v>
      </c>
      <c r="R290" s="545"/>
      <c r="S290" s="550">
        <v>0</v>
      </c>
      <c r="T290" s="549"/>
      <c r="U290" s="551">
        <v>0</v>
      </c>
    </row>
    <row r="291" spans="1:21" ht="14.4" customHeight="1" x14ac:dyDescent="0.3">
      <c r="A291" s="544">
        <v>27</v>
      </c>
      <c r="B291" s="545" t="s">
        <v>460</v>
      </c>
      <c r="C291" s="545" t="s">
        <v>475</v>
      </c>
      <c r="D291" s="546" t="s">
        <v>1767</v>
      </c>
      <c r="E291" s="547" t="s">
        <v>488</v>
      </c>
      <c r="F291" s="545" t="s">
        <v>470</v>
      </c>
      <c r="G291" s="545" t="s">
        <v>531</v>
      </c>
      <c r="H291" s="545" t="s">
        <v>422</v>
      </c>
      <c r="I291" s="545" t="s">
        <v>1287</v>
      </c>
      <c r="J291" s="545" t="s">
        <v>993</v>
      </c>
      <c r="K291" s="545" t="s">
        <v>1288</v>
      </c>
      <c r="L291" s="548">
        <v>0</v>
      </c>
      <c r="M291" s="548">
        <v>0</v>
      </c>
      <c r="N291" s="545">
        <v>3</v>
      </c>
      <c r="O291" s="549">
        <v>0.5</v>
      </c>
      <c r="P291" s="548">
        <v>0</v>
      </c>
      <c r="Q291" s="550"/>
      <c r="R291" s="545">
        <v>3</v>
      </c>
      <c r="S291" s="550">
        <v>1</v>
      </c>
      <c r="T291" s="549">
        <v>0.5</v>
      </c>
      <c r="U291" s="551">
        <v>1</v>
      </c>
    </row>
    <row r="292" spans="1:21" ht="14.4" customHeight="1" x14ac:dyDescent="0.3">
      <c r="A292" s="544">
        <v>27</v>
      </c>
      <c r="B292" s="545" t="s">
        <v>460</v>
      </c>
      <c r="C292" s="545" t="s">
        <v>475</v>
      </c>
      <c r="D292" s="546" t="s">
        <v>1767</v>
      </c>
      <c r="E292" s="547" t="s">
        <v>488</v>
      </c>
      <c r="F292" s="545" t="s">
        <v>470</v>
      </c>
      <c r="G292" s="545" t="s">
        <v>1289</v>
      </c>
      <c r="H292" s="545" t="s">
        <v>422</v>
      </c>
      <c r="I292" s="545" t="s">
        <v>1290</v>
      </c>
      <c r="J292" s="545" t="s">
        <v>1291</v>
      </c>
      <c r="K292" s="545" t="s">
        <v>1292</v>
      </c>
      <c r="L292" s="548">
        <v>490.53</v>
      </c>
      <c r="M292" s="548">
        <v>981.06</v>
      </c>
      <c r="N292" s="545">
        <v>2</v>
      </c>
      <c r="O292" s="549">
        <v>0.5</v>
      </c>
      <c r="P292" s="548"/>
      <c r="Q292" s="550">
        <v>0</v>
      </c>
      <c r="R292" s="545"/>
      <c r="S292" s="550">
        <v>0</v>
      </c>
      <c r="T292" s="549"/>
      <c r="U292" s="551">
        <v>0</v>
      </c>
    </row>
    <row r="293" spans="1:21" ht="14.4" customHeight="1" x14ac:dyDescent="0.3">
      <c r="A293" s="544">
        <v>27</v>
      </c>
      <c r="B293" s="545" t="s">
        <v>460</v>
      </c>
      <c r="C293" s="545" t="s">
        <v>475</v>
      </c>
      <c r="D293" s="546" t="s">
        <v>1767</v>
      </c>
      <c r="E293" s="547" t="s">
        <v>488</v>
      </c>
      <c r="F293" s="545" t="s">
        <v>470</v>
      </c>
      <c r="G293" s="545" t="s">
        <v>666</v>
      </c>
      <c r="H293" s="545" t="s">
        <v>455</v>
      </c>
      <c r="I293" s="545" t="s">
        <v>1293</v>
      </c>
      <c r="J293" s="545" t="s">
        <v>1294</v>
      </c>
      <c r="K293" s="545" t="s">
        <v>1295</v>
      </c>
      <c r="L293" s="548">
        <v>468.68</v>
      </c>
      <c r="M293" s="548">
        <v>468.68</v>
      </c>
      <c r="N293" s="545">
        <v>1</v>
      </c>
      <c r="O293" s="549">
        <v>0.5</v>
      </c>
      <c r="P293" s="548">
        <v>468.68</v>
      </c>
      <c r="Q293" s="550">
        <v>1</v>
      </c>
      <c r="R293" s="545">
        <v>1</v>
      </c>
      <c r="S293" s="550">
        <v>1</v>
      </c>
      <c r="T293" s="549">
        <v>0.5</v>
      </c>
      <c r="U293" s="551">
        <v>1</v>
      </c>
    </row>
    <row r="294" spans="1:21" ht="14.4" customHeight="1" x14ac:dyDescent="0.3">
      <c r="A294" s="544">
        <v>27</v>
      </c>
      <c r="B294" s="545" t="s">
        <v>460</v>
      </c>
      <c r="C294" s="545" t="s">
        <v>475</v>
      </c>
      <c r="D294" s="546" t="s">
        <v>1767</v>
      </c>
      <c r="E294" s="547" t="s">
        <v>488</v>
      </c>
      <c r="F294" s="545" t="s">
        <v>470</v>
      </c>
      <c r="G294" s="545" t="s">
        <v>1015</v>
      </c>
      <c r="H294" s="545" t="s">
        <v>422</v>
      </c>
      <c r="I294" s="545" t="s">
        <v>1296</v>
      </c>
      <c r="J294" s="545" t="s">
        <v>1017</v>
      </c>
      <c r="K294" s="545" t="s">
        <v>1297</v>
      </c>
      <c r="L294" s="548">
        <v>1847.49</v>
      </c>
      <c r="M294" s="548">
        <v>18474.900000000001</v>
      </c>
      <c r="N294" s="545">
        <v>10</v>
      </c>
      <c r="O294" s="549">
        <v>1</v>
      </c>
      <c r="P294" s="548"/>
      <c r="Q294" s="550">
        <v>0</v>
      </c>
      <c r="R294" s="545"/>
      <c r="S294" s="550">
        <v>0</v>
      </c>
      <c r="T294" s="549"/>
      <c r="U294" s="551">
        <v>0</v>
      </c>
    </row>
    <row r="295" spans="1:21" ht="14.4" customHeight="1" x14ac:dyDescent="0.3">
      <c r="A295" s="544">
        <v>27</v>
      </c>
      <c r="B295" s="545" t="s">
        <v>460</v>
      </c>
      <c r="C295" s="545" t="s">
        <v>475</v>
      </c>
      <c r="D295" s="546" t="s">
        <v>1767</v>
      </c>
      <c r="E295" s="547" t="s">
        <v>488</v>
      </c>
      <c r="F295" s="545" t="s">
        <v>470</v>
      </c>
      <c r="G295" s="545" t="s">
        <v>639</v>
      </c>
      <c r="H295" s="545" t="s">
        <v>422</v>
      </c>
      <c r="I295" s="545" t="s">
        <v>1047</v>
      </c>
      <c r="J295" s="545" t="s">
        <v>1038</v>
      </c>
      <c r="K295" s="545" t="s">
        <v>1039</v>
      </c>
      <c r="L295" s="548">
        <v>185.26</v>
      </c>
      <c r="M295" s="548">
        <v>370.52</v>
      </c>
      <c r="N295" s="545">
        <v>2</v>
      </c>
      <c r="O295" s="549">
        <v>0.5</v>
      </c>
      <c r="P295" s="548">
        <v>370.52</v>
      </c>
      <c r="Q295" s="550">
        <v>1</v>
      </c>
      <c r="R295" s="545">
        <v>2</v>
      </c>
      <c r="S295" s="550">
        <v>1</v>
      </c>
      <c r="T295" s="549">
        <v>0.5</v>
      </c>
      <c r="U295" s="551">
        <v>1</v>
      </c>
    </row>
    <row r="296" spans="1:21" ht="14.4" customHeight="1" x14ac:dyDescent="0.3">
      <c r="A296" s="544">
        <v>27</v>
      </c>
      <c r="B296" s="545" t="s">
        <v>460</v>
      </c>
      <c r="C296" s="545" t="s">
        <v>475</v>
      </c>
      <c r="D296" s="546" t="s">
        <v>1767</v>
      </c>
      <c r="E296" s="547" t="s">
        <v>488</v>
      </c>
      <c r="F296" s="545" t="s">
        <v>470</v>
      </c>
      <c r="G296" s="545" t="s">
        <v>554</v>
      </c>
      <c r="H296" s="545" t="s">
        <v>455</v>
      </c>
      <c r="I296" s="545" t="s">
        <v>1298</v>
      </c>
      <c r="J296" s="545" t="s">
        <v>556</v>
      </c>
      <c r="K296" s="545" t="s">
        <v>1299</v>
      </c>
      <c r="L296" s="548">
        <v>0</v>
      </c>
      <c r="M296" s="548">
        <v>0</v>
      </c>
      <c r="N296" s="545">
        <v>2</v>
      </c>
      <c r="O296" s="549">
        <v>1</v>
      </c>
      <c r="P296" s="548"/>
      <c r="Q296" s="550"/>
      <c r="R296" s="545"/>
      <c r="S296" s="550">
        <v>0</v>
      </c>
      <c r="T296" s="549"/>
      <c r="U296" s="551">
        <v>0</v>
      </c>
    </row>
    <row r="297" spans="1:21" ht="14.4" customHeight="1" x14ac:dyDescent="0.3">
      <c r="A297" s="544">
        <v>27</v>
      </c>
      <c r="B297" s="545" t="s">
        <v>460</v>
      </c>
      <c r="C297" s="545" t="s">
        <v>475</v>
      </c>
      <c r="D297" s="546" t="s">
        <v>1767</v>
      </c>
      <c r="E297" s="547" t="s">
        <v>488</v>
      </c>
      <c r="F297" s="545" t="s">
        <v>470</v>
      </c>
      <c r="G297" s="545" t="s">
        <v>554</v>
      </c>
      <c r="H297" s="545" t="s">
        <v>455</v>
      </c>
      <c r="I297" s="545" t="s">
        <v>555</v>
      </c>
      <c r="J297" s="545" t="s">
        <v>556</v>
      </c>
      <c r="K297" s="545" t="s">
        <v>557</v>
      </c>
      <c r="L297" s="548">
        <v>150.59</v>
      </c>
      <c r="M297" s="548">
        <v>301.18</v>
      </c>
      <c r="N297" s="545">
        <v>2</v>
      </c>
      <c r="O297" s="549">
        <v>1</v>
      </c>
      <c r="P297" s="548">
        <v>301.18</v>
      </c>
      <c r="Q297" s="550">
        <v>1</v>
      </c>
      <c r="R297" s="545">
        <v>2</v>
      </c>
      <c r="S297" s="550">
        <v>1</v>
      </c>
      <c r="T297" s="549">
        <v>1</v>
      </c>
      <c r="U297" s="551">
        <v>1</v>
      </c>
    </row>
    <row r="298" spans="1:21" ht="14.4" customHeight="1" x14ac:dyDescent="0.3">
      <c r="A298" s="544">
        <v>27</v>
      </c>
      <c r="B298" s="545" t="s">
        <v>460</v>
      </c>
      <c r="C298" s="545" t="s">
        <v>475</v>
      </c>
      <c r="D298" s="546" t="s">
        <v>1767</v>
      </c>
      <c r="E298" s="547" t="s">
        <v>488</v>
      </c>
      <c r="F298" s="545" t="s">
        <v>470</v>
      </c>
      <c r="G298" s="545" t="s">
        <v>633</v>
      </c>
      <c r="H298" s="545" t="s">
        <v>455</v>
      </c>
      <c r="I298" s="545" t="s">
        <v>1300</v>
      </c>
      <c r="J298" s="545" t="s">
        <v>1301</v>
      </c>
      <c r="K298" s="545" t="s">
        <v>636</v>
      </c>
      <c r="L298" s="548">
        <v>704.73</v>
      </c>
      <c r="M298" s="548">
        <v>704.73</v>
      </c>
      <c r="N298" s="545">
        <v>1</v>
      </c>
      <c r="O298" s="549">
        <v>1</v>
      </c>
      <c r="P298" s="548">
        <v>704.73</v>
      </c>
      <c r="Q298" s="550">
        <v>1</v>
      </c>
      <c r="R298" s="545">
        <v>1</v>
      </c>
      <c r="S298" s="550">
        <v>1</v>
      </c>
      <c r="T298" s="549">
        <v>1</v>
      </c>
      <c r="U298" s="551">
        <v>1</v>
      </c>
    </row>
    <row r="299" spans="1:21" ht="14.4" customHeight="1" x14ac:dyDescent="0.3">
      <c r="A299" s="544">
        <v>27</v>
      </c>
      <c r="B299" s="545" t="s">
        <v>460</v>
      </c>
      <c r="C299" s="545" t="s">
        <v>475</v>
      </c>
      <c r="D299" s="546" t="s">
        <v>1767</v>
      </c>
      <c r="E299" s="547" t="s">
        <v>488</v>
      </c>
      <c r="F299" s="545" t="s">
        <v>470</v>
      </c>
      <c r="G299" s="545" t="s">
        <v>1092</v>
      </c>
      <c r="H299" s="545" t="s">
        <v>455</v>
      </c>
      <c r="I299" s="545" t="s">
        <v>1302</v>
      </c>
      <c r="J299" s="545" t="s">
        <v>1096</v>
      </c>
      <c r="K299" s="545" t="s">
        <v>782</v>
      </c>
      <c r="L299" s="548">
        <v>181.13</v>
      </c>
      <c r="M299" s="548">
        <v>543.39</v>
      </c>
      <c r="N299" s="545">
        <v>3</v>
      </c>
      <c r="O299" s="549">
        <v>0.5</v>
      </c>
      <c r="P299" s="548"/>
      <c r="Q299" s="550">
        <v>0</v>
      </c>
      <c r="R299" s="545"/>
      <c r="S299" s="550">
        <v>0</v>
      </c>
      <c r="T299" s="549"/>
      <c r="U299" s="551">
        <v>0</v>
      </c>
    </row>
    <row r="300" spans="1:21" ht="14.4" customHeight="1" x14ac:dyDescent="0.3">
      <c r="A300" s="544">
        <v>27</v>
      </c>
      <c r="B300" s="545" t="s">
        <v>460</v>
      </c>
      <c r="C300" s="545" t="s">
        <v>475</v>
      </c>
      <c r="D300" s="546" t="s">
        <v>1767</v>
      </c>
      <c r="E300" s="547" t="s">
        <v>488</v>
      </c>
      <c r="F300" s="545" t="s">
        <v>470</v>
      </c>
      <c r="G300" s="545" t="s">
        <v>1092</v>
      </c>
      <c r="H300" s="545" t="s">
        <v>455</v>
      </c>
      <c r="I300" s="545" t="s">
        <v>1095</v>
      </c>
      <c r="J300" s="545" t="s">
        <v>1096</v>
      </c>
      <c r="K300" s="545" t="s">
        <v>760</v>
      </c>
      <c r="L300" s="548">
        <v>543.36</v>
      </c>
      <c r="M300" s="548">
        <v>2173.44</v>
      </c>
      <c r="N300" s="545">
        <v>4</v>
      </c>
      <c r="O300" s="549">
        <v>2.5</v>
      </c>
      <c r="P300" s="548">
        <v>1630.08</v>
      </c>
      <c r="Q300" s="550">
        <v>0.75</v>
      </c>
      <c r="R300" s="545">
        <v>3</v>
      </c>
      <c r="S300" s="550">
        <v>0.75</v>
      </c>
      <c r="T300" s="549">
        <v>1.5</v>
      </c>
      <c r="U300" s="551">
        <v>0.6</v>
      </c>
    </row>
    <row r="301" spans="1:21" ht="14.4" customHeight="1" x14ac:dyDescent="0.3">
      <c r="A301" s="544">
        <v>27</v>
      </c>
      <c r="B301" s="545" t="s">
        <v>460</v>
      </c>
      <c r="C301" s="545" t="s">
        <v>475</v>
      </c>
      <c r="D301" s="546" t="s">
        <v>1767</v>
      </c>
      <c r="E301" s="547" t="s">
        <v>488</v>
      </c>
      <c r="F301" s="545" t="s">
        <v>470</v>
      </c>
      <c r="G301" s="545" t="s">
        <v>690</v>
      </c>
      <c r="H301" s="545" t="s">
        <v>422</v>
      </c>
      <c r="I301" s="545" t="s">
        <v>691</v>
      </c>
      <c r="J301" s="545" t="s">
        <v>692</v>
      </c>
      <c r="K301" s="545" t="s">
        <v>693</v>
      </c>
      <c r="L301" s="548">
        <v>315.35000000000002</v>
      </c>
      <c r="M301" s="548">
        <v>315.35000000000002</v>
      </c>
      <c r="N301" s="545">
        <v>1</v>
      </c>
      <c r="O301" s="549">
        <v>0.5</v>
      </c>
      <c r="P301" s="548">
        <v>315.35000000000002</v>
      </c>
      <c r="Q301" s="550">
        <v>1</v>
      </c>
      <c r="R301" s="545">
        <v>1</v>
      </c>
      <c r="S301" s="550">
        <v>1</v>
      </c>
      <c r="T301" s="549">
        <v>0.5</v>
      </c>
      <c r="U301" s="551">
        <v>1</v>
      </c>
    </row>
    <row r="302" spans="1:21" ht="14.4" customHeight="1" x14ac:dyDescent="0.3">
      <c r="A302" s="544">
        <v>27</v>
      </c>
      <c r="B302" s="545" t="s">
        <v>460</v>
      </c>
      <c r="C302" s="545" t="s">
        <v>475</v>
      </c>
      <c r="D302" s="546" t="s">
        <v>1767</v>
      </c>
      <c r="E302" s="547" t="s">
        <v>488</v>
      </c>
      <c r="F302" s="545" t="s">
        <v>470</v>
      </c>
      <c r="G302" s="545" t="s">
        <v>1303</v>
      </c>
      <c r="H302" s="545" t="s">
        <v>422</v>
      </c>
      <c r="I302" s="545" t="s">
        <v>1304</v>
      </c>
      <c r="J302" s="545" t="s">
        <v>1305</v>
      </c>
      <c r="K302" s="545" t="s">
        <v>1306</v>
      </c>
      <c r="L302" s="548">
        <v>57.19</v>
      </c>
      <c r="M302" s="548">
        <v>114.38</v>
      </c>
      <c r="N302" s="545">
        <v>2</v>
      </c>
      <c r="O302" s="549">
        <v>0.5</v>
      </c>
      <c r="P302" s="548"/>
      <c r="Q302" s="550">
        <v>0</v>
      </c>
      <c r="R302" s="545"/>
      <c r="S302" s="550">
        <v>0</v>
      </c>
      <c r="T302" s="549"/>
      <c r="U302" s="551">
        <v>0</v>
      </c>
    </row>
    <row r="303" spans="1:21" ht="14.4" customHeight="1" x14ac:dyDescent="0.3">
      <c r="A303" s="544">
        <v>27</v>
      </c>
      <c r="B303" s="545" t="s">
        <v>460</v>
      </c>
      <c r="C303" s="545" t="s">
        <v>475</v>
      </c>
      <c r="D303" s="546" t="s">
        <v>1767</v>
      </c>
      <c r="E303" s="547" t="s">
        <v>488</v>
      </c>
      <c r="F303" s="545" t="s">
        <v>470</v>
      </c>
      <c r="G303" s="545" t="s">
        <v>1307</v>
      </c>
      <c r="H303" s="545" t="s">
        <v>455</v>
      </c>
      <c r="I303" s="545" t="s">
        <v>1308</v>
      </c>
      <c r="J303" s="545" t="s">
        <v>1309</v>
      </c>
      <c r="K303" s="545" t="s">
        <v>1310</v>
      </c>
      <c r="L303" s="548">
        <v>2669.75</v>
      </c>
      <c r="M303" s="548">
        <v>2669.75</v>
      </c>
      <c r="N303" s="545">
        <v>1</v>
      </c>
      <c r="O303" s="549">
        <v>1</v>
      </c>
      <c r="P303" s="548">
        <v>2669.75</v>
      </c>
      <c r="Q303" s="550">
        <v>1</v>
      </c>
      <c r="R303" s="545">
        <v>1</v>
      </c>
      <c r="S303" s="550">
        <v>1</v>
      </c>
      <c r="T303" s="549">
        <v>1</v>
      </c>
      <c r="U303" s="551">
        <v>1</v>
      </c>
    </row>
    <row r="304" spans="1:21" ht="14.4" customHeight="1" x14ac:dyDescent="0.3">
      <c r="A304" s="544">
        <v>27</v>
      </c>
      <c r="B304" s="545" t="s">
        <v>460</v>
      </c>
      <c r="C304" s="545" t="s">
        <v>475</v>
      </c>
      <c r="D304" s="546" t="s">
        <v>1767</v>
      </c>
      <c r="E304" s="547" t="s">
        <v>489</v>
      </c>
      <c r="F304" s="545" t="s">
        <v>470</v>
      </c>
      <c r="G304" s="545" t="s">
        <v>647</v>
      </c>
      <c r="H304" s="545" t="s">
        <v>422</v>
      </c>
      <c r="I304" s="545" t="s">
        <v>1311</v>
      </c>
      <c r="J304" s="545" t="s">
        <v>1312</v>
      </c>
      <c r="K304" s="545" t="s">
        <v>1170</v>
      </c>
      <c r="L304" s="548">
        <v>103.64</v>
      </c>
      <c r="M304" s="548">
        <v>103.64</v>
      </c>
      <c r="N304" s="545">
        <v>1</v>
      </c>
      <c r="O304" s="549">
        <v>0.5</v>
      </c>
      <c r="P304" s="548">
        <v>103.64</v>
      </c>
      <c r="Q304" s="550">
        <v>1</v>
      </c>
      <c r="R304" s="545">
        <v>1</v>
      </c>
      <c r="S304" s="550">
        <v>1</v>
      </c>
      <c r="T304" s="549">
        <v>0.5</v>
      </c>
      <c r="U304" s="551">
        <v>1</v>
      </c>
    </row>
    <row r="305" spans="1:21" ht="14.4" customHeight="1" x14ac:dyDescent="0.3">
      <c r="A305" s="544">
        <v>27</v>
      </c>
      <c r="B305" s="545" t="s">
        <v>460</v>
      </c>
      <c r="C305" s="545" t="s">
        <v>475</v>
      </c>
      <c r="D305" s="546" t="s">
        <v>1767</v>
      </c>
      <c r="E305" s="547" t="s">
        <v>489</v>
      </c>
      <c r="F305" s="545" t="s">
        <v>470</v>
      </c>
      <c r="G305" s="545" t="s">
        <v>501</v>
      </c>
      <c r="H305" s="545" t="s">
        <v>455</v>
      </c>
      <c r="I305" s="545" t="s">
        <v>502</v>
      </c>
      <c r="J305" s="545" t="s">
        <v>503</v>
      </c>
      <c r="K305" s="545" t="s">
        <v>504</v>
      </c>
      <c r="L305" s="548">
        <v>105.32</v>
      </c>
      <c r="M305" s="548">
        <v>105.32</v>
      </c>
      <c r="N305" s="545">
        <v>1</v>
      </c>
      <c r="O305" s="549">
        <v>0.5</v>
      </c>
      <c r="P305" s="548">
        <v>105.32</v>
      </c>
      <c r="Q305" s="550">
        <v>1</v>
      </c>
      <c r="R305" s="545">
        <v>1</v>
      </c>
      <c r="S305" s="550">
        <v>1</v>
      </c>
      <c r="T305" s="549">
        <v>0.5</v>
      </c>
      <c r="U305" s="551">
        <v>1</v>
      </c>
    </row>
    <row r="306" spans="1:21" ht="14.4" customHeight="1" x14ac:dyDescent="0.3">
      <c r="A306" s="544">
        <v>27</v>
      </c>
      <c r="B306" s="545" t="s">
        <v>460</v>
      </c>
      <c r="C306" s="545" t="s">
        <v>475</v>
      </c>
      <c r="D306" s="546" t="s">
        <v>1767</v>
      </c>
      <c r="E306" s="547" t="s">
        <v>489</v>
      </c>
      <c r="F306" s="545" t="s">
        <v>470</v>
      </c>
      <c r="G306" s="545" t="s">
        <v>1313</v>
      </c>
      <c r="H306" s="545" t="s">
        <v>455</v>
      </c>
      <c r="I306" s="545" t="s">
        <v>1314</v>
      </c>
      <c r="J306" s="545" t="s">
        <v>1315</v>
      </c>
      <c r="K306" s="545" t="s">
        <v>1316</v>
      </c>
      <c r="L306" s="548">
        <v>115.26</v>
      </c>
      <c r="M306" s="548">
        <v>115.26</v>
      </c>
      <c r="N306" s="545">
        <v>1</v>
      </c>
      <c r="O306" s="549">
        <v>1</v>
      </c>
      <c r="P306" s="548">
        <v>115.26</v>
      </c>
      <c r="Q306" s="550">
        <v>1</v>
      </c>
      <c r="R306" s="545">
        <v>1</v>
      </c>
      <c r="S306" s="550">
        <v>1</v>
      </c>
      <c r="T306" s="549">
        <v>1</v>
      </c>
      <c r="U306" s="551">
        <v>1</v>
      </c>
    </row>
    <row r="307" spans="1:21" ht="14.4" customHeight="1" x14ac:dyDescent="0.3">
      <c r="A307" s="544">
        <v>27</v>
      </c>
      <c r="B307" s="545" t="s">
        <v>460</v>
      </c>
      <c r="C307" s="545" t="s">
        <v>475</v>
      </c>
      <c r="D307" s="546" t="s">
        <v>1767</v>
      </c>
      <c r="E307" s="547" t="s">
        <v>489</v>
      </c>
      <c r="F307" s="545" t="s">
        <v>470</v>
      </c>
      <c r="G307" s="545" t="s">
        <v>600</v>
      </c>
      <c r="H307" s="545" t="s">
        <v>422</v>
      </c>
      <c r="I307" s="545" t="s">
        <v>1317</v>
      </c>
      <c r="J307" s="545" t="s">
        <v>602</v>
      </c>
      <c r="K307" s="545" t="s">
        <v>1318</v>
      </c>
      <c r="L307" s="548">
        <v>89.91</v>
      </c>
      <c r="M307" s="548">
        <v>89.91</v>
      </c>
      <c r="N307" s="545">
        <v>1</v>
      </c>
      <c r="O307" s="549">
        <v>0.5</v>
      </c>
      <c r="P307" s="548">
        <v>89.91</v>
      </c>
      <c r="Q307" s="550">
        <v>1</v>
      </c>
      <c r="R307" s="545">
        <v>1</v>
      </c>
      <c r="S307" s="550">
        <v>1</v>
      </c>
      <c r="T307" s="549">
        <v>0.5</v>
      </c>
      <c r="U307" s="551">
        <v>1</v>
      </c>
    </row>
    <row r="308" spans="1:21" ht="14.4" customHeight="1" x14ac:dyDescent="0.3">
      <c r="A308" s="544">
        <v>27</v>
      </c>
      <c r="B308" s="545" t="s">
        <v>460</v>
      </c>
      <c r="C308" s="545" t="s">
        <v>475</v>
      </c>
      <c r="D308" s="546" t="s">
        <v>1767</v>
      </c>
      <c r="E308" s="547" t="s">
        <v>489</v>
      </c>
      <c r="F308" s="545" t="s">
        <v>470</v>
      </c>
      <c r="G308" s="545" t="s">
        <v>604</v>
      </c>
      <c r="H308" s="545" t="s">
        <v>422</v>
      </c>
      <c r="I308" s="545" t="s">
        <v>605</v>
      </c>
      <c r="J308" s="545" t="s">
        <v>606</v>
      </c>
      <c r="K308" s="545" t="s">
        <v>607</v>
      </c>
      <c r="L308" s="548">
        <v>126.59</v>
      </c>
      <c r="M308" s="548">
        <v>126.59</v>
      </c>
      <c r="N308" s="545">
        <v>1</v>
      </c>
      <c r="O308" s="549">
        <v>0.5</v>
      </c>
      <c r="P308" s="548">
        <v>126.59</v>
      </c>
      <c r="Q308" s="550">
        <v>1</v>
      </c>
      <c r="R308" s="545">
        <v>1</v>
      </c>
      <c r="S308" s="550">
        <v>1</v>
      </c>
      <c r="T308" s="549">
        <v>0.5</v>
      </c>
      <c r="U308" s="551">
        <v>1</v>
      </c>
    </row>
    <row r="309" spans="1:21" ht="14.4" customHeight="1" x14ac:dyDescent="0.3">
      <c r="A309" s="544">
        <v>27</v>
      </c>
      <c r="B309" s="545" t="s">
        <v>460</v>
      </c>
      <c r="C309" s="545" t="s">
        <v>475</v>
      </c>
      <c r="D309" s="546" t="s">
        <v>1767</v>
      </c>
      <c r="E309" s="547" t="s">
        <v>489</v>
      </c>
      <c r="F309" s="545" t="s">
        <v>470</v>
      </c>
      <c r="G309" s="545" t="s">
        <v>983</v>
      </c>
      <c r="H309" s="545" t="s">
        <v>422</v>
      </c>
      <c r="I309" s="545" t="s">
        <v>984</v>
      </c>
      <c r="J309" s="545" t="s">
        <v>985</v>
      </c>
      <c r="K309" s="545" t="s">
        <v>986</v>
      </c>
      <c r="L309" s="548">
        <v>38.56</v>
      </c>
      <c r="M309" s="548">
        <v>38.56</v>
      </c>
      <c r="N309" s="545">
        <v>1</v>
      </c>
      <c r="O309" s="549">
        <v>1</v>
      </c>
      <c r="P309" s="548"/>
      <c r="Q309" s="550">
        <v>0</v>
      </c>
      <c r="R309" s="545"/>
      <c r="S309" s="550">
        <v>0</v>
      </c>
      <c r="T309" s="549"/>
      <c r="U309" s="551">
        <v>0</v>
      </c>
    </row>
    <row r="310" spans="1:21" ht="14.4" customHeight="1" x14ac:dyDescent="0.3">
      <c r="A310" s="544">
        <v>27</v>
      </c>
      <c r="B310" s="545" t="s">
        <v>460</v>
      </c>
      <c r="C310" s="545" t="s">
        <v>475</v>
      </c>
      <c r="D310" s="546" t="s">
        <v>1767</v>
      </c>
      <c r="E310" s="547" t="s">
        <v>489</v>
      </c>
      <c r="F310" s="545" t="s">
        <v>470</v>
      </c>
      <c r="G310" s="545" t="s">
        <v>1319</v>
      </c>
      <c r="H310" s="545" t="s">
        <v>455</v>
      </c>
      <c r="I310" s="545" t="s">
        <v>1320</v>
      </c>
      <c r="J310" s="545" t="s">
        <v>1321</v>
      </c>
      <c r="K310" s="545" t="s">
        <v>1322</v>
      </c>
      <c r="L310" s="548">
        <v>141.04</v>
      </c>
      <c r="M310" s="548">
        <v>141.04</v>
      </c>
      <c r="N310" s="545">
        <v>1</v>
      </c>
      <c r="O310" s="549">
        <v>0.5</v>
      </c>
      <c r="P310" s="548">
        <v>141.04</v>
      </c>
      <c r="Q310" s="550">
        <v>1</v>
      </c>
      <c r="R310" s="545">
        <v>1</v>
      </c>
      <c r="S310" s="550">
        <v>1</v>
      </c>
      <c r="T310" s="549">
        <v>0.5</v>
      </c>
      <c r="U310" s="551">
        <v>1</v>
      </c>
    </row>
    <row r="311" spans="1:21" ht="14.4" customHeight="1" x14ac:dyDescent="0.3">
      <c r="A311" s="544">
        <v>27</v>
      </c>
      <c r="B311" s="545" t="s">
        <v>460</v>
      </c>
      <c r="C311" s="545" t="s">
        <v>475</v>
      </c>
      <c r="D311" s="546" t="s">
        <v>1767</v>
      </c>
      <c r="E311" s="547" t="s">
        <v>489</v>
      </c>
      <c r="F311" s="545" t="s">
        <v>470</v>
      </c>
      <c r="G311" s="545" t="s">
        <v>694</v>
      </c>
      <c r="H311" s="545" t="s">
        <v>455</v>
      </c>
      <c r="I311" s="545" t="s">
        <v>695</v>
      </c>
      <c r="J311" s="545" t="s">
        <v>696</v>
      </c>
      <c r="K311" s="545" t="s">
        <v>506</v>
      </c>
      <c r="L311" s="548">
        <v>48.27</v>
      </c>
      <c r="M311" s="548">
        <v>48.27</v>
      </c>
      <c r="N311" s="545">
        <v>1</v>
      </c>
      <c r="O311" s="549">
        <v>1</v>
      </c>
      <c r="P311" s="548">
        <v>48.27</v>
      </c>
      <c r="Q311" s="550">
        <v>1</v>
      </c>
      <c r="R311" s="545">
        <v>1</v>
      </c>
      <c r="S311" s="550">
        <v>1</v>
      </c>
      <c r="T311" s="549">
        <v>1</v>
      </c>
      <c r="U311" s="551">
        <v>1</v>
      </c>
    </row>
    <row r="312" spans="1:21" ht="14.4" customHeight="1" x14ac:dyDescent="0.3">
      <c r="A312" s="544">
        <v>27</v>
      </c>
      <c r="B312" s="545" t="s">
        <v>460</v>
      </c>
      <c r="C312" s="545" t="s">
        <v>475</v>
      </c>
      <c r="D312" s="546" t="s">
        <v>1767</v>
      </c>
      <c r="E312" s="547" t="s">
        <v>489</v>
      </c>
      <c r="F312" s="545" t="s">
        <v>470</v>
      </c>
      <c r="G312" s="545" t="s">
        <v>562</v>
      </c>
      <c r="H312" s="545" t="s">
        <v>422</v>
      </c>
      <c r="I312" s="545" t="s">
        <v>1323</v>
      </c>
      <c r="J312" s="545" t="s">
        <v>564</v>
      </c>
      <c r="K312" s="545" t="s">
        <v>1324</v>
      </c>
      <c r="L312" s="548">
        <v>108.44</v>
      </c>
      <c r="M312" s="548">
        <v>108.44</v>
      </c>
      <c r="N312" s="545">
        <v>1</v>
      </c>
      <c r="O312" s="549">
        <v>1</v>
      </c>
      <c r="P312" s="548">
        <v>108.44</v>
      </c>
      <c r="Q312" s="550">
        <v>1</v>
      </c>
      <c r="R312" s="545">
        <v>1</v>
      </c>
      <c r="S312" s="550">
        <v>1</v>
      </c>
      <c r="T312" s="549">
        <v>1</v>
      </c>
      <c r="U312" s="551">
        <v>1</v>
      </c>
    </row>
    <row r="313" spans="1:21" ht="14.4" customHeight="1" x14ac:dyDescent="0.3">
      <c r="A313" s="544">
        <v>27</v>
      </c>
      <c r="B313" s="545" t="s">
        <v>460</v>
      </c>
      <c r="C313" s="545" t="s">
        <v>475</v>
      </c>
      <c r="D313" s="546" t="s">
        <v>1767</v>
      </c>
      <c r="E313" s="547" t="s">
        <v>489</v>
      </c>
      <c r="F313" s="545" t="s">
        <v>470</v>
      </c>
      <c r="G313" s="545" t="s">
        <v>1325</v>
      </c>
      <c r="H313" s="545" t="s">
        <v>422</v>
      </c>
      <c r="I313" s="545" t="s">
        <v>1326</v>
      </c>
      <c r="J313" s="545" t="s">
        <v>1327</v>
      </c>
      <c r="K313" s="545" t="s">
        <v>1328</v>
      </c>
      <c r="L313" s="548">
        <v>0</v>
      </c>
      <c r="M313" s="548">
        <v>0</v>
      </c>
      <c r="N313" s="545">
        <v>1</v>
      </c>
      <c r="O313" s="549">
        <v>0.5</v>
      </c>
      <c r="P313" s="548">
        <v>0</v>
      </c>
      <c r="Q313" s="550"/>
      <c r="R313" s="545">
        <v>1</v>
      </c>
      <c r="S313" s="550">
        <v>1</v>
      </c>
      <c r="T313" s="549">
        <v>0.5</v>
      </c>
      <c r="U313" s="551">
        <v>1</v>
      </c>
    </row>
    <row r="314" spans="1:21" ht="14.4" customHeight="1" x14ac:dyDescent="0.3">
      <c r="A314" s="544">
        <v>27</v>
      </c>
      <c r="B314" s="545" t="s">
        <v>460</v>
      </c>
      <c r="C314" s="545" t="s">
        <v>475</v>
      </c>
      <c r="D314" s="546" t="s">
        <v>1767</v>
      </c>
      <c r="E314" s="547" t="s">
        <v>489</v>
      </c>
      <c r="F314" s="545" t="s">
        <v>470</v>
      </c>
      <c r="G314" s="545" t="s">
        <v>1329</v>
      </c>
      <c r="H314" s="545" t="s">
        <v>422</v>
      </c>
      <c r="I314" s="545" t="s">
        <v>1330</v>
      </c>
      <c r="J314" s="545" t="s">
        <v>1331</v>
      </c>
      <c r="K314" s="545" t="s">
        <v>1332</v>
      </c>
      <c r="L314" s="548">
        <v>87.42</v>
      </c>
      <c r="M314" s="548">
        <v>174.84</v>
      </c>
      <c r="N314" s="545">
        <v>2</v>
      </c>
      <c r="O314" s="549">
        <v>2</v>
      </c>
      <c r="P314" s="548">
        <v>87.42</v>
      </c>
      <c r="Q314" s="550">
        <v>0.5</v>
      </c>
      <c r="R314" s="545">
        <v>1</v>
      </c>
      <c r="S314" s="550">
        <v>0.5</v>
      </c>
      <c r="T314" s="549">
        <v>1</v>
      </c>
      <c r="U314" s="551">
        <v>0.5</v>
      </c>
    </row>
    <row r="315" spans="1:21" ht="14.4" customHeight="1" x14ac:dyDescent="0.3">
      <c r="A315" s="544">
        <v>27</v>
      </c>
      <c r="B315" s="545" t="s">
        <v>460</v>
      </c>
      <c r="C315" s="545" t="s">
        <v>475</v>
      </c>
      <c r="D315" s="546" t="s">
        <v>1767</v>
      </c>
      <c r="E315" s="547" t="s">
        <v>489</v>
      </c>
      <c r="F315" s="545" t="s">
        <v>470</v>
      </c>
      <c r="G315" s="545" t="s">
        <v>1333</v>
      </c>
      <c r="H315" s="545" t="s">
        <v>455</v>
      </c>
      <c r="I315" s="545" t="s">
        <v>1334</v>
      </c>
      <c r="J315" s="545" t="s">
        <v>1335</v>
      </c>
      <c r="K315" s="545" t="s">
        <v>1336</v>
      </c>
      <c r="L315" s="548">
        <v>53.57</v>
      </c>
      <c r="M315" s="548">
        <v>53.57</v>
      </c>
      <c r="N315" s="545">
        <v>1</v>
      </c>
      <c r="O315" s="549">
        <v>1</v>
      </c>
      <c r="P315" s="548">
        <v>53.57</v>
      </c>
      <c r="Q315" s="550">
        <v>1</v>
      </c>
      <c r="R315" s="545">
        <v>1</v>
      </c>
      <c r="S315" s="550">
        <v>1</v>
      </c>
      <c r="T315" s="549">
        <v>1</v>
      </c>
      <c r="U315" s="551">
        <v>1</v>
      </c>
    </row>
    <row r="316" spans="1:21" ht="14.4" customHeight="1" x14ac:dyDescent="0.3">
      <c r="A316" s="544">
        <v>27</v>
      </c>
      <c r="B316" s="545" t="s">
        <v>460</v>
      </c>
      <c r="C316" s="545" t="s">
        <v>475</v>
      </c>
      <c r="D316" s="546" t="s">
        <v>1767</v>
      </c>
      <c r="E316" s="547" t="s">
        <v>490</v>
      </c>
      <c r="F316" s="545" t="s">
        <v>470</v>
      </c>
      <c r="G316" s="545" t="s">
        <v>1337</v>
      </c>
      <c r="H316" s="545" t="s">
        <v>422</v>
      </c>
      <c r="I316" s="545" t="s">
        <v>1338</v>
      </c>
      <c r="J316" s="545" t="s">
        <v>1339</v>
      </c>
      <c r="K316" s="545" t="s">
        <v>1340</v>
      </c>
      <c r="L316" s="548">
        <v>0</v>
      </c>
      <c r="M316" s="548">
        <v>0</v>
      </c>
      <c r="N316" s="545">
        <v>1</v>
      </c>
      <c r="O316" s="549">
        <v>1</v>
      </c>
      <c r="P316" s="548">
        <v>0</v>
      </c>
      <c r="Q316" s="550"/>
      <c r="R316" s="545">
        <v>1</v>
      </c>
      <c r="S316" s="550">
        <v>1</v>
      </c>
      <c r="T316" s="549">
        <v>1</v>
      </c>
      <c r="U316" s="551">
        <v>1</v>
      </c>
    </row>
    <row r="317" spans="1:21" ht="14.4" customHeight="1" x14ac:dyDescent="0.3">
      <c r="A317" s="544">
        <v>27</v>
      </c>
      <c r="B317" s="545" t="s">
        <v>460</v>
      </c>
      <c r="C317" s="545" t="s">
        <v>475</v>
      </c>
      <c r="D317" s="546" t="s">
        <v>1767</v>
      </c>
      <c r="E317" s="547" t="s">
        <v>490</v>
      </c>
      <c r="F317" s="545" t="s">
        <v>470</v>
      </c>
      <c r="G317" s="545" t="s">
        <v>1341</v>
      </c>
      <c r="H317" s="545" t="s">
        <v>422</v>
      </c>
      <c r="I317" s="545" t="s">
        <v>1342</v>
      </c>
      <c r="J317" s="545" t="s">
        <v>1343</v>
      </c>
      <c r="K317" s="545" t="s">
        <v>1344</v>
      </c>
      <c r="L317" s="548">
        <v>0</v>
      </c>
      <c r="M317" s="548">
        <v>0</v>
      </c>
      <c r="N317" s="545">
        <v>1</v>
      </c>
      <c r="O317" s="549">
        <v>1</v>
      </c>
      <c r="P317" s="548"/>
      <c r="Q317" s="550"/>
      <c r="R317" s="545"/>
      <c r="S317" s="550">
        <v>0</v>
      </c>
      <c r="T317" s="549"/>
      <c r="U317" s="551">
        <v>0</v>
      </c>
    </row>
    <row r="318" spans="1:21" ht="14.4" customHeight="1" x14ac:dyDescent="0.3">
      <c r="A318" s="544">
        <v>27</v>
      </c>
      <c r="B318" s="545" t="s">
        <v>460</v>
      </c>
      <c r="C318" s="545" t="s">
        <v>475</v>
      </c>
      <c r="D318" s="546" t="s">
        <v>1767</v>
      </c>
      <c r="E318" s="547" t="s">
        <v>490</v>
      </c>
      <c r="F318" s="545" t="s">
        <v>470</v>
      </c>
      <c r="G318" s="545" t="s">
        <v>1345</v>
      </c>
      <c r="H318" s="545" t="s">
        <v>422</v>
      </c>
      <c r="I318" s="545" t="s">
        <v>1346</v>
      </c>
      <c r="J318" s="545" t="s">
        <v>1347</v>
      </c>
      <c r="K318" s="545" t="s">
        <v>1348</v>
      </c>
      <c r="L318" s="548">
        <v>0</v>
      </c>
      <c r="M318" s="548">
        <v>0</v>
      </c>
      <c r="N318" s="545">
        <v>1</v>
      </c>
      <c r="O318" s="549">
        <v>0.5</v>
      </c>
      <c r="P318" s="548"/>
      <c r="Q318" s="550"/>
      <c r="R318" s="545"/>
      <c r="S318" s="550">
        <v>0</v>
      </c>
      <c r="T318" s="549"/>
      <c r="U318" s="551">
        <v>0</v>
      </c>
    </row>
    <row r="319" spans="1:21" ht="14.4" customHeight="1" x14ac:dyDescent="0.3">
      <c r="A319" s="544">
        <v>27</v>
      </c>
      <c r="B319" s="545" t="s">
        <v>460</v>
      </c>
      <c r="C319" s="545" t="s">
        <v>475</v>
      </c>
      <c r="D319" s="546" t="s">
        <v>1767</v>
      </c>
      <c r="E319" s="547" t="s">
        <v>490</v>
      </c>
      <c r="F319" s="545" t="s">
        <v>470</v>
      </c>
      <c r="G319" s="545" t="s">
        <v>712</v>
      </c>
      <c r="H319" s="545" t="s">
        <v>422</v>
      </c>
      <c r="I319" s="545" t="s">
        <v>713</v>
      </c>
      <c r="J319" s="545" t="s">
        <v>714</v>
      </c>
      <c r="K319" s="545" t="s">
        <v>715</v>
      </c>
      <c r="L319" s="548">
        <v>98.75</v>
      </c>
      <c r="M319" s="548">
        <v>98.75</v>
      </c>
      <c r="N319" s="545">
        <v>1</v>
      </c>
      <c r="O319" s="549">
        <v>1</v>
      </c>
      <c r="P319" s="548"/>
      <c r="Q319" s="550">
        <v>0</v>
      </c>
      <c r="R319" s="545"/>
      <c r="S319" s="550">
        <v>0</v>
      </c>
      <c r="T319" s="549"/>
      <c r="U319" s="551">
        <v>0</v>
      </c>
    </row>
    <row r="320" spans="1:21" ht="14.4" customHeight="1" x14ac:dyDescent="0.3">
      <c r="A320" s="544">
        <v>27</v>
      </c>
      <c r="B320" s="545" t="s">
        <v>460</v>
      </c>
      <c r="C320" s="545" t="s">
        <v>475</v>
      </c>
      <c r="D320" s="546" t="s">
        <v>1767</v>
      </c>
      <c r="E320" s="547" t="s">
        <v>490</v>
      </c>
      <c r="F320" s="545" t="s">
        <v>470</v>
      </c>
      <c r="G320" s="545" t="s">
        <v>1281</v>
      </c>
      <c r="H320" s="545" t="s">
        <v>422</v>
      </c>
      <c r="I320" s="545" t="s">
        <v>1282</v>
      </c>
      <c r="J320" s="545" t="s">
        <v>1283</v>
      </c>
      <c r="K320" s="545" t="s">
        <v>1284</v>
      </c>
      <c r="L320" s="548">
        <v>0</v>
      </c>
      <c r="M320" s="548">
        <v>0</v>
      </c>
      <c r="N320" s="545">
        <v>1</v>
      </c>
      <c r="O320" s="549">
        <v>1</v>
      </c>
      <c r="P320" s="548">
        <v>0</v>
      </c>
      <c r="Q320" s="550"/>
      <c r="R320" s="545">
        <v>1</v>
      </c>
      <c r="S320" s="550">
        <v>1</v>
      </c>
      <c r="T320" s="549">
        <v>1</v>
      </c>
      <c r="U320" s="551">
        <v>1</v>
      </c>
    </row>
    <row r="321" spans="1:21" ht="14.4" customHeight="1" x14ac:dyDescent="0.3">
      <c r="A321" s="544">
        <v>27</v>
      </c>
      <c r="B321" s="545" t="s">
        <v>460</v>
      </c>
      <c r="C321" s="545" t="s">
        <v>475</v>
      </c>
      <c r="D321" s="546" t="s">
        <v>1767</v>
      </c>
      <c r="E321" s="547" t="s">
        <v>490</v>
      </c>
      <c r="F321" s="545" t="s">
        <v>470</v>
      </c>
      <c r="G321" s="545" t="s">
        <v>604</v>
      </c>
      <c r="H321" s="545" t="s">
        <v>422</v>
      </c>
      <c r="I321" s="545" t="s">
        <v>605</v>
      </c>
      <c r="J321" s="545" t="s">
        <v>606</v>
      </c>
      <c r="K321" s="545" t="s">
        <v>607</v>
      </c>
      <c r="L321" s="548">
        <v>126.59</v>
      </c>
      <c r="M321" s="548">
        <v>126.59</v>
      </c>
      <c r="N321" s="545">
        <v>1</v>
      </c>
      <c r="O321" s="549">
        <v>0.5</v>
      </c>
      <c r="P321" s="548"/>
      <c r="Q321" s="550">
        <v>0</v>
      </c>
      <c r="R321" s="545"/>
      <c r="S321" s="550">
        <v>0</v>
      </c>
      <c r="T321" s="549"/>
      <c r="U321" s="551">
        <v>0</v>
      </c>
    </row>
    <row r="322" spans="1:21" ht="14.4" customHeight="1" x14ac:dyDescent="0.3">
      <c r="A322" s="544">
        <v>27</v>
      </c>
      <c r="B322" s="545" t="s">
        <v>460</v>
      </c>
      <c r="C322" s="545" t="s">
        <v>475</v>
      </c>
      <c r="D322" s="546" t="s">
        <v>1767</v>
      </c>
      <c r="E322" s="547" t="s">
        <v>490</v>
      </c>
      <c r="F322" s="545" t="s">
        <v>470</v>
      </c>
      <c r="G322" s="545" t="s">
        <v>620</v>
      </c>
      <c r="H322" s="545" t="s">
        <v>422</v>
      </c>
      <c r="I322" s="545" t="s">
        <v>621</v>
      </c>
      <c r="J322" s="545" t="s">
        <v>622</v>
      </c>
      <c r="K322" s="545" t="s">
        <v>623</v>
      </c>
      <c r="L322" s="548">
        <v>0</v>
      </c>
      <c r="M322" s="548">
        <v>0</v>
      </c>
      <c r="N322" s="545">
        <v>1</v>
      </c>
      <c r="O322" s="549">
        <v>1</v>
      </c>
      <c r="P322" s="548">
        <v>0</v>
      </c>
      <c r="Q322" s="550"/>
      <c r="R322" s="545">
        <v>1</v>
      </c>
      <c r="S322" s="550">
        <v>1</v>
      </c>
      <c r="T322" s="549">
        <v>1</v>
      </c>
      <c r="U322" s="551">
        <v>1</v>
      </c>
    </row>
    <row r="323" spans="1:21" ht="14.4" customHeight="1" x14ac:dyDescent="0.3">
      <c r="A323" s="544">
        <v>27</v>
      </c>
      <c r="B323" s="545" t="s">
        <v>460</v>
      </c>
      <c r="C323" s="545" t="s">
        <v>475</v>
      </c>
      <c r="D323" s="546" t="s">
        <v>1767</v>
      </c>
      <c r="E323" s="547" t="s">
        <v>490</v>
      </c>
      <c r="F323" s="545" t="s">
        <v>470</v>
      </c>
      <c r="G323" s="545" t="s">
        <v>1333</v>
      </c>
      <c r="H323" s="545" t="s">
        <v>455</v>
      </c>
      <c r="I323" s="545" t="s">
        <v>1349</v>
      </c>
      <c r="J323" s="545" t="s">
        <v>1335</v>
      </c>
      <c r="K323" s="545" t="s">
        <v>1244</v>
      </c>
      <c r="L323" s="548">
        <v>133.94</v>
      </c>
      <c r="M323" s="548">
        <v>401.82</v>
      </c>
      <c r="N323" s="545">
        <v>3</v>
      </c>
      <c r="O323" s="549">
        <v>1</v>
      </c>
      <c r="P323" s="548">
        <v>401.82</v>
      </c>
      <c r="Q323" s="550">
        <v>1</v>
      </c>
      <c r="R323" s="545">
        <v>3</v>
      </c>
      <c r="S323" s="550">
        <v>1</v>
      </c>
      <c r="T323" s="549">
        <v>1</v>
      </c>
      <c r="U323" s="551">
        <v>1</v>
      </c>
    </row>
    <row r="324" spans="1:21" ht="14.4" customHeight="1" x14ac:dyDescent="0.3">
      <c r="A324" s="544">
        <v>27</v>
      </c>
      <c r="B324" s="545" t="s">
        <v>460</v>
      </c>
      <c r="C324" s="545" t="s">
        <v>475</v>
      </c>
      <c r="D324" s="546" t="s">
        <v>1767</v>
      </c>
      <c r="E324" s="547" t="s">
        <v>491</v>
      </c>
      <c r="F324" s="545" t="s">
        <v>470</v>
      </c>
      <c r="G324" s="545" t="s">
        <v>1252</v>
      </c>
      <c r="H324" s="545" t="s">
        <v>422</v>
      </c>
      <c r="I324" s="545" t="s">
        <v>1350</v>
      </c>
      <c r="J324" s="545" t="s">
        <v>1254</v>
      </c>
      <c r="K324" s="545" t="s">
        <v>715</v>
      </c>
      <c r="L324" s="548">
        <v>0</v>
      </c>
      <c r="M324" s="548">
        <v>0</v>
      </c>
      <c r="N324" s="545">
        <v>1</v>
      </c>
      <c r="O324" s="549">
        <v>1</v>
      </c>
      <c r="P324" s="548"/>
      <c r="Q324" s="550"/>
      <c r="R324" s="545"/>
      <c r="S324" s="550">
        <v>0</v>
      </c>
      <c r="T324" s="549"/>
      <c r="U324" s="551">
        <v>0</v>
      </c>
    </row>
    <row r="325" spans="1:21" ht="14.4" customHeight="1" x14ac:dyDescent="0.3">
      <c r="A325" s="544">
        <v>27</v>
      </c>
      <c r="B325" s="545" t="s">
        <v>460</v>
      </c>
      <c r="C325" s="545" t="s">
        <v>475</v>
      </c>
      <c r="D325" s="546" t="s">
        <v>1767</v>
      </c>
      <c r="E325" s="547" t="s">
        <v>491</v>
      </c>
      <c r="F325" s="545" t="s">
        <v>470</v>
      </c>
      <c r="G325" s="545" t="s">
        <v>1351</v>
      </c>
      <c r="H325" s="545" t="s">
        <v>422</v>
      </c>
      <c r="I325" s="545" t="s">
        <v>1352</v>
      </c>
      <c r="J325" s="545" t="s">
        <v>1353</v>
      </c>
      <c r="K325" s="545" t="s">
        <v>1354</v>
      </c>
      <c r="L325" s="548">
        <v>0</v>
      </c>
      <c r="M325" s="548">
        <v>0</v>
      </c>
      <c r="N325" s="545">
        <v>1</v>
      </c>
      <c r="O325" s="549">
        <v>1</v>
      </c>
      <c r="P325" s="548"/>
      <c r="Q325" s="550"/>
      <c r="R325" s="545"/>
      <c r="S325" s="550">
        <v>0</v>
      </c>
      <c r="T325" s="549"/>
      <c r="U325" s="551">
        <v>0</v>
      </c>
    </row>
    <row r="326" spans="1:21" ht="14.4" customHeight="1" x14ac:dyDescent="0.3">
      <c r="A326" s="544">
        <v>27</v>
      </c>
      <c r="B326" s="545" t="s">
        <v>460</v>
      </c>
      <c r="C326" s="545" t="s">
        <v>475</v>
      </c>
      <c r="D326" s="546" t="s">
        <v>1767</v>
      </c>
      <c r="E326" s="547" t="s">
        <v>492</v>
      </c>
      <c r="F326" s="545" t="s">
        <v>470</v>
      </c>
      <c r="G326" s="545" t="s">
        <v>639</v>
      </c>
      <c r="H326" s="545" t="s">
        <v>422</v>
      </c>
      <c r="I326" s="545" t="s">
        <v>1355</v>
      </c>
      <c r="J326" s="545" t="s">
        <v>1356</v>
      </c>
      <c r="K326" s="545" t="s">
        <v>1357</v>
      </c>
      <c r="L326" s="548">
        <v>201.73</v>
      </c>
      <c r="M326" s="548">
        <v>201.73</v>
      </c>
      <c r="N326" s="545">
        <v>1</v>
      </c>
      <c r="O326" s="549">
        <v>0.5</v>
      </c>
      <c r="P326" s="548">
        <v>201.73</v>
      </c>
      <c r="Q326" s="550">
        <v>1</v>
      </c>
      <c r="R326" s="545">
        <v>1</v>
      </c>
      <c r="S326" s="550">
        <v>1</v>
      </c>
      <c r="T326" s="549">
        <v>0.5</v>
      </c>
      <c r="U326" s="551">
        <v>1</v>
      </c>
    </row>
    <row r="327" spans="1:21" ht="14.4" customHeight="1" x14ac:dyDescent="0.3">
      <c r="A327" s="544">
        <v>27</v>
      </c>
      <c r="B327" s="545" t="s">
        <v>460</v>
      </c>
      <c r="C327" s="545" t="s">
        <v>475</v>
      </c>
      <c r="D327" s="546" t="s">
        <v>1767</v>
      </c>
      <c r="E327" s="547" t="s">
        <v>492</v>
      </c>
      <c r="F327" s="545" t="s">
        <v>470</v>
      </c>
      <c r="G327" s="545" t="s">
        <v>633</v>
      </c>
      <c r="H327" s="545" t="s">
        <v>455</v>
      </c>
      <c r="I327" s="545" t="s">
        <v>634</v>
      </c>
      <c r="J327" s="545" t="s">
        <v>635</v>
      </c>
      <c r="K327" s="545" t="s">
        <v>636</v>
      </c>
      <c r="L327" s="548">
        <v>352.37</v>
      </c>
      <c r="M327" s="548">
        <v>352.37</v>
      </c>
      <c r="N327" s="545">
        <v>1</v>
      </c>
      <c r="O327" s="549">
        <v>0.5</v>
      </c>
      <c r="P327" s="548">
        <v>352.37</v>
      </c>
      <c r="Q327" s="550">
        <v>1</v>
      </c>
      <c r="R327" s="545">
        <v>1</v>
      </c>
      <c r="S327" s="550">
        <v>1</v>
      </c>
      <c r="T327" s="549">
        <v>0.5</v>
      </c>
      <c r="U327" s="551">
        <v>1</v>
      </c>
    </row>
    <row r="328" spans="1:21" ht="14.4" customHeight="1" x14ac:dyDescent="0.3">
      <c r="A328" s="544">
        <v>27</v>
      </c>
      <c r="B328" s="545" t="s">
        <v>460</v>
      </c>
      <c r="C328" s="545" t="s">
        <v>477</v>
      </c>
      <c r="D328" s="546" t="s">
        <v>1768</v>
      </c>
      <c r="E328" s="547" t="s">
        <v>485</v>
      </c>
      <c r="F328" s="545" t="s">
        <v>470</v>
      </c>
      <c r="G328" s="545" t="s">
        <v>732</v>
      </c>
      <c r="H328" s="545" t="s">
        <v>422</v>
      </c>
      <c r="I328" s="545" t="s">
        <v>1358</v>
      </c>
      <c r="J328" s="545" t="s">
        <v>1359</v>
      </c>
      <c r="K328" s="545" t="s">
        <v>735</v>
      </c>
      <c r="L328" s="548">
        <v>35.11</v>
      </c>
      <c r="M328" s="548">
        <v>70.22</v>
      </c>
      <c r="N328" s="545">
        <v>2</v>
      </c>
      <c r="O328" s="549">
        <v>0.5</v>
      </c>
      <c r="P328" s="548"/>
      <c r="Q328" s="550">
        <v>0</v>
      </c>
      <c r="R328" s="545"/>
      <c r="S328" s="550">
        <v>0</v>
      </c>
      <c r="T328" s="549"/>
      <c r="U328" s="551">
        <v>0</v>
      </c>
    </row>
    <row r="329" spans="1:21" ht="14.4" customHeight="1" x14ac:dyDescent="0.3">
      <c r="A329" s="544">
        <v>27</v>
      </c>
      <c r="B329" s="545" t="s">
        <v>460</v>
      </c>
      <c r="C329" s="545" t="s">
        <v>477</v>
      </c>
      <c r="D329" s="546" t="s">
        <v>1768</v>
      </c>
      <c r="E329" s="547" t="s">
        <v>485</v>
      </c>
      <c r="F329" s="545" t="s">
        <v>470</v>
      </c>
      <c r="G329" s="545" t="s">
        <v>493</v>
      </c>
      <c r="H329" s="545" t="s">
        <v>422</v>
      </c>
      <c r="I329" s="545" t="s">
        <v>724</v>
      </c>
      <c r="J329" s="545" t="s">
        <v>495</v>
      </c>
      <c r="K329" s="545" t="s">
        <v>725</v>
      </c>
      <c r="L329" s="548">
        <v>72.55</v>
      </c>
      <c r="M329" s="548">
        <v>290.2</v>
      </c>
      <c r="N329" s="545">
        <v>4</v>
      </c>
      <c r="O329" s="549">
        <v>3</v>
      </c>
      <c r="P329" s="548">
        <v>145.1</v>
      </c>
      <c r="Q329" s="550">
        <v>0.5</v>
      </c>
      <c r="R329" s="545">
        <v>2</v>
      </c>
      <c r="S329" s="550">
        <v>0.5</v>
      </c>
      <c r="T329" s="549">
        <v>1.5</v>
      </c>
      <c r="U329" s="551">
        <v>0.5</v>
      </c>
    </row>
    <row r="330" spans="1:21" ht="14.4" customHeight="1" x14ac:dyDescent="0.3">
      <c r="A330" s="544">
        <v>27</v>
      </c>
      <c r="B330" s="545" t="s">
        <v>460</v>
      </c>
      <c r="C330" s="545" t="s">
        <v>477</v>
      </c>
      <c r="D330" s="546" t="s">
        <v>1768</v>
      </c>
      <c r="E330" s="547" t="s">
        <v>485</v>
      </c>
      <c r="F330" s="545" t="s">
        <v>470</v>
      </c>
      <c r="G330" s="545" t="s">
        <v>493</v>
      </c>
      <c r="H330" s="545" t="s">
        <v>422</v>
      </c>
      <c r="I330" s="545" t="s">
        <v>736</v>
      </c>
      <c r="J330" s="545" t="s">
        <v>737</v>
      </c>
      <c r="K330" s="545" t="s">
        <v>725</v>
      </c>
      <c r="L330" s="548">
        <v>0</v>
      </c>
      <c r="M330" s="548">
        <v>0</v>
      </c>
      <c r="N330" s="545">
        <v>1</v>
      </c>
      <c r="O330" s="549">
        <v>0.5</v>
      </c>
      <c r="P330" s="548"/>
      <c r="Q330" s="550"/>
      <c r="R330" s="545"/>
      <c r="S330" s="550">
        <v>0</v>
      </c>
      <c r="T330" s="549"/>
      <c r="U330" s="551">
        <v>0</v>
      </c>
    </row>
    <row r="331" spans="1:21" ht="14.4" customHeight="1" x14ac:dyDescent="0.3">
      <c r="A331" s="544">
        <v>27</v>
      </c>
      <c r="B331" s="545" t="s">
        <v>460</v>
      </c>
      <c r="C331" s="545" t="s">
        <v>477</v>
      </c>
      <c r="D331" s="546" t="s">
        <v>1768</v>
      </c>
      <c r="E331" s="547" t="s">
        <v>485</v>
      </c>
      <c r="F331" s="545" t="s">
        <v>470</v>
      </c>
      <c r="G331" s="545" t="s">
        <v>493</v>
      </c>
      <c r="H331" s="545" t="s">
        <v>422</v>
      </c>
      <c r="I331" s="545" t="s">
        <v>738</v>
      </c>
      <c r="J331" s="545" t="s">
        <v>739</v>
      </c>
      <c r="K331" s="545" t="s">
        <v>740</v>
      </c>
      <c r="L331" s="548">
        <v>0</v>
      </c>
      <c r="M331" s="548">
        <v>0</v>
      </c>
      <c r="N331" s="545">
        <v>1</v>
      </c>
      <c r="O331" s="549">
        <v>0.5</v>
      </c>
      <c r="P331" s="548">
        <v>0</v>
      </c>
      <c r="Q331" s="550"/>
      <c r="R331" s="545">
        <v>1</v>
      </c>
      <c r="S331" s="550">
        <v>1</v>
      </c>
      <c r="T331" s="549">
        <v>0.5</v>
      </c>
      <c r="U331" s="551">
        <v>1</v>
      </c>
    </row>
    <row r="332" spans="1:21" ht="14.4" customHeight="1" x14ac:dyDescent="0.3">
      <c r="A332" s="544">
        <v>27</v>
      </c>
      <c r="B332" s="545" t="s">
        <v>460</v>
      </c>
      <c r="C332" s="545" t="s">
        <v>477</v>
      </c>
      <c r="D332" s="546" t="s">
        <v>1768</v>
      </c>
      <c r="E332" s="547" t="s">
        <v>485</v>
      </c>
      <c r="F332" s="545" t="s">
        <v>470</v>
      </c>
      <c r="G332" s="545" t="s">
        <v>744</v>
      </c>
      <c r="H332" s="545" t="s">
        <v>455</v>
      </c>
      <c r="I332" s="545" t="s">
        <v>1360</v>
      </c>
      <c r="J332" s="545" t="s">
        <v>1361</v>
      </c>
      <c r="K332" s="545" t="s">
        <v>747</v>
      </c>
      <c r="L332" s="548">
        <v>4.7</v>
      </c>
      <c r="M332" s="548">
        <v>4.7</v>
      </c>
      <c r="N332" s="545">
        <v>1</v>
      </c>
      <c r="O332" s="549">
        <v>1</v>
      </c>
      <c r="P332" s="548">
        <v>4.7</v>
      </c>
      <c r="Q332" s="550">
        <v>1</v>
      </c>
      <c r="R332" s="545">
        <v>1</v>
      </c>
      <c r="S332" s="550">
        <v>1</v>
      </c>
      <c r="T332" s="549">
        <v>1</v>
      </c>
      <c r="U332" s="551">
        <v>1</v>
      </c>
    </row>
    <row r="333" spans="1:21" ht="14.4" customHeight="1" x14ac:dyDescent="0.3">
      <c r="A333" s="544">
        <v>27</v>
      </c>
      <c r="B333" s="545" t="s">
        <v>460</v>
      </c>
      <c r="C333" s="545" t="s">
        <v>477</v>
      </c>
      <c r="D333" s="546" t="s">
        <v>1768</v>
      </c>
      <c r="E333" s="547" t="s">
        <v>485</v>
      </c>
      <c r="F333" s="545" t="s">
        <v>470</v>
      </c>
      <c r="G333" s="545" t="s">
        <v>744</v>
      </c>
      <c r="H333" s="545" t="s">
        <v>422</v>
      </c>
      <c r="I333" s="545" t="s">
        <v>745</v>
      </c>
      <c r="J333" s="545" t="s">
        <v>746</v>
      </c>
      <c r="K333" s="545" t="s">
        <v>747</v>
      </c>
      <c r="L333" s="548">
        <v>4.7</v>
      </c>
      <c r="M333" s="548">
        <v>14.100000000000001</v>
      </c>
      <c r="N333" s="545">
        <v>3</v>
      </c>
      <c r="O333" s="549">
        <v>0.5</v>
      </c>
      <c r="P333" s="548"/>
      <c r="Q333" s="550">
        <v>0</v>
      </c>
      <c r="R333" s="545"/>
      <c r="S333" s="550">
        <v>0</v>
      </c>
      <c r="T333" s="549"/>
      <c r="U333" s="551">
        <v>0</v>
      </c>
    </row>
    <row r="334" spans="1:21" ht="14.4" customHeight="1" x14ac:dyDescent="0.3">
      <c r="A334" s="544">
        <v>27</v>
      </c>
      <c r="B334" s="545" t="s">
        <v>460</v>
      </c>
      <c r="C334" s="545" t="s">
        <v>477</v>
      </c>
      <c r="D334" s="546" t="s">
        <v>1768</v>
      </c>
      <c r="E334" s="547" t="s">
        <v>485</v>
      </c>
      <c r="F334" s="545" t="s">
        <v>470</v>
      </c>
      <c r="G334" s="545" t="s">
        <v>1362</v>
      </c>
      <c r="H334" s="545" t="s">
        <v>422</v>
      </c>
      <c r="I334" s="545" t="s">
        <v>1363</v>
      </c>
      <c r="J334" s="545" t="s">
        <v>1364</v>
      </c>
      <c r="K334" s="545" t="s">
        <v>1365</v>
      </c>
      <c r="L334" s="548">
        <v>120</v>
      </c>
      <c r="M334" s="548">
        <v>240</v>
      </c>
      <c r="N334" s="545">
        <v>2</v>
      </c>
      <c r="O334" s="549">
        <v>0.5</v>
      </c>
      <c r="P334" s="548"/>
      <c r="Q334" s="550">
        <v>0</v>
      </c>
      <c r="R334" s="545"/>
      <c r="S334" s="550">
        <v>0</v>
      </c>
      <c r="T334" s="549"/>
      <c r="U334" s="551">
        <v>0</v>
      </c>
    </row>
    <row r="335" spans="1:21" ht="14.4" customHeight="1" x14ac:dyDescent="0.3">
      <c r="A335" s="544">
        <v>27</v>
      </c>
      <c r="B335" s="545" t="s">
        <v>460</v>
      </c>
      <c r="C335" s="545" t="s">
        <v>477</v>
      </c>
      <c r="D335" s="546" t="s">
        <v>1768</v>
      </c>
      <c r="E335" s="547" t="s">
        <v>485</v>
      </c>
      <c r="F335" s="545" t="s">
        <v>470</v>
      </c>
      <c r="G335" s="545" t="s">
        <v>647</v>
      </c>
      <c r="H335" s="545" t="s">
        <v>422</v>
      </c>
      <c r="I335" s="545" t="s">
        <v>1366</v>
      </c>
      <c r="J335" s="545" t="s">
        <v>1312</v>
      </c>
      <c r="K335" s="545" t="s">
        <v>750</v>
      </c>
      <c r="L335" s="548">
        <v>0</v>
      </c>
      <c r="M335" s="548">
        <v>0</v>
      </c>
      <c r="N335" s="545">
        <v>1</v>
      </c>
      <c r="O335" s="549">
        <v>0.5</v>
      </c>
      <c r="P335" s="548">
        <v>0</v>
      </c>
      <c r="Q335" s="550"/>
      <c r="R335" s="545">
        <v>1</v>
      </c>
      <c r="S335" s="550">
        <v>1</v>
      </c>
      <c r="T335" s="549">
        <v>0.5</v>
      </c>
      <c r="U335" s="551">
        <v>1</v>
      </c>
    </row>
    <row r="336" spans="1:21" ht="14.4" customHeight="1" x14ac:dyDescent="0.3">
      <c r="A336" s="544">
        <v>27</v>
      </c>
      <c r="B336" s="545" t="s">
        <v>460</v>
      </c>
      <c r="C336" s="545" t="s">
        <v>477</v>
      </c>
      <c r="D336" s="546" t="s">
        <v>1768</v>
      </c>
      <c r="E336" s="547" t="s">
        <v>485</v>
      </c>
      <c r="F336" s="545" t="s">
        <v>470</v>
      </c>
      <c r="G336" s="545" t="s">
        <v>647</v>
      </c>
      <c r="H336" s="545" t="s">
        <v>422</v>
      </c>
      <c r="I336" s="545" t="s">
        <v>1367</v>
      </c>
      <c r="J336" s="545" t="s">
        <v>1312</v>
      </c>
      <c r="K336" s="545" t="s">
        <v>750</v>
      </c>
      <c r="L336" s="548">
        <v>0</v>
      </c>
      <c r="M336" s="548">
        <v>0</v>
      </c>
      <c r="N336" s="545">
        <v>2</v>
      </c>
      <c r="O336" s="549">
        <v>0.5</v>
      </c>
      <c r="P336" s="548"/>
      <c r="Q336" s="550"/>
      <c r="R336" s="545"/>
      <c r="S336" s="550">
        <v>0</v>
      </c>
      <c r="T336" s="549"/>
      <c r="U336" s="551">
        <v>0</v>
      </c>
    </row>
    <row r="337" spans="1:21" ht="14.4" customHeight="1" x14ac:dyDescent="0.3">
      <c r="A337" s="544">
        <v>27</v>
      </c>
      <c r="B337" s="545" t="s">
        <v>460</v>
      </c>
      <c r="C337" s="545" t="s">
        <v>477</v>
      </c>
      <c r="D337" s="546" t="s">
        <v>1768</v>
      </c>
      <c r="E337" s="547" t="s">
        <v>485</v>
      </c>
      <c r="F337" s="545" t="s">
        <v>470</v>
      </c>
      <c r="G337" s="545" t="s">
        <v>647</v>
      </c>
      <c r="H337" s="545" t="s">
        <v>422</v>
      </c>
      <c r="I337" s="545" t="s">
        <v>748</v>
      </c>
      <c r="J337" s="545" t="s">
        <v>749</v>
      </c>
      <c r="K337" s="545" t="s">
        <v>750</v>
      </c>
      <c r="L337" s="548">
        <v>93.27</v>
      </c>
      <c r="M337" s="548">
        <v>559.62</v>
      </c>
      <c r="N337" s="545">
        <v>6</v>
      </c>
      <c r="O337" s="549">
        <v>3</v>
      </c>
      <c r="P337" s="548">
        <v>93.27</v>
      </c>
      <c r="Q337" s="550">
        <v>0.16666666666666666</v>
      </c>
      <c r="R337" s="545">
        <v>1</v>
      </c>
      <c r="S337" s="550">
        <v>0.16666666666666666</v>
      </c>
      <c r="T337" s="549">
        <v>0.5</v>
      </c>
      <c r="U337" s="551">
        <v>0.16666666666666666</v>
      </c>
    </row>
    <row r="338" spans="1:21" ht="14.4" customHeight="1" x14ac:dyDescent="0.3">
      <c r="A338" s="544">
        <v>27</v>
      </c>
      <c r="B338" s="545" t="s">
        <v>460</v>
      </c>
      <c r="C338" s="545" t="s">
        <v>477</v>
      </c>
      <c r="D338" s="546" t="s">
        <v>1768</v>
      </c>
      <c r="E338" s="547" t="s">
        <v>485</v>
      </c>
      <c r="F338" s="545" t="s">
        <v>470</v>
      </c>
      <c r="G338" s="545" t="s">
        <v>647</v>
      </c>
      <c r="H338" s="545" t="s">
        <v>422</v>
      </c>
      <c r="I338" s="545" t="s">
        <v>1368</v>
      </c>
      <c r="J338" s="545" t="s">
        <v>1369</v>
      </c>
      <c r="K338" s="545" t="s">
        <v>650</v>
      </c>
      <c r="L338" s="548">
        <v>186.55</v>
      </c>
      <c r="M338" s="548">
        <v>373.1</v>
      </c>
      <c r="N338" s="545">
        <v>2</v>
      </c>
      <c r="O338" s="549">
        <v>0.5</v>
      </c>
      <c r="P338" s="548"/>
      <c r="Q338" s="550">
        <v>0</v>
      </c>
      <c r="R338" s="545"/>
      <c r="S338" s="550">
        <v>0</v>
      </c>
      <c r="T338" s="549"/>
      <c r="U338" s="551">
        <v>0</v>
      </c>
    </row>
    <row r="339" spans="1:21" ht="14.4" customHeight="1" x14ac:dyDescent="0.3">
      <c r="A339" s="544">
        <v>27</v>
      </c>
      <c r="B339" s="545" t="s">
        <v>460</v>
      </c>
      <c r="C339" s="545" t="s">
        <v>477</v>
      </c>
      <c r="D339" s="546" t="s">
        <v>1768</v>
      </c>
      <c r="E339" s="547" t="s">
        <v>485</v>
      </c>
      <c r="F339" s="545" t="s">
        <v>470</v>
      </c>
      <c r="G339" s="545" t="s">
        <v>647</v>
      </c>
      <c r="H339" s="545" t="s">
        <v>422</v>
      </c>
      <c r="I339" s="545" t="s">
        <v>751</v>
      </c>
      <c r="J339" s="545" t="s">
        <v>749</v>
      </c>
      <c r="K339" s="545" t="s">
        <v>752</v>
      </c>
      <c r="L339" s="548">
        <v>31.09</v>
      </c>
      <c r="M339" s="548">
        <v>279.81</v>
      </c>
      <c r="N339" s="545">
        <v>9</v>
      </c>
      <c r="O339" s="549">
        <v>3.5</v>
      </c>
      <c r="P339" s="548">
        <v>155.44999999999999</v>
      </c>
      <c r="Q339" s="550">
        <v>0.55555555555555547</v>
      </c>
      <c r="R339" s="545">
        <v>5</v>
      </c>
      <c r="S339" s="550">
        <v>0.55555555555555558</v>
      </c>
      <c r="T339" s="549">
        <v>2.5</v>
      </c>
      <c r="U339" s="551">
        <v>0.7142857142857143</v>
      </c>
    </row>
    <row r="340" spans="1:21" ht="14.4" customHeight="1" x14ac:dyDescent="0.3">
      <c r="A340" s="544">
        <v>27</v>
      </c>
      <c r="B340" s="545" t="s">
        <v>460</v>
      </c>
      <c r="C340" s="545" t="s">
        <v>477</v>
      </c>
      <c r="D340" s="546" t="s">
        <v>1768</v>
      </c>
      <c r="E340" s="547" t="s">
        <v>485</v>
      </c>
      <c r="F340" s="545" t="s">
        <v>470</v>
      </c>
      <c r="G340" s="545" t="s">
        <v>647</v>
      </c>
      <c r="H340" s="545" t="s">
        <v>422</v>
      </c>
      <c r="I340" s="545" t="s">
        <v>1370</v>
      </c>
      <c r="J340" s="545" t="s">
        <v>1371</v>
      </c>
      <c r="K340" s="545" t="s">
        <v>1372</v>
      </c>
      <c r="L340" s="548">
        <v>0</v>
      </c>
      <c r="M340" s="548">
        <v>0</v>
      </c>
      <c r="N340" s="545">
        <v>2</v>
      </c>
      <c r="O340" s="549">
        <v>0.5</v>
      </c>
      <c r="P340" s="548"/>
      <c r="Q340" s="550"/>
      <c r="R340" s="545"/>
      <c r="S340" s="550">
        <v>0</v>
      </c>
      <c r="T340" s="549"/>
      <c r="U340" s="551">
        <v>0</v>
      </c>
    </row>
    <row r="341" spans="1:21" ht="14.4" customHeight="1" x14ac:dyDescent="0.3">
      <c r="A341" s="544">
        <v>27</v>
      </c>
      <c r="B341" s="545" t="s">
        <v>460</v>
      </c>
      <c r="C341" s="545" t="s">
        <v>477</v>
      </c>
      <c r="D341" s="546" t="s">
        <v>1768</v>
      </c>
      <c r="E341" s="547" t="s">
        <v>485</v>
      </c>
      <c r="F341" s="545" t="s">
        <v>470</v>
      </c>
      <c r="G341" s="545" t="s">
        <v>757</v>
      </c>
      <c r="H341" s="545" t="s">
        <v>455</v>
      </c>
      <c r="I341" s="545" t="s">
        <v>1373</v>
      </c>
      <c r="J341" s="545" t="s">
        <v>1374</v>
      </c>
      <c r="K341" s="545" t="s">
        <v>760</v>
      </c>
      <c r="L341" s="548">
        <v>353.18</v>
      </c>
      <c r="M341" s="548">
        <v>706.36</v>
      </c>
      <c r="N341" s="545">
        <v>2</v>
      </c>
      <c r="O341" s="549">
        <v>1</v>
      </c>
      <c r="P341" s="548"/>
      <c r="Q341" s="550">
        <v>0</v>
      </c>
      <c r="R341" s="545"/>
      <c r="S341" s="550">
        <v>0</v>
      </c>
      <c r="T341" s="549"/>
      <c r="U341" s="551">
        <v>0</v>
      </c>
    </row>
    <row r="342" spans="1:21" ht="14.4" customHeight="1" x14ac:dyDescent="0.3">
      <c r="A342" s="544">
        <v>27</v>
      </c>
      <c r="B342" s="545" t="s">
        <v>460</v>
      </c>
      <c r="C342" s="545" t="s">
        <v>477</v>
      </c>
      <c r="D342" s="546" t="s">
        <v>1768</v>
      </c>
      <c r="E342" s="547" t="s">
        <v>485</v>
      </c>
      <c r="F342" s="545" t="s">
        <v>470</v>
      </c>
      <c r="G342" s="545" t="s">
        <v>757</v>
      </c>
      <c r="H342" s="545" t="s">
        <v>422</v>
      </c>
      <c r="I342" s="545" t="s">
        <v>758</v>
      </c>
      <c r="J342" s="545" t="s">
        <v>759</v>
      </c>
      <c r="K342" s="545" t="s">
        <v>760</v>
      </c>
      <c r="L342" s="548">
        <v>353.18</v>
      </c>
      <c r="M342" s="548">
        <v>353.18</v>
      </c>
      <c r="N342" s="545">
        <v>1</v>
      </c>
      <c r="O342" s="549">
        <v>1</v>
      </c>
      <c r="P342" s="548"/>
      <c r="Q342" s="550">
        <v>0</v>
      </c>
      <c r="R342" s="545"/>
      <c r="S342" s="550">
        <v>0</v>
      </c>
      <c r="T342" s="549"/>
      <c r="U342" s="551">
        <v>0</v>
      </c>
    </row>
    <row r="343" spans="1:21" ht="14.4" customHeight="1" x14ac:dyDescent="0.3">
      <c r="A343" s="544">
        <v>27</v>
      </c>
      <c r="B343" s="545" t="s">
        <v>460</v>
      </c>
      <c r="C343" s="545" t="s">
        <v>477</v>
      </c>
      <c r="D343" s="546" t="s">
        <v>1768</v>
      </c>
      <c r="E343" s="547" t="s">
        <v>485</v>
      </c>
      <c r="F343" s="545" t="s">
        <v>470</v>
      </c>
      <c r="G343" s="545" t="s">
        <v>757</v>
      </c>
      <c r="H343" s="545" t="s">
        <v>455</v>
      </c>
      <c r="I343" s="545" t="s">
        <v>1375</v>
      </c>
      <c r="J343" s="545" t="s">
        <v>1374</v>
      </c>
      <c r="K343" s="545" t="s">
        <v>760</v>
      </c>
      <c r="L343" s="548">
        <v>353.18</v>
      </c>
      <c r="M343" s="548">
        <v>706.36</v>
      </c>
      <c r="N343" s="545">
        <v>2</v>
      </c>
      <c r="O343" s="549">
        <v>1</v>
      </c>
      <c r="P343" s="548"/>
      <c r="Q343" s="550">
        <v>0</v>
      </c>
      <c r="R343" s="545"/>
      <c r="S343" s="550">
        <v>0</v>
      </c>
      <c r="T343" s="549"/>
      <c r="U343" s="551">
        <v>0</v>
      </c>
    </row>
    <row r="344" spans="1:21" ht="14.4" customHeight="1" x14ac:dyDescent="0.3">
      <c r="A344" s="544">
        <v>27</v>
      </c>
      <c r="B344" s="545" t="s">
        <v>460</v>
      </c>
      <c r="C344" s="545" t="s">
        <v>477</v>
      </c>
      <c r="D344" s="546" t="s">
        <v>1768</v>
      </c>
      <c r="E344" s="547" t="s">
        <v>485</v>
      </c>
      <c r="F344" s="545" t="s">
        <v>470</v>
      </c>
      <c r="G344" s="545" t="s">
        <v>757</v>
      </c>
      <c r="H344" s="545" t="s">
        <v>455</v>
      </c>
      <c r="I344" s="545" t="s">
        <v>764</v>
      </c>
      <c r="J344" s="545" t="s">
        <v>765</v>
      </c>
      <c r="K344" s="545" t="s">
        <v>766</v>
      </c>
      <c r="L344" s="548">
        <v>543.36</v>
      </c>
      <c r="M344" s="548">
        <v>2716.8</v>
      </c>
      <c r="N344" s="545">
        <v>5</v>
      </c>
      <c r="O344" s="549">
        <v>3</v>
      </c>
      <c r="P344" s="548">
        <v>543.36</v>
      </c>
      <c r="Q344" s="550">
        <v>0.19999999999999998</v>
      </c>
      <c r="R344" s="545">
        <v>1</v>
      </c>
      <c r="S344" s="550">
        <v>0.2</v>
      </c>
      <c r="T344" s="549">
        <v>0.5</v>
      </c>
      <c r="U344" s="551">
        <v>0.16666666666666666</v>
      </c>
    </row>
    <row r="345" spans="1:21" ht="14.4" customHeight="1" x14ac:dyDescent="0.3">
      <c r="A345" s="544">
        <v>27</v>
      </c>
      <c r="B345" s="545" t="s">
        <v>460</v>
      </c>
      <c r="C345" s="545" t="s">
        <v>477</v>
      </c>
      <c r="D345" s="546" t="s">
        <v>1768</v>
      </c>
      <c r="E345" s="547" t="s">
        <v>485</v>
      </c>
      <c r="F345" s="545" t="s">
        <v>470</v>
      </c>
      <c r="G345" s="545" t="s">
        <v>757</v>
      </c>
      <c r="H345" s="545" t="s">
        <v>455</v>
      </c>
      <c r="I345" s="545" t="s">
        <v>768</v>
      </c>
      <c r="J345" s="545" t="s">
        <v>769</v>
      </c>
      <c r="K345" s="545" t="s">
        <v>770</v>
      </c>
      <c r="L345" s="548">
        <v>196.21</v>
      </c>
      <c r="M345" s="548">
        <v>196.21</v>
      </c>
      <c r="N345" s="545">
        <v>1</v>
      </c>
      <c r="O345" s="549">
        <v>1</v>
      </c>
      <c r="P345" s="548"/>
      <c r="Q345" s="550">
        <v>0</v>
      </c>
      <c r="R345" s="545"/>
      <c r="S345" s="550">
        <v>0</v>
      </c>
      <c r="T345" s="549"/>
      <c r="U345" s="551">
        <v>0</v>
      </c>
    </row>
    <row r="346" spans="1:21" ht="14.4" customHeight="1" x14ac:dyDescent="0.3">
      <c r="A346" s="544">
        <v>27</v>
      </c>
      <c r="B346" s="545" t="s">
        <v>460</v>
      </c>
      <c r="C346" s="545" t="s">
        <v>477</v>
      </c>
      <c r="D346" s="546" t="s">
        <v>1768</v>
      </c>
      <c r="E346" s="547" t="s">
        <v>485</v>
      </c>
      <c r="F346" s="545" t="s">
        <v>470</v>
      </c>
      <c r="G346" s="545" t="s">
        <v>757</v>
      </c>
      <c r="H346" s="545" t="s">
        <v>455</v>
      </c>
      <c r="I346" s="545" t="s">
        <v>771</v>
      </c>
      <c r="J346" s="545" t="s">
        <v>772</v>
      </c>
      <c r="K346" s="545" t="s">
        <v>773</v>
      </c>
      <c r="L346" s="548">
        <v>392.42</v>
      </c>
      <c r="M346" s="548">
        <v>784.84</v>
      </c>
      <c r="N346" s="545">
        <v>2</v>
      </c>
      <c r="O346" s="549">
        <v>1</v>
      </c>
      <c r="P346" s="548"/>
      <c r="Q346" s="550">
        <v>0</v>
      </c>
      <c r="R346" s="545"/>
      <c r="S346" s="550">
        <v>0</v>
      </c>
      <c r="T346" s="549"/>
      <c r="U346" s="551">
        <v>0</v>
      </c>
    </row>
    <row r="347" spans="1:21" ht="14.4" customHeight="1" x14ac:dyDescent="0.3">
      <c r="A347" s="544">
        <v>27</v>
      </c>
      <c r="B347" s="545" t="s">
        <v>460</v>
      </c>
      <c r="C347" s="545" t="s">
        <v>477</v>
      </c>
      <c r="D347" s="546" t="s">
        <v>1768</v>
      </c>
      <c r="E347" s="547" t="s">
        <v>485</v>
      </c>
      <c r="F347" s="545" t="s">
        <v>470</v>
      </c>
      <c r="G347" s="545" t="s">
        <v>757</v>
      </c>
      <c r="H347" s="545" t="s">
        <v>455</v>
      </c>
      <c r="I347" s="545" t="s">
        <v>774</v>
      </c>
      <c r="J347" s="545" t="s">
        <v>775</v>
      </c>
      <c r="K347" s="545" t="s">
        <v>776</v>
      </c>
      <c r="L347" s="548">
        <v>603.73</v>
      </c>
      <c r="M347" s="548">
        <v>1207.46</v>
      </c>
      <c r="N347" s="545">
        <v>2</v>
      </c>
      <c r="O347" s="549">
        <v>1</v>
      </c>
      <c r="P347" s="548"/>
      <c r="Q347" s="550">
        <v>0</v>
      </c>
      <c r="R347" s="545"/>
      <c r="S347" s="550">
        <v>0</v>
      </c>
      <c r="T347" s="549"/>
      <c r="U347" s="551">
        <v>0</v>
      </c>
    </row>
    <row r="348" spans="1:21" ht="14.4" customHeight="1" x14ac:dyDescent="0.3">
      <c r="A348" s="544">
        <v>27</v>
      </c>
      <c r="B348" s="545" t="s">
        <v>460</v>
      </c>
      <c r="C348" s="545" t="s">
        <v>477</v>
      </c>
      <c r="D348" s="546" t="s">
        <v>1768</v>
      </c>
      <c r="E348" s="547" t="s">
        <v>485</v>
      </c>
      <c r="F348" s="545" t="s">
        <v>470</v>
      </c>
      <c r="G348" s="545" t="s">
        <v>757</v>
      </c>
      <c r="H348" s="545" t="s">
        <v>455</v>
      </c>
      <c r="I348" s="545" t="s">
        <v>1376</v>
      </c>
      <c r="J348" s="545" t="s">
        <v>781</v>
      </c>
      <c r="K348" s="545" t="s">
        <v>760</v>
      </c>
      <c r="L348" s="548">
        <v>374.74</v>
      </c>
      <c r="M348" s="548">
        <v>1124.22</v>
      </c>
      <c r="N348" s="545">
        <v>3</v>
      </c>
      <c r="O348" s="549">
        <v>1.5</v>
      </c>
      <c r="P348" s="548"/>
      <c r="Q348" s="550">
        <v>0</v>
      </c>
      <c r="R348" s="545"/>
      <c r="S348" s="550">
        <v>0</v>
      </c>
      <c r="T348" s="549"/>
      <c r="U348" s="551">
        <v>0</v>
      </c>
    </row>
    <row r="349" spans="1:21" ht="14.4" customHeight="1" x14ac:dyDescent="0.3">
      <c r="A349" s="544">
        <v>27</v>
      </c>
      <c r="B349" s="545" t="s">
        <v>460</v>
      </c>
      <c r="C349" s="545" t="s">
        <v>477</v>
      </c>
      <c r="D349" s="546" t="s">
        <v>1768</v>
      </c>
      <c r="E349" s="547" t="s">
        <v>485</v>
      </c>
      <c r="F349" s="545" t="s">
        <v>470</v>
      </c>
      <c r="G349" s="545" t="s">
        <v>757</v>
      </c>
      <c r="H349" s="545" t="s">
        <v>455</v>
      </c>
      <c r="I349" s="545" t="s">
        <v>1377</v>
      </c>
      <c r="J349" s="545" t="s">
        <v>1378</v>
      </c>
      <c r="K349" s="545" t="s">
        <v>763</v>
      </c>
      <c r="L349" s="548">
        <v>187.37</v>
      </c>
      <c r="M349" s="548">
        <v>749.48</v>
      </c>
      <c r="N349" s="545">
        <v>4</v>
      </c>
      <c r="O349" s="549">
        <v>3</v>
      </c>
      <c r="P349" s="548">
        <v>374.74</v>
      </c>
      <c r="Q349" s="550">
        <v>0.5</v>
      </c>
      <c r="R349" s="545">
        <v>2</v>
      </c>
      <c r="S349" s="550">
        <v>0.5</v>
      </c>
      <c r="T349" s="549">
        <v>1.5</v>
      </c>
      <c r="U349" s="551">
        <v>0.5</v>
      </c>
    </row>
    <row r="350" spans="1:21" ht="14.4" customHeight="1" x14ac:dyDescent="0.3">
      <c r="A350" s="544">
        <v>27</v>
      </c>
      <c r="B350" s="545" t="s">
        <v>460</v>
      </c>
      <c r="C350" s="545" t="s">
        <v>477</v>
      </c>
      <c r="D350" s="546" t="s">
        <v>1768</v>
      </c>
      <c r="E350" s="547" t="s">
        <v>485</v>
      </c>
      <c r="F350" s="545" t="s">
        <v>470</v>
      </c>
      <c r="G350" s="545" t="s">
        <v>757</v>
      </c>
      <c r="H350" s="545" t="s">
        <v>455</v>
      </c>
      <c r="I350" s="545" t="s">
        <v>1379</v>
      </c>
      <c r="J350" s="545" t="s">
        <v>1380</v>
      </c>
      <c r="K350" s="545" t="s">
        <v>766</v>
      </c>
      <c r="L350" s="548">
        <v>579.30999999999995</v>
      </c>
      <c r="M350" s="548">
        <v>579.30999999999995</v>
      </c>
      <c r="N350" s="545">
        <v>1</v>
      </c>
      <c r="O350" s="549">
        <v>0.5</v>
      </c>
      <c r="P350" s="548">
        <v>579.30999999999995</v>
      </c>
      <c r="Q350" s="550">
        <v>1</v>
      </c>
      <c r="R350" s="545">
        <v>1</v>
      </c>
      <c r="S350" s="550">
        <v>1</v>
      </c>
      <c r="T350" s="549">
        <v>0.5</v>
      </c>
      <c r="U350" s="551">
        <v>1</v>
      </c>
    </row>
    <row r="351" spans="1:21" ht="14.4" customHeight="1" x14ac:dyDescent="0.3">
      <c r="A351" s="544">
        <v>27</v>
      </c>
      <c r="B351" s="545" t="s">
        <v>460</v>
      </c>
      <c r="C351" s="545" t="s">
        <v>477</v>
      </c>
      <c r="D351" s="546" t="s">
        <v>1768</v>
      </c>
      <c r="E351" s="547" t="s">
        <v>485</v>
      </c>
      <c r="F351" s="545" t="s">
        <v>470</v>
      </c>
      <c r="G351" s="545" t="s">
        <v>757</v>
      </c>
      <c r="H351" s="545" t="s">
        <v>455</v>
      </c>
      <c r="I351" s="545" t="s">
        <v>1381</v>
      </c>
      <c r="J351" s="545" t="s">
        <v>1378</v>
      </c>
      <c r="K351" s="545" t="s">
        <v>577</v>
      </c>
      <c r="L351" s="548">
        <v>62.46</v>
      </c>
      <c r="M351" s="548">
        <v>124.92</v>
      </c>
      <c r="N351" s="545">
        <v>2</v>
      </c>
      <c r="O351" s="549">
        <v>0.5</v>
      </c>
      <c r="P351" s="548">
        <v>124.92</v>
      </c>
      <c r="Q351" s="550">
        <v>1</v>
      </c>
      <c r="R351" s="545">
        <v>2</v>
      </c>
      <c r="S351" s="550">
        <v>1</v>
      </c>
      <c r="T351" s="549">
        <v>0.5</v>
      </c>
      <c r="U351" s="551">
        <v>1</v>
      </c>
    </row>
    <row r="352" spans="1:21" ht="14.4" customHeight="1" x14ac:dyDescent="0.3">
      <c r="A352" s="544">
        <v>27</v>
      </c>
      <c r="B352" s="545" t="s">
        <v>460</v>
      </c>
      <c r="C352" s="545" t="s">
        <v>477</v>
      </c>
      <c r="D352" s="546" t="s">
        <v>1768</v>
      </c>
      <c r="E352" s="547" t="s">
        <v>485</v>
      </c>
      <c r="F352" s="545" t="s">
        <v>470</v>
      </c>
      <c r="G352" s="545" t="s">
        <v>757</v>
      </c>
      <c r="H352" s="545" t="s">
        <v>422</v>
      </c>
      <c r="I352" s="545" t="s">
        <v>1382</v>
      </c>
      <c r="J352" s="545" t="s">
        <v>1383</v>
      </c>
      <c r="K352" s="545" t="s">
        <v>1384</v>
      </c>
      <c r="L352" s="548">
        <v>0</v>
      </c>
      <c r="M352" s="548">
        <v>0</v>
      </c>
      <c r="N352" s="545">
        <v>1</v>
      </c>
      <c r="O352" s="549">
        <v>1</v>
      </c>
      <c r="P352" s="548">
        <v>0</v>
      </c>
      <c r="Q352" s="550"/>
      <c r="R352" s="545">
        <v>1</v>
      </c>
      <c r="S352" s="550">
        <v>1</v>
      </c>
      <c r="T352" s="549">
        <v>1</v>
      </c>
      <c r="U352" s="551">
        <v>1</v>
      </c>
    </row>
    <row r="353" spans="1:21" ht="14.4" customHeight="1" x14ac:dyDescent="0.3">
      <c r="A353" s="544">
        <v>27</v>
      </c>
      <c r="B353" s="545" t="s">
        <v>460</v>
      </c>
      <c r="C353" s="545" t="s">
        <v>477</v>
      </c>
      <c r="D353" s="546" t="s">
        <v>1768</v>
      </c>
      <c r="E353" s="547" t="s">
        <v>485</v>
      </c>
      <c r="F353" s="545" t="s">
        <v>470</v>
      </c>
      <c r="G353" s="545" t="s">
        <v>783</v>
      </c>
      <c r="H353" s="545" t="s">
        <v>455</v>
      </c>
      <c r="I353" s="545" t="s">
        <v>1385</v>
      </c>
      <c r="J353" s="545" t="s">
        <v>1386</v>
      </c>
      <c r="K353" s="545" t="s">
        <v>786</v>
      </c>
      <c r="L353" s="548">
        <v>0</v>
      </c>
      <c r="M353" s="548">
        <v>0</v>
      </c>
      <c r="N353" s="545">
        <v>1</v>
      </c>
      <c r="O353" s="549">
        <v>0.5</v>
      </c>
      <c r="P353" s="548"/>
      <c r="Q353" s="550"/>
      <c r="R353" s="545"/>
      <c r="S353" s="550">
        <v>0</v>
      </c>
      <c r="T353" s="549"/>
      <c r="U353" s="551">
        <v>0</v>
      </c>
    </row>
    <row r="354" spans="1:21" ht="14.4" customHeight="1" x14ac:dyDescent="0.3">
      <c r="A354" s="544">
        <v>27</v>
      </c>
      <c r="B354" s="545" t="s">
        <v>460</v>
      </c>
      <c r="C354" s="545" t="s">
        <v>477</v>
      </c>
      <c r="D354" s="546" t="s">
        <v>1768</v>
      </c>
      <c r="E354" s="547" t="s">
        <v>485</v>
      </c>
      <c r="F354" s="545" t="s">
        <v>470</v>
      </c>
      <c r="G354" s="545" t="s">
        <v>787</v>
      </c>
      <c r="H354" s="545" t="s">
        <v>455</v>
      </c>
      <c r="I354" s="545" t="s">
        <v>788</v>
      </c>
      <c r="J354" s="545" t="s">
        <v>789</v>
      </c>
      <c r="K354" s="545" t="s">
        <v>790</v>
      </c>
      <c r="L354" s="548">
        <v>70.540000000000006</v>
      </c>
      <c r="M354" s="548">
        <v>70.540000000000006</v>
      </c>
      <c r="N354" s="545">
        <v>1</v>
      </c>
      <c r="O354" s="549">
        <v>1</v>
      </c>
      <c r="P354" s="548">
        <v>70.540000000000006</v>
      </c>
      <c r="Q354" s="550">
        <v>1</v>
      </c>
      <c r="R354" s="545">
        <v>1</v>
      </c>
      <c r="S354" s="550">
        <v>1</v>
      </c>
      <c r="T354" s="549">
        <v>1</v>
      </c>
      <c r="U354" s="551">
        <v>1</v>
      </c>
    </row>
    <row r="355" spans="1:21" ht="14.4" customHeight="1" x14ac:dyDescent="0.3">
      <c r="A355" s="544">
        <v>27</v>
      </c>
      <c r="B355" s="545" t="s">
        <v>460</v>
      </c>
      <c r="C355" s="545" t="s">
        <v>477</v>
      </c>
      <c r="D355" s="546" t="s">
        <v>1768</v>
      </c>
      <c r="E355" s="547" t="s">
        <v>485</v>
      </c>
      <c r="F355" s="545" t="s">
        <v>470</v>
      </c>
      <c r="G355" s="545" t="s">
        <v>1387</v>
      </c>
      <c r="H355" s="545" t="s">
        <v>422</v>
      </c>
      <c r="I355" s="545" t="s">
        <v>1388</v>
      </c>
      <c r="J355" s="545" t="s">
        <v>1389</v>
      </c>
      <c r="K355" s="545" t="s">
        <v>1390</v>
      </c>
      <c r="L355" s="548">
        <v>405.1</v>
      </c>
      <c r="M355" s="548">
        <v>405.1</v>
      </c>
      <c r="N355" s="545">
        <v>1</v>
      </c>
      <c r="O355" s="549">
        <v>0.5</v>
      </c>
      <c r="P355" s="548"/>
      <c r="Q355" s="550">
        <v>0</v>
      </c>
      <c r="R355" s="545"/>
      <c r="S355" s="550">
        <v>0</v>
      </c>
      <c r="T355" s="549"/>
      <c r="U355" s="551">
        <v>0</v>
      </c>
    </row>
    <row r="356" spans="1:21" ht="14.4" customHeight="1" x14ac:dyDescent="0.3">
      <c r="A356" s="544">
        <v>27</v>
      </c>
      <c r="B356" s="545" t="s">
        <v>460</v>
      </c>
      <c r="C356" s="545" t="s">
        <v>477</v>
      </c>
      <c r="D356" s="546" t="s">
        <v>1768</v>
      </c>
      <c r="E356" s="547" t="s">
        <v>485</v>
      </c>
      <c r="F356" s="545" t="s">
        <v>470</v>
      </c>
      <c r="G356" s="545" t="s">
        <v>795</v>
      </c>
      <c r="H356" s="545" t="s">
        <v>422</v>
      </c>
      <c r="I356" s="545" t="s">
        <v>1391</v>
      </c>
      <c r="J356" s="545" t="s">
        <v>1392</v>
      </c>
      <c r="K356" s="545" t="s">
        <v>773</v>
      </c>
      <c r="L356" s="548">
        <v>234.07</v>
      </c>
      <c r="M356" s="548">
        <v>234.07</v>
      </c>
      <c r="N356" s="545">
        <v>1</v>
      </c>
      <c r="O356" s="549">
        <v>0.5</v>
      </c>
      <c r="P356" s="548"/>
      <c r="Q356" s="550">
        <v>0</v>
      </c>
      <c r="R356" s="545"/>
      <c r="S356" s="550">
        <v>0</v>
      </c>
      <c r="T356" s="549"/>
      <c r="U356" s="551">
        <v>0</v>
      </c>
    </row>
    <row r="357" spans="1:21" ht="14.4" customHeight="1" x14ac:dyDescent="0.3">
      <c r="A357" s="544">
        <v>27</v>
      </c>
      <c r="B357" s="545" t="s">
        <v>460</v>
      </c>
      <c r="C357" s="545" t="s">
        <v>477</v>
      </c>
      <c r="D357" s="546" t="s">
        <v>1768</v>
      </c>
      <c r="E357" s="547" t="s">
        <v>485</v>
      </c>
      <c r="F357" s="545" t="s">
        <v>470</v>
      </c>
      <c r="G357" s="545" t="s">
        <v>795</v>
      </c>
      <c r="H357" s="545" t="s">
        <v>422</v>
      </c>
      <c r="I357" s="545" t="s">
        <v>1393</v>
      </c>
      <c r="J357" s="545" t="s">
        <v>1394</v>
      </c>
      <c r="K357" s="545" t="s">
        <v>773</v>
      </c>
      <c r="L357" s="548">
        <v>234.07</v>
      </c>
      <c r="M357" s="548">
        <v>234.07</v>
      </c>
      <c r="N357" s="545">
        <v>1</v>
      </c>
      <c r="O357" s="549">
        <v>0.5</v>
      </c>
      <c r="P357" s="548">
        <v>234.07</v>
      </c>
      <c r="Q357" s="550">
        <v>1</v>
      </c>
      <c r="R357" s="545">
        <v>1</v>
      </c>
      <c r="S357" s="550">
        <v>1</v>
      </c>
      <c r="T357" s="549">
        <v>0.5</v>
      </c>
      <c r="U357" s="551">
        <v>1</v>
      </c>
    </row>
    <row r="358" spans="1:21" ht="14.4" customHeight="1" x14ac:dyDescent="0.3">
      <c r="A358" s="544">
        <v>27</v>
      </c>
      <c r="B358" s="545" t="s">
        <v>460</v>
      </c>
      <c r="C358" s="545" t="s">
        <v>477</v>
      </c>
      <c r="D358" s="546" t="s">
        <v>1768</v>
      </c>
      <c r="E358" s="547" t="s">
        <v>485</v>
      </c>
      <c r="F358" s="545" t="s">
        <v>470</v>
      </c>
      <c r="G358" s="545" t="s">
        <v>795</v>
      </c>
      <c r="H358" s="545" t="s">
        <v>422</v>
      </c>
      <c r="I358" s="545" t="s">
        <v>1395</v>
      </c>
      <c r="J358" s="545" t="s">
        <v>1394</v>
      </c>
      <c r="K358" s="545" t="s">
        <v>773</v>
      </c>
      <c r="L358" s="548">
        <v>234.07</v>
      </c>
      <c r="M358" s="548">
        <v>234.07</v>
      </c>
      <c r="N358" s="545">
        <v>1</v>
      </c>
      <c r="O358" s="549">
        <v>0.5</v>
      </c>
      <c r="P358" s="548"/>
      <c r="Q358" s="550">
        <v>0</v>
      </c>
      <c r="R358" s="545"/>
      <c r="S358" s="550">
        <v>0</v>
      </c>
      <c r="T358" s="549"/>
      <c r="U358" s="551">
        <v>0</v>
      </c>
    </row>
    <row r="359" spans="1:21" ht="14.4" customHeight="1" x14ac:dyDescent="0.3">
      <c r="A359" s="544">
        <v>27</v>
      </c>
      <c r="B359" s="545" t="s">
        <v>460</v>
      </c>
      <c r="C359" s="545" t="s">
        <v>477</v>
      </c>
      <c r="D359" s="546" t="s">
        <v>1768</v>
      </c>
      <c r="E359" s="547" t="s">
        <v>485</v>
      </c>
      <c r="F359" s="545" t="s">
        <v>470</v>
      </c>
      <c r="G359" s="545" t="s">
        <v>501</v>
      </c>
      <c r="H359" s="545" t="s">
        <v>455</v>
      </c>
      <c r="I359" s="545" t="s">
        <v>502</v>
      </c>
      <c r="J359" s="545" t="s">
        <v>503</v>
      </c>
      <c r="K359" s="545" t="s">
        <v>504</v>
      </c>
      <c r="L359" s="548">
        <v>105.32</v>
      </c>
      <c r="M359" s="548">
        <v>315.95999999999998</v>
      </c>
      <c r="N359" s="545">
        <v>3</v>
      </c>
      <c r="O359" s="549">
        <v>2</v>
      </c>
      <c r="P359" s="548">
        <v>105.32</v>
      </c>
      <c r="Q359" s="550">
        <v>0.33333333333333331</v>
      </c>
      <c r="R359" s="545">
        <v>1</v>
      </c>
      <c r="S359" s="550">
        <v>0.33333333333333331</v>
      </c>
      <c r="T359" s="549">
        <v>0.5</v>
      </c>
      <c r="U359" s="551">
        <v>0.25</v>
      </c>
    </row>
    <row r="360" spans="1:21" ht="14.4" customHeight="1" x14ac:dyDescent="0.3">
      <c r="A360" s="544">
        <v>27</v>
      </c>
      <c r="B360" s="545" t="s">
        <v>460</v>
      </c>
      <c r="C360" s="545" t="s">
        <v>477</v>
      </c>
      <c r="D360" s="546" t="s">
        <v>1768</v>
      </c>
      <c r="E360" s="547" t="s">
        <v>485</v>
      </c>
      <c r="F360" s="545" t="s">
        <v>470</v>
      </c>
      <c r="G360" s="545" t="s">
        <v>501</v>
      </c>
      <c r="H360" s="545" t="s">
        <v>422</v>
      </c>
      <c r="I360" s="545" t="s">
        <v>799</v>
      </c>
      <c r="J360" s="545" t="s">
        <v>800</v>
      </c>
      <c r="K360" s="545" t="s">
        <v>801</v>
      </c>
      <c r="L360" s="548">
        <v>16.38</v>
      </c>
      <c r="M360" s="548">
        <v>32.76</v>
      </c>
      <c r="N360" s="545">
        <v>2</v>
      </c>
      <c r="O360" s="549">
        <v>0.5</v>
      </c>
      <c r="P360" s="548"/>
      <c r="Q360" s="550">
        <v>0</v>
      </c>
      <c r="R360" s="545"/>
      <c r="S360" s="550">
        <v>0</v>
      </c>
      <c r="T360" s="549"/>
      <c r="U360" s="551">
        <v>0</v>
      </c>
    </row>
    <row r="361" spans="1:21" ht="14.4" customHeight="1" x14ac:dyDescent="0.3">
      <c r="A361" s="544">
        <v>27</v>
      </c>
      <c r="B361" s="545" t="s">
        <v>460</v>
      </c>
      <c r="C361" s="545" t="s">
        <v>477</v>
      </c>
      <c r="D361" s="546" t="s">
        <v>1768</v>
      </c>
      <c r="E361" s="547" t="s">
        <v>485</v>
      </c>
      <c r="F361" s="545" t="s">
        <v>470</v>
      </c>
      <c r="G361" s="545" t="s">
        <v>501</v>
      </c>
      <c r="H361" s="545" t="s">
        <v>422</v>
      </c>
      <c r="I361" s="545" t="s">
        <v>1396</v>
      </c>
      <c r="J361" s="545" t="s">
        <v>1397</v>
      </c>
      <c r="K361" s="545" t="s">
        <v>1398</v>
      </c>
      <c r="L361" s="548">
        <v>32.76</v>
      </c>
      <c r="M361" s="548">
        <v>98.28</v>
      </c>
      <c r="N361" s="545">
        <v>3</v>
      </c>
      <c r="O361" s="549">
        <v>0.5</v>
      </c>
      <c r="P361" s="548"/>
      <c r="Q361" s="550">
        <v>0</v>
      </c>
      <c r="R361" s="545"/>
      <c r="S361" s="550">
        <v>0</v>
      </c>
      <c r="T361" s="549"/>
      <c r="U361" s="551">
        <v>0</v>
      </c>
    </row>
    <row r="362" spans="1:21" ht="14.4" customHeight="1" x14ac:dyDescent="0.3">
      <c r="A362" s="544">
        <v>27</v>
      </c>
      <c r="B362" s="545" t="s">
        <v>460</v>
      </c>
      <c r="C362" s="545" t="s">
        <v>477</v>
      </c>
      <c r="D362" s="546" t="s">
        <v>1768</v>
      </c>
      <c r="E362" s="547" t="s">
        <v>485</v>
      </c>
      <c r="F362" s="545" t="s">
        <v>470</v>
      </c>
      <c r="G362" s="545" t="s">
        <v>501</v>
      </c>
      <c r="H362" s="545" t="s">
        <v>422</v>
      </c>
      <c r="I362" s="545" t="s">
        <v>1399</v>
      </c>
      <c r="J362" s="545" t="s">
        <v>1400</v>
      </c>
      <c r="K362" s="545" t="s">
        <v>1401</v>
      </c>
      <c r="L362" s="548">
        <v>0</v>
      </c>
      <c r="M362" s="548">
        <v>0</v>
      </c>
      <c r="N362" s="545">
        <v>3</v>
      </c>
      <c r="O362" s="549">
        <v>1.5</v>
      </c>
      <c r="P362" s="548">
        <v>0</v>
      </c>
      <c r="Q362" s="550"/>
      <c r="R362" s="545">
        <v>1</v>
      </c>
      <c r="S362" s="550">
        <v>0.33333333333333331</v>
      </c>
      <c r="T362" s="549">
        <v>1</v>
      </c>
      <c r="U362" s="551">
        <v>0.66666666666666663</v>
      </c>
    </row>
    <row r="363" spans="1:21" ht="14.4" customHeight="1" x14ac:dyDescent="0.3">
      <c r="A363" s="544">
        <v>27</v>
      </c>
      <c r="B363" s="545" t="s">
        <v>460</v>
      </c>
      <c r="C363" s="545" t="s">
        <v>477</v>
      </c>
      <c r="D363" s="546" t="s">
        <v>1768</v>
      </c>
      <c r="E363" s="547" t="s">
        <v>485</v>
      </c>
      <c r="F363" s="545" t="s">
        <v>470</v>
      </c>
      <c r="G363" s="545" t="s">
        <v>501</v>
      </c>
      <c r="H363" s="545" t="s">
        <v>422</v>
      </c>
      <c r="I363" s="545" t="s">
        <v>802</v>
      </c>
      <c r="J363" s="545" t="s">
        <v>803</v>
      </c>
      <c r="K363" s="545" t="s">
        <v>577</v>
      </c>
      <c r="L363" s="548">
        <v>70.23</v>
      </c>
      <c r="M363" s="548">
        <v>280.92</v>
      </c>
      <c r="N363" s="545">
        <v>4</v>
      </c>
      <c r="O363" s="549">
        <v>1</v>
      </c>
      <c r="P363" s="548"/>
      <c r="Q363" s="550">
        <v>0</v>
      </c>
      <c r="R363" s="545"/>
      <c r="S363" s="550">
        <v>0</v>
      </c>
      <c r="T363" s="549"/>
      <c r="U363" s="551">
        <v>0</v>
      </c>
    </row>
    <row r="364" spans="1:21" ht="14.4" customHeight="1" x14ac:dyDescent="0.3">
      <c r="A364" s="544">
        <v>27</v>
      </c>
      <c r="B364" s="545" t="s">
        <v>460</v>
      </c>
      <c r="C364" s="545" t="s">
        <v>477</v>
      </c>
      <c r="D364" s="546" t="s">
        <v>1768</v>
      </c>
      <c r="E364" s="547" t="s">
        <v>485</v>
      </c>
      <c r="F364" s="545" t="s">
        <v>470</v>
      </c>
      <c r="G364" s="545" t="s">
        <v>501</v>
      </c>
      <c r="H364" s="545" t="s">
        <v>422</v>
      </c>
      <c r="I364" s="545" t="s">
        <v>804</v>
      </c>
      <c r="J364" s="545" t="s">
        <v>805</v>
      </c>
      <c r="K364" s="545" t="s">
        <v>506</v>
      </c>
      <c r="L364" s="548">
        <v>35.11</v>
      </c>
      <c r="M364" s="548">
        <v>210.66</v>
      </c>
      <c r="N364" s="545">
        <v>6</v>
      </c>
      <c r="O364" s="549">
        <v>1</v>
      </c>
      <c r="P364" s="548">
        <v>105.33</v>
      </c>
      <c r="Q364" s="550">
        <v>0.5</v>
      </c>
      <c r="R364" s="545">
        <v>3</v>
      </c>
      <c r="S364" s="550">
        <v>0.5</v>
      </c>
      <c r="T364" s="549">
        <v>0.5</v>
      </c>
      <c r="U364" s="551">
        <v>0.5</v>
      </c>
    </row>
    <row r="365" spans="1:21" ht="14.4" customHeight="1" x14ac:dyDescent="0.3">
      <c r="A365" s="544">
        <v>27</v>
      </c>
      <c r="B365" s="545" t="s">
        <v>460</v>
      </c>
      <c r="C365" s="545" t="s">
        <v>477</v>
      </c>
      <c r="D365" s="546" t="s">
        <v>1768</v>
      </c>
      <c r="E365" s="547" t="s">
        <v>485</v>
      </c>
      <c r="F365" s="545" t="s">
        <v>470</v>
      </c>
      <c r="G365" s="545" t="s">
        <v>812</v>
      </c>
      <c r="H365" s="545" t="s">
        <v>455</v>
      </c>
      <c r="I365" s="545" t="s">
        <v>813</v>
      </c>
      <c r="J365" s="545" t="s">
        <v>814</v>
      </c>
      <c r="K365" s="545" t="s">
        <v>561</v>
      </c>
      <c r="L365" s="548">
        <v>57.83</v>
      </c>
      <c r="M365" s="548">
        <v>173.49</v>
      </c>
      <c r="N365" s="545">
        <v>3</v>
      </c>
      <c r="O365" s="549">
        <v>0.5</v>
      </c>
      <c r="P365" s="548"/>
      <c r="Q365" s="550">
        <v>0</v>
      </c>
      <c r="R365" s="545"/>
      <c r="S365" s="550">
        <v>0</v>
      </c>
      <c r="T365" s="549"/>
      <c r="U365" s="551">
        <v>0</v>
      </c>
    </row>
    <row r="366" spans="1:21" ht="14.4" customHeight="1" x14ac:dyDescent="0.3">
      <c r="A366" s="544">
        <v>27</v>
      </c>
      <c r="B366" s="545" t="s">
        <v>460</v>
      </c>
      <c r="C366" s="545" t="s">
        <v>477</v>
      </c>
      <c r="D366" s="546" t="s">
        <v>1768</v>
      </c>
      <c r="E366" s="547" t="s">
        <v>485</v>
      </c>
      <c r="F366" s="545" t="s">
        <v>470</v>
      </c>
      <c r="G366" s="545" t="s">
        <v>812</v>
      </c>
      <c r="H366" s="545" t="s">
        <v>455</v>
      </c>
      <c r="I366" s="545" t="s">
        <v>1402</v>
      </c>
      <c r="J366" s="545" t="s">
        <v>1403</v>
      </c>
      <c r="K366" s="545" t="s">
        <v>561</v>
      </c>
      <c r="L366" s="548">
        <v>36.369999999999997</v>
      </c>
      <c r="M366" s="548">
        <v>145.47999999999999</v>
      </c>
      <c r="N366" s="545">
        <v>4</v>
      </c>
      <c r="O366" s="549">
        <v>1</v>
      </c>
      <c r="P366" s="548">
        <v>145.47999999999999</v>
      </c>
      <c r="Q366" s="550">
        <v>1</v>
      </c>
      <c r="R366" s="545">
        <v>4</v>
      </c>
      <c r="S366" s="550">
        <v>1</v>
      </c>
      <c r="T366" s="549">
        <v>1</v>
      </c>
      <c r="U366" s="551">
        <v>1</v>
      </c>
    </row>
    <row r="367" spans="1:21" ht="14.4" customHeight="1" x14ac:dyDescent="0.3">
      <c r="A367" s="544">
        <v>27</v>
      </c>
      <c r="B367" s="545" t="s">
        <v>460</v>
      </c>
      <c r="C367" s="545" t="s">
        <v>477</v>
      </c>
      <c r="D367" s="546" t="s">
        <v>1768</v>
      </c>
      <c r="E367" s="547" t="s">
        <v>485</v>
      </c>
      <c r="F367" s="545" t="s">
        <v>470</v>
      </c>
      <c r="G367" s="545" t="s">
        <v>1404</v>
      </c>
      <c r="H367" s="545" t="s">
        <v>422</v>
      </c>
      <c r="I367" s="545" t="s">
        <v>1405</v>
      </c>
      <c r="J367" s="545" t="s">
        <v>1406</v>
      </c>
      <c r="K367" s="545" t="s">
        <v>1407</v>
      </c>
      <c r="L367" s="548">
        <v>35.11</v>
      </c>
      <c r="M367" s="548">
        <v>105.33</v>
      </c>
      <c r="N367" s="545">
        <v>3</v>
      </c>
      <c r="O367" s="549">
        <v>0.5</v>
      </c>
      <c r="P367" s="548"/>
      <c r="Q367" s="550">
        <v>0</v>
      </c>
      <c r="R367" s="545"/>
      <c r="S367" s="550">
        <v>0</v>
      </c>
      <c r="T367" s="549"/>
      <c r="U367" s="551">
        <v>0</v>
      </c>
    </row>
    <row r="368" spans="1:21" ht="14.4" customHeight="1" x14ac:dyDescent="0.3">
      <c r="A368" s="544">
        <v>27</v>
      </c>
      <c r="B368" s="545" t="s">
        <v>460</v>
      </c>
      <c r="C368" s="545" t="s">
        <v>477</v>
      </c>
      <c r="D368" s="546" t="s">
        <v>1768</v>
      </c>
      <c r="E368" s="547" t="s">
        <v>485</v>
      </c>
      <c r="F368" s="545" t="s">
        <v>470</v>
      </c>
      <c r="G368" s="545" t="s">
        <v>1408</v>
      </c>
      <c r="H368" s="545" t="s">
        <v>422</v>
      </c>
      <c r="I368" s="545" t="s">
        <v>1409</v>
      </c>
      <c r="J368" s="545" t="s">
        <v>1410</v>
      </c>
      <c r="K368" s="545" t="s">
        <v>1411</v>
      </c>
      <c r="L368" s="548">
        <v>0</v>
      </c>
      <c r="M368" s="548">
        <v>0</v>
      </c>
      <c r="N368" s="545">
        <v>1</v>
      </c>
      <c r="O368" s="549">
        <v>1</v>
      </c>
      <c r="P368" s="548">
        <v>0</v>
      </c>
      <c r="Q368" s="550"/>
      <c r="R368" s="545">
        <v>1</v>
      </c>
      <c r="S368" s="550">
        <v>1</v>
      </c>
      <c r="T368" s="549">
        <v>1</v>
      </c>
      <c r="U368" s="551">
        <v>1</v>
      </c>
    </row>
    <row r="369" spans="1:21" ht="14.4" customHeight="1" x14ac:dyDescent="0.3">
      <c r="A369" s="544">
        <v>27</v>
      </c>
      <c r="B369" s="545" t="s">
        <v>460</v>
      </c>
      <c r="C369" s="545" t="s">
        <v>477</v>
      </c>
      <c r="D369" s="546" t="s">
        <v>1768</v>
      </c>
      <c r="E369" s="547" t="s">
        <v>485</v>
      </c>
      <c r="F369" s="545" t="s">
        <v>470</v>
      </c>
      <c r="G369" s="545" t="s">
        <v>1412</v>
      </c>
      <c r="H369" s="545" t="s">
        <v>422</v>
      </c>
      <c r="I369" s="545" t="s">
        <v>1413</v>
      </c>
      <c r="J369" s="545" t="s">
        <v>1414</v>
      </c>
      <c r="K369" s="545" t="s">
        <v>1415</v>
      </c>
      <c r="L369" s="548">
        <v>0</v>
      </c>
      <c r="M369" s="548">
        <v>0</v>
      </c>
      <c r="N369" s="545">
        <v>2</v>
      </c>
      <c r="O369" s="549">
        <v>0.5</v>
      </c>
      <c r="P369" s="548"/>
      <c r="Q369" s="550"/>
      <c r="R369" s="545"/>
      <c r="S369" s="550">
        <v>0</v>
      </c>
      <c r="T369" s="549"/>
      <c r="U369" s="551">
        <v>0</v>
      </c>
    </row>
    <row r="370" spans="1:21" ht="14.4" customHeight="1" x14ac:dyDescent="0.3">
      <c r="A370" s="544">
        <v>27</v>
      </c>
      <c r="B370" s="545" t="s">
        <v>460</v>
      </c>
      <c r="C370" s="545" t="s">
        <v>477</v>
      </c>
      <c r="D370" s="546" t="s">
        <v>1768</v>
      </c>
      <c r="E370" s="547" t="s">
        <v>485</v>
      </c>
      <c r="F370" s="545" t="s">
        <v>470</v>
      </c>
      <c r="G370" s="545" t="s">
        <v>1256</v>
      </c>
      <c r="H370" s="545" t="s">
        <v>422</v>
      </c>
      <c r="I370" s="545" t="s">
        <v>1416</v>
      </c>
      <c r="J370" s="545" t="s">
        <v>1417</v>
      </c>
      <c r="K370" s="545" t="s">
        <v>1259</v>
      </c>
      <c r="L370" s="548">
        <v>39.17</v>
      </c>
      <c r="M370" s="548">
        <v>78.34</v>
      </c>
      <c r="N370" s="545">
        <v>2</v>
      </c>
      <c r="O370" s="549">
        <v>1</v>
      </c>
      <c r="P370" s="548">
        <v>78.34</v>
      </c>
      <c r="Q370" s="550">
        <v>1</v>
      </c>
      <c r="R370" s="545">
        <v>2</v>
      </c>
      <c r="S370" s="550">
        <v>1</v>
      </c>
      <c r="T370" s="549">
        <v>1</v>
      </c>
      <c r="U370" s="551">
        <v>1</v>
      </c>
    </row>
    <row r="371" spans="1:21" ht="14.4" customHeight="1" x14ac:dyDescent="0.3">
      <c r="A371" s="544">
        <v>27</v>
      </c>
      <c r="B371" s="545" t="s">
        <v>460</v>
      </c>
      <c r="C371" s="545" t="s">
        <v>477</v>
      </c>
      <c r="D371" s="546" t="s">
        <v>1768</v>
      </c>
      <c r="E371" s="547" t="s">
        <v>485</v>
      </c>
      <c r="F371" s="545" t="s">
        <v>470</v>
      </c>
      <c r="G371" s="545" t="s">
        <v>820</v>
      </c>
      <c r="H371" s="545" t="s">
        <v>455</v>
      </c>
      <c r="I371" s="545" t="s">
        <v>1418</v>
      </c>
      <c r="J371" s="545" t="s">
        <v>822</v>
      </c>
      <c r="K371" s="545" t="s">
        <v>782</v>
      </c>
      <c r="L371" s="548">
        <v>132</v>
      </c>
      <c r="M371" s="548">
        <v>396</v>
      </c>
      <c r="N371" s="545">
        <v>3</v>
      </c>
      <c r="O371" s="549">
        <v>0.5</v>
      </c>
      <c r="P371" s="548"/>
      <c r="Q371" s="550">
        <v>0</v>
      </c>
      <c r="R371" s="545"/>
      <c r="S371" s="550">
        <v>0</v>
      </c>
      <c r="T371" s="549"/>
      <c r="U371" s="551">
        <v>0</v>
      </c>
    </row>
    <row r="372" spans="1:21" ht="14.4" customHeight="1" x14ac:dyDescent="0.3">
      <c r="A372" s="544">
        <v>27</v>
      </c>
      <c r="B372" s="545" t="s">
        <v>460</v>
      </c>
      <c r="C372" s="545" t="s">
        <v>477</v>
      </c>
      <c r="D372" s="546" t="s">
        <v>1768</v>
      </c>
      <c r="E372" s="547" t="s">
        <v>485</v>
      </c>
      <c r="F372" s="545" t="s">
        <v>470</v>
      </c>
      <c r="G372" s="545" t="s">
        <v>820</v>
      </c>
      <c r="H372" s="545" t="s">
        <v>455</v>
      </c>
      <c r="I372" s="545" t="s">
        <v>1419</v>
      </c>
      <c r="J372" s="545" t="s">
        <v>822</v>
      </c>
      <c r="K372" s="545" t="s">
        <v>782</v>
      </c>
      <c r="L372" s="548">
        <v>132</v>
      </c>
      <c r="M372" s="548">
        <v>396</v>
      </c>
      <c r="N372" s="545">
        <v>3</v>
      </c>
      <c r="O372" s="549">
        <v>0.5</v>
      </c>
      <c r="P372" s="548">
        <v>396</v>
      </c>
      <c r="Q372" s="550">
        <v>1</v>
      </c>
      <c r="R372" s="545">
        <v>3</v>
      </c>
      <c r="S372" s="550">
        <v>1</v>
      </c>
      <c r="T372" s="549">
        <v>0.5</v>
      </c>
      <c r="U372" s="551">
        <v>1</v>
      </c>
    </row>
    <row r="373" spans="1:21" ht="14.4" customHeight="1" x14ac:dyDescent="0.3">
      <c r="A373" s="544">
        <v>27</v>
      </c>
      <c r="B373" s="545" t="s">
        <v>460</v>
      </c>
      <c r="C373" s="545" t="s">
        <v>477</v>
      </c>
      <c r="D373" s="546" t="s">
        <v>1768</v>
      </c>
      <c r="E373" s="547" t="s">
        <v>485</v>
      </c>
      <c r="F373" s="545" t="s">
        <v>470</v>
      </c>
      <c r="G373" s="545" t="s">
        <v>823</v>
      </c>
      <c r="H373" s="545" t="s">
        <v>422</v>
      </c>
      <c r="I373" s="545" t="s">
        <v>1420</v>
      </c>
      <c r="J373" s="545" t="s">
        <v>825</v>
      </c>
      <c r="K373" s="545" t="s">
        <v>1421</v>
      </c>
      <c r="L373" s="548">
        <v>0</v>
      </c>
      <c r="M373" s="548">
        <v>0</v>
      </c>
      <c r="N373" s="545">
        <v>1</v>
      </c>
      <c r="O373" s="549">
        <v>0.5</v>
      </c>
      <c r="P373" s="548">
        <v>0</v>
      </c>
      <c r="Q373" s="550"/>
      <c r="R373" s="545">
        <v>1</v>
      </c>
      <c r="S373" s="550">
        <v>1</v>
      </c>
      <c r="T373" s="549">
        <v>0.5</v>
      </c>
      <c r="U373" s="551">
        <v>1</v>
      </c>
    </row>
    <row r="374" spans="1:21" ht="14.4" customHeight="1" x14ac:dyDescent="0.3">
      <c r="A374" s="544">
        <v>27</v>
      </c>
      <c r="B374" s="545" t="s">
        <v>460</v>
      </c>
      <c r="C374" s="545" t="s">
        <v>477</v>
      </c>
      <c r="D374" s="546" t="s">
        <v>1768</v>
      </c>
      <c r="E374" s="547" t="s">
        <v>485</v>
      </c>
      <c r="F374" s="545" t="s">
        <v>470</v>
      </c>
      <c r="G374" s="545" t="s">
        <v>823</v>
      </c>
      <c r="H374" s="545" t="s">
        <v>422</v>
      </c>
      <c r="I374" s="545" t="s">
        <v>824</v>
      </c>
      <c r="J374" s="545" t="s">
        <v>825</v>
      </c>
      <c r="K374" s="545" t="s">
        <v>826</v>
      </c>
      <c r="L374" s="548">
        <v>2026.32</v>
      </c>
      <c r="M374" s="548">
        <v>6078.96</v>
      </c>
      <c r="N374" s="545">
        <v>3</v>
      </c>
      <c r="O374" s="549">
        <v>0.5</v>
      </c>
      <c r="P374" s="548"/>
      <c r="Q374" s="550">
        <v>0</v>
      </c>
      <c r="R374" s="545"/>
      <c r="S374" s="550">
        <v>0</v>
      </c>
      <c r="T374" s="549"/>
      <c r="U374" s="551">
        <v>0</v>
      </c>
    </row>
    <row r="375" spans="1:21" ht="14.4" customHeight="1" x14ac:dyDescent="0.3">
      <c r="A375" s="544">
        <v>27</v>
      </c>
      <c r="B375" s="545" t="s">
        <v>460</v>
      </c>
      <c r="C375" s="545" t="s">
        <v>477</v>
      </c>
      <c r="D375" s="546" t="s">
        <v>1768</v>
      </c>
      <c r="E375" s="547" t="s">
        <v>485</v>
      </c>
      <c r="F375" s="545" t="s">
        <v>470</v>
      </c>
      <c r="G375" s="545" t="s">
        <v>823</v>
      </c>
      <c r="H375" s="545" t="s">
        <v>422</v>
      </c>
      <c r="I375" s="545" t="s">
        <v>1422</v>
      </c>
      <c r="J375" s="545" t="s">
        <v>1423</v>
      </c>
      <c r="K375" s="545" t="s">
        <v>1424</v>
      </c>
      <c r="L375" s="548">
        <v>0</v>
      </c>
      <c r="M375" s="548">
        <v>0</v>
      </c>
      <c r="N375" s="545">
        <v>3</v>
      </c>
      <c r="O375" s="549">
        <v>1</v>
      </c>
      <c r="P375" s="548"/>
      <c r="Q375" s="550"/>
      <c r="R375" s="545"/>
      <c r="S375" s="550">
        <v>0</v>
      </c>
      <c r="T375" s="549"/>
      <c r="U375" s="551">
        <v>0</v>
      </c>
    </row>
    <row r="376" spans="1:21" ht="14.4" customHeight="1" x14ac:dyDescent="0.3">
      <c r="A376" s="544">
        <v>27</v>
      </c>
      <c r="B376" s="545" t="s">
        <v>460</v>
      </c>
      <c r="C376" s="545" t="s">
        <v>477</v>
      </c>
      <c r="D376" s="546" t="s">
        <v>1768</v>
      </c>
      <c r="E376" s="547" t="s">
        <v>485</v>
      </c>
      <c r="F376" s="545" t="s">
        <v>470</v>
      </c>
      <c r="G376" s="545" t="s">
        <v>1425</v>
      </c>
      <c r="H376" s="545" t="s">
        <v>422</v>
      </c>
      <c r="I376" s="545" t="s">
        <v>1426</v>
      </c>
      <c r="J376" s="545" t="s">
        <v>1427</v>
      </c>
      <c r="K376" s="545" t="s">
        <v>1428</v>
      </c>
      <c r="L376" s="548">
        <v>42.05</v>
      </c>
      <c r="M376" s="548">
        <v>84.1</v>
      </c>
      <c r="N376" s="545">
        <v>2</v>
      </c>
      <c r="O376" s="549">
        <v>0.5</v>
      </c>
      <c r="P376" s="548"/>
      <c r="Q376" s="550">
        <v>0</v>
      </c>
      <c r="R376" s="545"/>
      <c r="S376" s="550">
        <v>0</v>
      </c>
      <c r="T376" s="549"/>
      <c r="U376" s="551">
        <v>0</v>
      </c>
    </row>
    <row r="377" spans="1:21" ht="14.4" customHeight="1" x14ac:dyDescent="0.3">
      <c r="A377" s="544">
        <v>27</v>
      </c>
      <c r="B377" s="545" t="s">
        <v>460</v>
      </c>
      <c r="C377" s="545" t="s">
        <v>477</v>
      </c>
      <c r="D377" s="546" t="s">
        <v>1768</v>
      </c>
      <c r="E377" s="547" t="s">
        <v>485</v>
      </c>
      <c r="F377" s="545" t="s">
        <v>470</v>
      </c>
      <c r="G377" s="545" t="s">
        <v>1429</v>
      </c>
      <c r="H377" s="545" t="s">
        <v>422</v>
      </c>
      <c r="I377" s="545" t="s">
        <v>1430</v>
      </c>
      <c r="J377" s="545" t="s">
        <v>1431</v>
      </c>
      <c r="K377" s="545" t="s">
        <v>1432</v>
      </c>
      <c r="L377" s="548">
        <v>23.72</v>
      </c>
      <c r="M377" s="548">
        <v>71.16</v>
      </c>
      <c r="N377" s="545">
        <v>3</v>
      </c>
      <c r="O377" s="549">
        <v>0.5</v>
      </c>
      <c r="P377" s="548"/>
      <c r="Q377" s="550">
        <v>0</v>
      </c>
      <c r="R377" s="545"/>
      <c r="S377" s="550">
        <v>0</v>
      </c>
      <c r="T377" s="549"/>
      <c r="U377" s="551">
        <v>0</v>
      </c>
    </row>
    <row r="378" spans="1:21" ht="14.4" customHeight="1" x14ac:dyDescent="0.3">
      <c r="A378" s="544">
        <v>27</v>
      </c>
      <c r="B378" s="545" t="s">
        <v>460</v>
      </c>
      <c r="C378" s="545" t="s">
        <v>477</v>
      </c>
      <c r="D378" s="546" t="s">
        <v>1768</v>
      </c>
      <c r="E378" s="547" t="s">
        <v>485</v>
      </c>
      <c r="F378" s="545" t="s">
        <v>470</v>
      </c>
      <c r="G378" s="545" t="s">
        <v>697</v>
      </c>
      <c r="H378" s="545" t="s">
        <v>422</v>
      </c>
      <c r="I378" s="545" t="s">
        <v>1433</v>
      </c>
      <c r="J378" s="545" t="s">
        <v>1434</v>
      </c>
      <c r="K378" s="545" t="s">
        <v>1435</v>
      </c>
      <c r="L378" s="548">
        <v>0</v>
      </c>
      <c r="M378" s="548">
        <v>0</v>
      </c>
      <c r="N378" s="545">
        <v>1</v>
      </c>
      <c r="O378" s="549">
        <v>1</v>
      </c>
      <c r="P378" s="548"/>
      <c r="Q378" s="550"/>
      <c r="R378" s="545"/>
      <c r="S378" s="550">
        <v>0</v>
      </c>
      <c r="T378" s="549"/>
      <c r="U378" s="551">
        <v>0</v>
      </c>
    </row>
    <row r="379" spans="1:21" ht="14.4" customHeight="1" x14ac:dyDescent="0.3">
      <c r="A379" s="544">
        <v>27</v>
      </c>
      <c r="B379" s="545" t="s">
        <v>460</v>
      </c>
      <c r="C379" s="545" t="s">
        <v>477</v>
      </c>
      <c r="D379" s="546" t="s">
        <v>1768</v>
      </c>
      <c r="E379" s="547" t="s">
        <v>485</v>
      </c>
      <c r="F379" s="545" t="s">
        <v>470</v>
      </c>
      <c r="G379" s="545" t="s">
        <v>830</v>
      </c>
      <c r="H379" s="545" t="s">
        <v>422</v>
      </c>
      <c r="I379" s="545" t="s">
        <v>831</v>
      </c>
      <c r="J379" s="545" t="s">
        <v>832</v>
      </c>
      <c r="K379" s="545" t="s">
        <v>833</v>
      </c>
      <c r="L379" s="548">
        <v>150.9</v>
      </c>
      <c r="M379" s="548">
        <v>452.70000000000005</v>
      </c>
      <c r="N379" s="545">
        <v>3</v>
      </c>
      <c r="O379" s="549">
        <v>0.5</v>
      </c>
      <c r="P379" s="548"/>
      <c r="Q379" s="550">
        <v>0</v>
      </c>
      <c r="R379" s="545"/>
      <c r="S379" s="550">
        <v>0</v>
      </c>
      <c r="T379" s="549"/>
      <c r="U379" s="551">
        <v>0</v>
      </c>
    </row>
    <row r="380" spans="1:21" ht="14.4" customHeight="1" x14ac:dyDescent="0.3">
      <c r="A380" s="544">
        <v>27</v>
      </c>
      <c r="B380" s="545" t="s">
        <v>460</v>
      </c>
      <c r="C380" s="545" t="s">
        <v>477</v>
      </c>
      <c r="D380" s="546" t="s">
        <v>1768</v>
      </c>
      <c r="E380" s="547" t="s">
        <v>485</v>
      </c>
      <c r="F380" s="545" t="s">
        <v>470</v>
      </c>
      <c r="G380" s="545" t="s">
        <v>507</v>
      </c>
      <c r="H380" s="545" t="s">
        <v>422</v>
      </c>
      <c r="I380" s="545" t="s">
        <v>508</v>
      </c>
      <c r="J380" s="545" t="s">
        <v>509</v>
      </c>
      <c r="K380" s="545" t="s">
        <v>510</v>
      </c>
      <c r="L380" s="548">
        <v>91.11</v>
      </c>
      <c r="M380" s="548">
        <v>273.33</v>
      </c>
      <c r="N380" s="545">
        <v>3</v>
      </c>
      <c r="O380" s="549">
        <v>1</v>
      </c>
      <c r="P380" s="548"/>
      <c r="Q380" s="550">
        <v>0</v>
      </c>
      <c r="R380" s="545"/>
      <c r="S380" s="550">
        <v>0</v>
      </c>
      <c r="T380" s="549"/>
      <c r="U380" s="551">
        <v>0</v>
      </c>
    </row>
    <row r="381" spans="1:21" ht="14.4" customHeight="1" x14ac:dyDescent="0.3">
      <c r="A381" s="544">
        <v>27</v>
      </c>
      <c r="B381" s="545" t="s">
        <v>460</v>
      </c>
      <c r="C381" s="545" t="s">
        <v>477</v>
      </c>
      <c r="D381" s="546" t="s">
        <v>1768</v>
      </c>
      <c r="E381" s="547" t="s">
        <v>485</v>
      </c>
      <c r="F381" s="545" t="s">
        <v>470</v>
      </c>
      <c r="G381" s="545" t="s">
        <v>507</v>
      </c>
      <c r="H381" s="545" t="s">
        <v>422</v>
      </c>
      <c r="I381" s="545" t="s">
        <v>834</v>
      </c>
      <c r="J381" s="545" t="s">
        <v>509</v>
      </c>
      <c r="K381" s="545" t="s">
        <v>835</v>
      </c>
      <c r="L381" s="548">
        <v>182.22</v>
      </c>
      <c r="M381" s="548">
        <v>182.22</v>
      </c>
      <c r="N381" s="545">
        <v>1</v>
      </c>
      <c r="O381" s="549">
        <v>1</v>
      </c>
      <c r="P381" s="548"/>
      <c r="Q381" s="550">
        <v>0</v>
      </c>
      <c r="R381" s="545"/>
      <c r="S381" s="550">
        <v>0</v>
      </c>
      <c r="T381" s="549"/>
      <c r="U381" s="551">
        <v>0</v>
      </c>
    </row>
    <row r="382" spans="1:21" ht="14.4" customHeight="1" x14ac:dyDescent="0.3">
      <c r="A382" s="544">
        <v>27</v>
      </c>
      <c r="B382" s="545" t="s">
        <v>460</v>
      </c>
      <c r="C382" s="545" t="s">
        <v>477</v>
      </c>
      <c r="D382" s="546" t="s">
        <v>1768</v>
      </c>
      <c r="E382" s="547" t="s">
        <v>485</v>
      </c>
      <c r="F382" s="545" t="s">
        <v>470</v>
      </c>
      <c r="G382" s="545" t="s">
        <v>507</v>
      </c>
      <c r="H382" s="545" t="s">
        <v>422</v>
      </c>
      <c r="I382" s="545" t="s">
        <v>1436</v>
      </c>
      <c r="J382" s="545" t="s">
        <v>509</v>
      </c>
      <c r="K382" s="545" t="s">
        <v>835</v>
      </c>
      <c r="L382" s="548">
        <v>0</v>
      </c>
      <c r="M382" s="548">
        <v>0</v>
      </c>
      <c r="N382" s="545">
        <v>6</v>
      </c>
      <c r="O382" s="549">
        <v>6</v>
      </c>
      <c r="P382" s="548">
        <v>0</v>
      </c>
      <c r="Q382" s="550"/>
      <c r="R382" s="545">
        <v>3</v>
      </c>
      <c r="S382" s="550">
        <v>0.5</v>
      </c>
      <c r="T382" s="549">
        <v>3</v>
      </c>
      <c r="U382" s="551">
        <v>0.5</v>
      </c>
    </row>
    <row r="383" spans="1:21" ht="14.4" customHeight="1" x14ac:dyDescent="0.3">
      <c r="A383" s="544">
        <v>27</v>
      </c>
      <c r="B383" s="545" t="s">
        <v>460</v>
      </c>
      <c r="C383" s="545" t="s">
        <v>477</v>
      </c>
      <c r="D383" s="546" t="s">
        <v>1768</v>
      </c>
      <c r="E383" s="547" t="s">
        <v>485</v>
      </c>
      <c r="F383" s="545" t="s">
        <v>470</v>
      </c>
      <c r="G383" s="545" t="s">
        <v>837</v>
      </c>
      <c r="H383" s="545" t="s">
        <v>455</v>
      </c>
      <c r="I383" s="545" t="s">
        <v>838</v>
      </c>
      <c r="J383" s="545" t="s">
        <v>839</v>
      </c>
      <c r="K383" s="545" t="s">
        <v>840</v>
      </c>
      <c r="L383" s="548">
        <v>394.64</v>
      </c>
      <c r="M383" s="548">
        <v>789.28</v>
      </c>
      <c r="N383" s="545">
        <v>2</v>
      </c>
      <c r="O383" s="549">
        <v>1</v>
      </c>
      <c r="P383" s="548"/>
      <c r="Q383" s="550">
        <v>0</v>
      </c>
      <c r="R383" s="545"/>
      <c r="S383" s="550">
        <v>0</v>
      </c>
      <c r="T383" s="549"/>
      <c r="U383" s="551">
        <v>0</v>
      </c>
    </row>
    <row r="384" spans="1:21" ht="14.4" customHeight="1" x14ac:dyDescent="0.3">
      <c r="A384" s="544">
        <v>27</v>
      </c>
      <c r="B384" s="545" t="s">
        <v>460</v>
      </c>
      <c r="C384" s="545" t="s">
        <v>477</v>
      </c>
      <c r="D384" s="546" t="s">
        <v>1768</v>
      </c>
      <c r="E384" s="547" t="s">
        <v>485</v>
      </c>
      <c r="F384" s="545" t="s">
        <v>470</v>
      </c>
      <c r="G384" s="545" t="s">
        <v>837</v>
      </c>
      <c r="H384" s="545" t="s">
        <v>455</v>
      </c>
      <c r="I384" s="545" t="s">
        <v>841</v>
      </c>
      <c r="J384" s="545" t="s">
        <v>842</v>
      </c>
      <c r="K384" s="545" t="s">
        <v>843</v>
      </c>
      <c r="L384" s="548">
        <v>65.77</v>
      </c>
      <c r="M384" s="548">
        <v>65.77</v>
      </c>
      <c r="N384" s="545">
        <v>1</v>
      </c>
      <c r="O384" s="549">
        <v>0.5</v>
      </c>
      <c r="P384" s="548"/>
      <c r="Q384" s="550">
        <v>0</v>
      </c>
      <c r="R384" s="545"/>
      <c r="S384" s="550">
        <v>0</v>
      </c>
      <c r="T384" s="549"/>
      <c r="U384" s="551">
        <v>0</v>
      </c>
    </row>
    <row r="385" spans="1:21" ht="14.4" customHeight="1" x14ac:dyDescent="0.3">
      <c r="A385" s="544">
        <v>27</v>
      </c>
      <c r="B385" s="545" t="s">
        <v>460</v>
      </c>
      <c r="C385" s="545" t="s">
        <v>477</v>
      </c>
      <c r="D385" s="546" t="s">
        <v>1768</v>
      </c>
      <c r="E385" s="547" t="s">
        <v>485</v>
      </c>
      <c r="F385" s="545" t="s">
        <v>470</v>
      </c>
      <c r="G385" s="545" t="s">
        <v>837</v>
      </c>
      <c r="H385" s="545" t="s">
        <v>455</v>
      </c>
      <c r="I385" s="545" t="s">
        <v>844</v>
      </c>
      <c r="J385" s="545" t="s">
        <v>839</v>
      </c>
      <c r="K385" s="545" t="s">
        <v>845</v>
      </c>
      <c r="L385" s="548">
        <v>131.54</v>
      </c>
      <c r="M385" s="548">
        <v>526.16</v>
      </c>
      <c r="N385" s="545">
        <v>4</v>
      </c>
      <c r="O385" s="549">
        <v>2</v>
      </c>
      <c r="P385" s="548">
        <v>526.16</v>
      </c>
      <c r="Q385" s="550">
        <v>1</v>
      </c>
      <c r="R385" s="545">
        <v>4</v>
      </c>
      <c r="S385" s="550">
        <v>1</v>
      </c>
      <c r="T385" s="549">
        <v>2</v>
      </c>
      <c r="U385" s="551">
        <v>1</v>
      </c>
    </row>
    <row r="386" spans="1:21" ht="14.4" customHeight="1" x14ac:dyDescent="0.3">
      <c r="A386" s="544">
        <v>27</v>
      </c>
      <c r="B386" s="545" t="s">
        <v>460</v>
      </c>
      <c r="C386" s="545" t="s">
        <v>477</v>
      </c>
      <c r="D386" s="546" t="s">
        <v>1768</v>
      </c>
      <c r="E386" s="547" t="s">
        <v>485</v>
      </c>
      <c r="F386" s="545" t="s">
        <v>470</v>
      </c>
      <c r="G386" s="545" t="s">
        <v>837</v>
      </c>
      <c r="H386" s="545" t="s">
        <v>422</v>
      </c>
      <c r="I386" s="545" t="s">
        <v>1437</v>
      </c>
      <c r="J386" s="545" t="s">
        <v>1438</v>
      </c>
      <c r="K386" s="545" t="s">
        <v>1439</v>
      </c>
      <c r="L386" s="548">
        <v>0</v>
      </c>
      <c r="M386" s="548">
        <v>0</v>
      </c>
      <c r="N386" s="545">
        <v>1</v>
      </c>
      <c r="O386" s="549">
        <v>0.5</v>
      </c>
      <c r="P386" s="548"/>
      <c r="Q386" s="550"/>
      <c r="R386" s="545"/>
      <c r="S386" s="550">
        <v>0</v>
      </c>
      <c r="T386" s="549"/>
      <c r="U386" s="551">
        <v>0</v>
      </c>
    </row>
    <row r="387" spans="1:21" ht="14.4" customHeight="1" x14ac:dyDescent="0.3">
      <c r="A387" s="544">
        <v>27</v>
      </c>
      <c r="B387" s="545" t="s">
        <v>460</v>
      </c>
      <c r="C387" s="545" t="s">
        <v>477</v>
      </c>
      <c r="D387" s="546" t="s">
        <v>1768</v>
      </c>
      <c r="E387" s="547" t="s">
        <v>485</v>
      </c>
      <c r="F387" s="545" t="s">
        <v>470</v>
      </c>
      <c r="G387" s="545" t="s">
        <v>1440</v>
      </c>
      <c r="H387" s="545" t="s">
        <v>422</v>
      </c>
      <c r="I387" s="545" t="s">
        <v>1441</v>
      </c>
      <c r="J387" s="545" t="s">
        <v>1442</v>
      </c>
      <c r="K387" s="545" t="s">
        <v>1443</v>
      </c>
      <c r="L387" s="548">
        <v>0</v>
      </c>
      <c r="M387" s="548">
        <v>0</v>
      </c>
      <c r="N387" s="545">
        <v>2</v>
      </c>
      <c r="O387" s="549">
        <v>0.5</v>
      </c>
      <c r="P387" s="548"/>
      <c r="Q387" s="550"/>
      <c r="R387" s="545"/>
      <c r="S387" s="550">
        <v>0</v>
      </c>
      <c r="T387" s="549"/>
      <c r="U387" s="551">
        <v>0</v>
      </c>
    </row>
    <row r="388" spans="1:21" ht="14.4" customHeight="1" x14ac:dyDescent="0.3">
      <c r="A388" s="544">
        <v>27</v>
      </c>
      <c r="B388" s="545" t="s">
        <v>460</v>
      </c>
      <c r="C388" s="545" t="s">
        <v>477</v>
      </c>
      <c r="D388" s="546" t="s">
        <v>1768</v>
      </c>
      <c r="E388" s="547" t="s">
        <v>485</v>
      </c>
      <c r="F388" s="545" t="s">
        <v>470</v>
      </c>
      <c r="G388" s="545" t="s">
        <v>846</v>
      </c>
      <c r="H388" s="545" t="s">
        <v>422</v>
      </c>
      <c r="I388" s="545" t="s">
        <v>1444</v>
      </c>
      <c r="J388" s="545" t="s">
        <v>1445</v>
      </c>
      <c r="K388" s="545" t="s">
        <v>763</v>
      </c>
      <c r="L388" s="548">
        <v>395.98</v>
      </c>
      <c r="M388" s="548">
        <v>395.98</v>
      </c>
      <c r="N388" s="545">
        <v>1</v>
      </c>
      <c r="O388" s="549">
        <v>0.5</v>
      </c>
      <c r="P388" s="548">
        <v>395.98</v>
      </c>
      <c r="Q388" s="550">
        <v>1</v>
      </c>
      <c r="R388" s="545">
        <v>1</v>
      </c>
      <c r="S388" s="550">
        <v>1</v>
      </c>
      <c r="T388" s="549">
        <v>0.5</v>
      </c>
      <c r="U388" s="551">
        <v>1</v>
      </c>
    </row>
    <row r="389" spans="1:21" ht="14.4" customHeight="1" x14ac:dyDescent="0.3">
      <c r="A389" s="544">
        <v>27</v>
      </c>
      <c r="B389" s="545" t="s">
        <v>460</v>
      </c>
      <c r="C389" s="545" t="s">
        <v>477</v>
      </c>
      <c r="D389" s="546" t="s">
        <v>1768</v>
      </c>
      <c r="E389" s="547" t="s">
        <v>485</v>
      </c>
      <c r="F389" s="545" t="s">
        <v>470</v>
      </c>
      <c r="G389" s="545" t="s">
        <v>846</v>
      </c>
      <c r="H389" s="545" t="s">
        <v>422</v>
      </c>
      <c r="I389" s="545" t="s">
        <v>847</v>
      </c>
      <c r="J389" s="545" t="s">
        <v>848</v>
      </c>
      <c r="K389" s="545" t="s">
        <v>849</v>
      </c>
      <c r="L389" s="548">
        <v>0</v>
      </c>
      <c r="M389" s="548">
        <v>0</v>
      </c>
      <c r="N389" s="545">
        <v>1</v>
      </c>
      <c r="O389" s="549">
        <v>1</v>
      </c>
      <c r="P389" s="548">
        <v>0</v>
      </c>
      <c r="Q389" s="550"/>
      <c r="R389" s="545">
        <v>1</v>
      </c>
      <c r="S389" s="550">
        <v>1</v>
      </c>
      <c r="T389" s="549">
        <v>1</v>
      </c>
      <c r="U389" s="551">
        <v>1</v>
      </c>
    </row>
    <row r="390" spans="1:21" ht="14.4" customHeight="1" x14ac:dyDescent="0.3">
      <c r="A390" s="544">
        <v>27</v>
      </c>
      <c r="B390" s="545" t="s">
        <v>460</v>
      </c>
      <c r="C390" s="545" t="s">
        <v>477</v>
      </c>
      <c r="D390" s="546" t="s">
        <v>1768</v>
      </c>
      <c r="E390" s="547" t="s">
        <v>485</v>
      </c>
      <c r="F390" s="545" t="s">
        <v>470</v>
      </c>
      <c r="G390" s="545" t="s">
        <v>846</v>
      </c>
      <c r="H390" s="545" t="s">
        <v>422</v>
      </c>
      <c r="I390" s="545" t="s">
        <v>1446</v>
      </c>
      <c r="J390" s="545" t="s">
        <v>1447</v>
      </c>
      <c r="K390" s="545" t="s">
        <v>760</v>
      </c>
      <c r="L390" s="548">
        <v>0</v>
      </c>
      <c r="M390" s="548">
        <v>0</v>
      </c>
      <c r="N390" s="545">
        <v>1</v>
      </c>
      <c r="O390" s="549">
        <v>0.5</v>
      </c>
      <c r="P390" s="548"/>
      <c r="Q390" s="550"/>
      <c r="R390" s="545"/>
      <c r="S390" s="550">
        <v>0</v>
      </c>
      <c r="T390" s="549"/>
      <c r="U390" s="551">
        <v>0</v>
      </c>
    </row>
    <row r="391" spans="1:21" ht="14.4" customHeight="1" x14ac:dyDescent="0.3">
      <c r="A391" s="544">
        <v>27</v>
      </c>
      <c r="B391" s="545" t="s">
        <v>460</v>
      </c>
      <c r="C391" s="545" t="s">
        <v>477</v>
      </c>
      <c r="D391" s="546" t="s">
        <v>1768</v>
      </c>
      <c r="E391" s="547" t="s">
        <v>485</v>
      </c>
      <c r="F391" s="545" t="s">
        <v>470</v>
      </c>
      <c r="G391" s="545" t="s">
        <v>1448</v>
      </c>
      <c r="H391" s="545" t="s">
        <v>455</v>
      </c>
      <c r="I391" s="545" t="s">
        <v>1449</v>
      </c>
      <c r="J391" s="545" t="s">
        <v>1450</v>
      </c>
      <c r="K391" s="545" t="s">
        <v>1039</v>
      </c>
      <c r="L391" s="548">
        <v>0</v>
      </c>
      <c r="M391" s="548">
        <v>0</v>
      </c>
      <c r="N391" s="545">
        <v>2</v>
      </c>
      <c r="O391" s="549">
        <v>1</v>
      </c>
      <c r="P391" s="548">
        <v>0</v>
      </c>
      <c r="Q391" s="550"/>
      <c r="R391" s="545">
        <v>2</v>
      </c>
      <c r="S391" s="550">
        <v>1</v>
      </c>
      <c r="T391" s="549">
        <v>1</v>
      </c>
      <c r="U391" s="551">
        <v>1</v>
      </c>
    </row>
    <row r="392" spans="1:21" ht="14.4" customHeight="1" x14ac:dyDescent="0.3">
      <c r="A392" s="544">
        <v>27</v>
      </c>
      <c r="B392" s="545" t="s">
        <v>460</v>
      </c>
      <c r="C392" s="545" t="s">
        <v>477</v>
      </c>
      <c r="D392" s="546" t="s">
        <v>1768</v>
      </c>
      <c r="E392" s="547" t="s">
        <v>485</v>
      </c>
      <c r="F392" s="545" t="s">
        <v>470</v>
      </c>
      <c r="G392" s="545" t="s">
        <v>850</v>
      </c>
      <c r="H392" s="545" t="s">
        <v>422</v>
      </c>
      <c r="I392" s="545" t="s">
        <v>851</v>
      </c>
      <c r="J392" s="545" t="s">
        <v>852</v>
      </c>
      <c r="K392" s="545" t="s">
        <v>853</v>
      </c>
      <c r="L392" s="548">
        <v>0</v>
      </c>
      <c r="M392" s="548">
        <v>0</v>
      </c>
      <c r="N392" s="545">
        <v>2</v>
      </c>
      <c r="O392" s="549">
        <v>1.5</v>
      </c>
      <c r="P392" s="548"/>
      <c r="Q392" s="550"/>
      <c r="R392" s="545"/>
      <c r="S392" s="550">
        <v>0</v>
      </c>
      <c r="T392" s="549"/>
      <c r="U392" s="551">
        <v>0</v>
      </c>
    </row>
    <row r="393" spans="1:21" ht="14.4" customHeight="1" x14ac:dyDescent="0.3">
      <c r="A393" s="544">
        <v>27</v>
      </c>
      <c r="B393" s="545" t="s">
        <v>460</v>
      </c>
      <c r="C393" s="545" t="s">
        <v>477</v>
      </c>
      <c r="D393" s="546" t="s">
        <v>1768</v>
      </c>
      <c r="E393" s="547" t="s">
        <v>485</v>
      </c>
      <c r="F393" s="545" t="s">
        <v>470</v>
      </c>
      <c r="G393" s="545" t="s">
        <v>1268</v>
      </c>
      <c r="H393" s="545" t="s">
        <v>455</v>
      </c>
      <c r="I393" s="545" t="s">
        <v>1269</v>
      </c>
      <c r="J393" s="545" t="s">
        <v>1270</v>
      </c>
      <c r="K393" s="545" t="s">
        <v>1271</v>
      </c>
      <c r="L393" s="548">
        <v>556.04</v>
      </c>
      <c r="M393" s="548">
        <v>556.04</v>
      </c>
      <c r="N393" s="545">
        <v>1</v>
      </c>
      <c r="O393" s="549">
        <v>0.5</v>
      </c>
      <c r="P393" s="548">
        <v>556.04</v>
      </c>
      <c r="Q393" s="550">
        <v>1</v>
      </c>
      <c r="R393" s="545">
        <v>1</v>
      </c>
      <c r="S393" s="550">
        <v>1</v>
      </c>
      <c r="T393" s="549">
        <v>0.5</v>
      </c>
      <c r="U393" s="551">
        <v>1</v>
      </c>
    </row>
    <row r="394" spans="1:21" ht="14.4" customHeight="1" x14ac:dyDescent="0.3">
      <c r="A394" s="544">
        <v>27</v>
      </c>
      <c r="B394" s="545" t="s">
        <v>460</v>
      </c>
      <c r="C394" s="545" t="s">
        <v>477</v>
      </c>
      <c r="D394" s="546" t="s">
        <v>1768</v>
      </c>
      <c r="E394" s="547" t="s">
        <v>485</v>
      </c>
      <c r="F394" s="545" t="s">
        <v>470</v>
      </c>
      <c r="G394" s="545" t="s">
        <v>1451</v>
      </c>
      <c r="H394" s="545" t="s">
        <v>422</v>
      </c>
      <c r="I394" s="545" t="s">
        <v>1452</v>
      </c>
      <c r="J394" s="545" t="s">
        <v>1453</v>
      </c>
      <c r="K394" s="545" t="s">
        <v>1454</v>
      </c>
      <c r="L394" s="548">
        <v>0</v>
      </c>
      <c r="M394" s="548">
        <v>0</v>
      </c>
      <c r="N394" s="545">
        <v>1</v>
      </c>
      <c r="O394" s="549">
        <v>0.5</v>
      </c>
      <c r="P394" s="548"/>
      <c r="Q394" s="550"/>
      <c r="R394" s="545"/>
      <c r="S394" s="550">
        <v>0</v>
      </c>
      <c r="T394" s="549"/>
      <c r="U394" s="551">
        <v>0</v>
      </c>
    </row>
    <row r="395" spans="1:21" ht="14.4" customHeight="1" x14ac:dyDescent="0.3">
      <c r="A395" s="544">
        <v>27</v>
      </c>
      <c r="B395" s="545" t="s">
        <v>460</v>
      </c>
      <c r="C395" s="545" t="s">
        <v>477</v>
      </c>
      <c r="D395" s="546" t="s">
        <v>1768</v>
      </c>
      <c r="E395" s="547" t="s">
        <v>485</v>
      </c>
      <c r="F395" s="545" t="s">
        <v>470</v>
      </c>
      <c r="G395" s="545" t="s">
        <v>864</v>
      </c>
      <c r="H395" s="545" t="s">
        <v>422</v>
      </c>
      <c r="I395" s="545" t="s">
        <v>865</v>
      </c>
      <c r="J395" s="545" t="s">
        <v>866</v>
      </c>
      <c r="K395" s="545" t="s">
        <v>867</v>
      </c>
      <c r="L395" s="548">
        <v>63.7</v>
      </c>
      <c r="M395" s="548">
        <v>573.29999999999995</v>
      </c>
      <c r="N395" s="545">
        <v>9</v>
      </c>
      <c r="O395" s="549">
        <v>3</v>
      </c>
      <c r="P395" s="548">
        <v>318.5</v>
      </c>
      <c r="Q395" s="550">
        <v>0.55555555555555558</v>
      </c>
      <c r="R395" s="545">
        <v>5</v>
      </c>
      <c r="S395" s="550">
        <v>0.55555555555555558</v>
      </c>
      <c r="T395" s="549">
        <v>1.5</v>
      </c>
      <c r="U395" s="551">
        <v>0.5</v>
      </c>
    </row>
    <row r="396" spans="1:21" ht="14.4" customHeight="1" x14ac:dyDescent="0.3">
      <c r="A396" s="544">
        <v>27</v>
      </c>
      <c r="B396" s="545" t="s">
        <v>460</v>
      </c>
      <c r="C396" s="545" t="s">
        <v>477</v>
      </c>
      <c r="D396" s="546" t="s">
        <v>1768</v>
      </c>
      <c r="E396" s="547" t="s">
        <v>485</v>
      </c>
      <c r="F396" s="545" t="s">
        <v>470</v>
      </c>
      <c r="G396" s="545" t="s">
        <v>581</v>
      </c>
      <c r="H396" s="545" t="s">
        <v>455</v>
      </c>
      <c r="I396" s="545" t="s">
        <v>582</v>
      </c>
      <c r="J396" s="545" t="s">
        <v>583</v>
      </c>
      <c r="K396" s="545" t="s">
        <v>584</v>
      </c>
      <c r="L396" s="548">
        <v>537.12</v>
      </c>
      <c r="M396" s="548">
        <v>1074.24</v>
      </c>
      <c r="N396" s="545">
        <v>2</v>
      </c>
      <c r="O396" s="549">
        <v>1</v>
      </c>
      <c r="P396" s="548"/>
      <c r="Q396" s="550">
        <v>0</v>
      </c>
      <c r="R396" s="545"/>
      <c r="S396" s="550">
        <v>0</v>
      </c>
      <c r="T396" s="549"/>
      <c r="U396" s="551">
        <v>0</v>
      </c>
    </row>
    <row r="397" spans="1:21" ht="14.4" customHeight="1" x14ac:dyDescent="0.3">
      <c r="A397" s="544">
        <v>27</v>
      </c>
      <c r="B397" s="545" t="s">
        <v>460</v>
      </c>
      <c r="C397" s="545" t="s">
        <v>477</v>
      </c>
      <c r="D397" s="546" t="s">
        <v>1768</v>
      </c>
      <c r="E397" s="547" t="s">
        <v>485</v>
      </c>
      <c r="F397" s="545" t="s">
        <v>470</v>
      </c>
      <c r="G397" s="545" t="s">
        <v>1455</v>
      </c>
      <c r="H397" s="545" t="s">
        <v>422</v>
      </c>
      <c r="I397" s="545" t="s">
        <v>1456</v>
      </c>
      <c r="J397" s="545" t="s">
        <v>1457</v>
      </c>
      <c r="K397" s="545" t="s">
        <v>1458</v>
      </c>
      <c r="L397" s="548">
        <v>0</v>
      </c>
      <c r="M397" s="548">
        <v>0</v>
      </c>
      <c r="N397" s="545">
        <v>3</v>
      </c>
      <c r="O397" s="549">
        <v>0.5</v>
      </c>
      <c r="P397" s="548"/>
      <c r="Q397" s="550"/>
      <c r="R397" s="545"/>
      <c r="S397" s="550">
        <v>0</v>
      </c>
      <c r="T397" s="549"/>
      <c r="U397" s="551">
        <v>0</v>
      </c>
    </row>
    <row r="398" spans="1:21" ht="14.4" customHeight="1" x14ac:dyDescent="0.3">
      <c r="A398" s="544">
        <v>27</v>
      </c>
      <c r="B398" s="545" t="s">
        <v>460</v>
      </c>
      <c r="C398" s="545" t="s">
        <v>477</v>
      </c>
      <c r="D398" s="546" t="s">
        <v>1768</v>
      </c>
      <c r="E398" s="547" t="s">
        <v>485</v>
      </c>
      <c r="F398" s="545" t="s">
        <v>470</v>
      </c>
      <c r="G398" s="545" t="s">
        <v>1272</v>
      </c>
      <c r="H398" s="545" t="s">
        <v>422</v>
      </c>
      <c r="I398" s="545" t="s">
        <v>1459</v>
      </c>
      <c r="J398" s="545" t="s">
        <v>1460</v>
      </c>
      <c r="K398" s="545" t="s">
        <v>1461</v>
      </c>
      <c r="L398" s="548">
        <v>123.33</v>
      </c>
      <c r="M398" s="548">
        <v>123.33</v>
      </c>
      <c r="N398" s="545">
        <v>1</v>
      </c>
      <c r="O398" s="549">
        <v>0.5</v>
      </c>
      <c r="P398" s="548"/>
      <c r="Q398" s="550">
        <v>0</v>
      </c>
      <c r="R398" s="545"/>
      <c r="S398" s="550">
        <v>0</v>
      </c>
      <c r="T398" s="549"/>
      <c r="U398" s="551">
        <v>0</v>
      </c>
    </row>
    <row r="399" spans="1:21" ht="14.4" customHeight="1" x14ac:dyDescent="0.3">
      <c r="A399" s="544">
        <v>27</v>
      </c>
      <c r="B399" s="545" t="s">
        <v>460</v>
      </c>
      <c r="C399" s="545" t="s">
        <v>477</v>
      </c>
      <c r="D399" s="546" t="s">
        <v>1768</v>
      </c>
      <c r="E399" s="547" t="s">
        <v>485</v>
      </c>
      <c r="F399" s="545" t="s">
        <v>470</v>
      </c>
      <c r="G399" s="545" t="s">
        <v>1462</v>
      </c>
      <c r="H399" s="545" t="s">
        <v>422</v>
      </c>
      <c r="I399" s="545" t="s">
        <v>1463</v>
      </c>
      <c r="J399" s="545" t="s">
        <v>1464</v>
      </c>
      <c r="K399" s="545" t="s">
        <v>1465</v>
      </c>
      <c r="L399" s="548">
        <v>0</v>
      </c>
      <c r="M399" s="548">
        <v>0</v>
      </c>
      <c r="N399" s="545">
        <v>1</v>
      </c>
      <c r="O399" s="549">
        <v>1</v>
      </c>
      <c r="P399" s="548">
        <v>0</v>
      </c>
      <c r="Q399" s="550"/>
      <c r="R399" s="545">
        <v>1</v>
      </c>
      <c r="S399" s="550">
        <v>1</v>
      </c>
      <c r="T399" s="549">
        <v>1</v>
      </c>
      <c r="U399" s="551">
        <v>1</v>
      </c>
    </row>
    <row r="400" spans="1:21" ht="14.4" customHeight="1" x14ac:dyDescent="0.3">
      <c r="A400" s="544">
        <v>27</v>
      </c>
      <c r="B400" s="545" t="s">
        <v>460</v>
      </c>
      <c r="C400" s="545" t="s">
        <v>477</v>
      </c>
      <c r="D400" s="546" t="s">
        <v>1768</v>
      </c>
      <c r="E400" s="547" t="s">
        <v>485</v>
      </c>
      <c r="F400" s="545" t="s">
        <v>470</v>
      </c>
      <c r="G400" s="545" t="s">
        <v>515</v>
      </c>
      <c r="H400" s="545" t="s">
        <v>422</v>
      </c>
      <c r="I400" s="545" t="s">
        <v>516</v>
      </c>
      <c r="J400" s="545" t="s">
        <v>517</v>
      </c>
      <c r="K400" s="545" t="s">
        <v>518</v>
      </c>
      <c r="L400" s="548">
        <v>107.27</v>
      </c>
      <c r="M400" s="548">
        <v>5041.6899999999996</v>
      </c>
      <c r="N400" s="545">
        <v>47</v>
      </c>
      <c r="O400" s="549">
        <v>11</v>
      </c>
      <c r="P400" s="548">
        <v>965.43000000000006</v>
      </c>
      <c r="Q400" s="550">
        <v>0.19148936170212769</v>
      </c>
      <c r="R400" s="545">
        <v>9</v>
      </c>
      <c r="S400" s="550">
        <v>0.19148936170212766</v>
      </c>
      <c r="T400" s="549">
        <v>2.5</v>
      </c>
      <c r="U400" s="551">
        <v>0.22727272727272727</v>
      </c>
    </row>
    <row r="401" spans="1:21" ht="14.4" customHeight="1" x14ac:dyDescent="0.3">
      <c r="A401" s="544">
        <v>27</v>
      </c>
      <c r="B401" s="545" t="s">
        <v>460</v>
      </c>
      <c r="C401" s="545" t="s">
        <v>477</v>
      </c>
      <c r="D401" s="546" t="s">
        <v>1768</v>
      </c>
      <c r="E401" s="547" t="s">
        <v>485</v>
      </c>
      <c r="F401" s="545" t="s">
        <v>470</v>
      </c>
      <c r="G401" s="545" t="s">
        <v>872</v>
      </c>
      <c r="H401" s="545" t="s">
        <v>422</v>
      </c>
      <c r="I401" s="545" t="s">
        <v>873</v>
      </c>
      <c r="J401" s="545" t="s">
        <v>874</v>
      </c>
      <c r="K401" s="545" t="s">
        <v>875</v>
      </c>
      <c r="L401" s="548">
        <v>30.56</v>
      </c>
      <c r="M401" s="548">
        <v>91.679999999999993</v>
      </c>
      <c r="N401" s="545">
        <v>3</v>
      </c>
      <c r="O401" s="549">
        <v>0.5</v>
      </c>
      <c r="P401" s="548"/>
      <c r="Q401" s="550">
        <v>0</v>
      </c>
      <c r="R401" s="545"/>
      <c r="S401" s="550">
        <v>0</v>
      </c>
      <c r="T401" s="549"/>
      <c r="U401" s="551">
        <v>0</v>
      </c>
    </row>
    <row r="402" spans="1:21" ht="14.4" customHeight="1" x14ac:dyDescent="0.3">
      <c r="A402" s="544">
        <v>27</v>
      </c>
      <c r="B402" s="545" t="s">
        <v>460</v>
      </c>
      <c r="C402" s="545" t="s">
        <v>477</v>
      </c>
      <c r="D402" s="546" t="s">
        <v>1768</v>
      </c>
      <c r="E402" s="547" t="s">
        <v>485</v>
      </c>
      <c r="F402" s="545" t="s">
        <v>470</v>
      </c>
      <c r="G402" s="545" t="s">
        <v>876</v>
      </c>
      <c r="H402" s="545" t="s">
        <v>422</v>
      </c>
      <c r="I402" s="545" t="s">
        <v>1466</v>
      </c>
      <c r="J402" s="545" t="s">
        <v>1467</v>
      </c>
      <c r="K402" s="545" t="s">
        <v>1468</v>
      </c>
      <c r="L402" s="548">
        <v>84.39</v>
      </c>
      <c r="M402" s="548">
        <v>168.78</v>
      </c>
      <c r="N402" s="545">
        <v>2</v>
      </c>
      <c r="O402" s="549">
        <v>0.5</v>
      </c>
      <c r="P402" s="548">
        <v>168.78</v>
      </c>
      <c r="Q402" s="550">
        <v>1</v>
      </c>
      <c r="R402" s="545">
        <v>2</v>
      </c>
      <c r="S402" s="550">
        <v>1</v>
      </c>
      <c r="T402" s="549">
        <v>0.5</v>
      </c>
      <c r="U402" s="551">
        <v>1</v>
      </c>
    </row>
    <row r="403" spans="1:21" ht="14.4" customHeight="1" x14ac:dyDescent="0.3">
      <c r="A403" s="544">
        <v>27</v>
      </c>
      <c r="B403" s="545" t="s">
        <v>460</v>
      </c>
      <c r="C403" s="545" t="s">
        <v>477</v>
      </c>
      <c r="D403" s="546" t="s">
        <v>1768</v>
      </c>
      <c r="E403" s="547" t="s">
        <v>485</v>
      </c>
      <c r="F403" s="545" t="s">
        <v>470</v>
      </c>
      <c r="G403" s="545" t="s">
        <v>1469</v>
      </c>
      <c r="H403" s="545" t="s">
        <v>422</v>
      </c>
      <c r="I403" s="545" t="s">
        <v>1470</v>
      </c>
      <c r="J403" s="545" t="s">
        <v>1471</v>
      </c>
      <c r="K403" s="545" t="s">
        <v>1472</v>
      </c>
      <c r="L403" s="548">
        <v>33</v>
      </c>
      <c r="M403" s="548">
        <v>99</v>
      </c>
      <c r="N403" s="545">
        <v>3</v>
      </c>
      <c r="O403" s="549">
        <v>0.5</v>
      </c>
      <c r="P403" s="548"/>
      <c r="Q403" s="550">
        <v>0</v>
      </c>
      <c r="R403" s="545"/>
      <c r="S403" s="550">
        <v>0</v>
      </c>
      <c r="T403" s="549"/>
      <c r="U403" s="551">
        <v>0</v>
      </c>
    </row>
    <row r="404" spans="1:21" ht="14.4" customHeight="1" x14ac:dyDescent="0.3">
      <c r="A404" s="544">
        <v>27</v>
      </c>
      <c r="B404" s="545" t="s">
        <v>460</v>
      </c>
      <c r="C404" s="545" t="s">
        <v>477</v>
      </c>
      <c r="D404" s="546" t="s">
        <v>1768</v>
      </c>
      <c r="E404" s="547" t="s">
        <v>485</v>
      </c>
      <c r="F404" s="545" t="s">
        <v>470</v>
      </c>
      <c r="G404" s="545" t="s">
        <v>1473</v>
      </c>
      <c r="H404" s="545" t="s">
        <v>422</v>
      </c>
      <c r="I404" s="545" t="s">
        <v>1474</v>
      </c>
      <c r="J404" s="545" t="s">
        <v>1475</v>
      </c>
      <c r="K404" s="545" t="s">
        <v>1476</v>
      </c>
      <c r="L404" s="548">
        <v>0</v>
      </c>
      <c r="M404" s="548">
        <v>0</v>
      </c>
      <c r="N404" s="545">
        <v>2</v>
      </c>
      <c r="O404" s="549">
        <v>1.5</v>
      </c>
      <c r="P404" s="548"/>
      <c r="Q404" s="550"/>
      <c r="R404" s="545"/>
      <c r="S404" s="550">
        <v>0</v>
      </c>
      <c r="T404" s="549"/>
      <c r="U404" s="551">
        <v>0</v>
      </c>
    </row>
    <row r="405" spans="1:21" ht="14.4" customHeight="1" x14ac:dyDescent="0.3">
      <c r="A405" s="544">
        <v>27</v>
      </c>
      <c r="B405" s="545" t="s">
        <v>460</v>
      </c>
      <c r="C405" s="545" t="s">
        <v>477</v>
      </c>
      <c r="D405" s="546" t="s">
        <v>1768</v>
      </c>
      <c r="E405" s="547" t="s">
        <v>485</v>
      </c>
      <c r="F405" s="545" t="s">
        <v>470</v>
      </c>
      <c r="G405" s="545" t="s">
        <v>883</v>
      </c>
      <c r="H405" s="545" t="s">
        <v>422</v>
      </c>
      <c r="I405" s="545" t="s">
        <v>884</v>
      </c>
      <c r="J405" s="545" t="s">
        <v>885</v>
      </c>
      <c r="K405" s="545" t="s">
        <v>886</v>
      </c>
      <c r="L405" s="548">
        <v>0</v>
      </c>
      <c r="M405" s="548">
        <v>0</v>
      </c>
      <c r="N405" s="545">
        <v>2</v>
      </c>
      <c r="O405" s="549">
        <v>1</v>
      </c>
      <c r="P405" s="548">
        <v>0</v>
      </c>
      <c r="Q405" s="550"/>
      <c r="R405" s="545">
        <v>1</v>
      </c>
      <c r="S405" s="550">
        <v>0.5</v>
      </c>
      <c r="T405" s="549">
        <v>0.5</v>
      </c>
      <c r="U405" s="551">
        <v>0.5</v>
      </c>
    </row>
    <row r="406" spans="1:21" ht="14.4" customHeight="1" x14ac:dyDescent="0.3">
      <c r="A406" s="544">
        <v>27</v>
      </c>
      <c r="B406" s="545" t="s">
        <v>460</v>
      </c>
      <c r="C406" s="545" t="s">
        <v>477</v>
      </c>
      <c r="D406" s="546" t="s">
        <v>1768</v>
      </c>
      <c r="E406" s="547" t="s">
        <v>485</v>
      </c>
      <c r="F406" s="545" t="s">
        <v>470</v>
      </c>
      <c r="G406" s="545" t="s">
        <v>883</v>
      </c>
      <c r="H406" s="545" t="s">
        <v>422</v>
      </c>
      <c r="I406" s="545" t="s">
        <v>1477</v>
      </c>
      <c r="J406" s="545" t="s">
        <v>1478</v>
      </c>
      <c r="K406" s="545" t="s">
        <v>1479</v>
      </c>
      <c r="L406" s="548">
        <v>0</v>
      </c>
      <c r="M406" s="548">
        <v>0</v>
      </c>
      <c r="N406" s="545">
        <v>21</v>
      </c>
      <c r="O406" s="549">
        <v>0.5</v>
      </c>
      <c r="P406" s="548">
        <v>0</v>
      </c>
      <c r="Q406" s="550"/>
      <c r="R406" s="545">
        <v>21</v>
      </c>
      <c r="S406" s="550">
        <v>1</v>
      </c>
      <c r="T406" s="549">
        <v>0.5</v>
      </c>
      <c r="U406" s="551">
        <v>1</v>
      </c>
    </row>
    <row r="407" spans="1:21" ht="14.4" customHeight="1" x14ac:dyDescent="0.3">
      <c r="A407" s="544">
        <v>27</v>
      </c>
      <c r="B407" s="545" t="s">
        <v>460</v>
      </c>
      <c r="C407" s="545" t="s">
        <v>477</v>
      </c>
      <c r="D407" s="546" t="s">
        <v>1768</v>
      </c>
      <c r="E407" s="547" t="s">
        <v>485</v>
      </c>
      <c r="F407" s="545" t="s">
        <v>470</v>
      </c>
      <c r="G407" s="545" t="s">
        <v>1480</v>
      </c>
      <c r="H407" s="545" t="s">
        <v>422</v>
      </c>
      <c r="I407" s="545" t="s">
        <v>1481</v>
      </c>
      <c r="J407" s="545" t="s">
        <v>1482</v>
      </c>
      <c r="K407" s="545" t="s">
        <v>1483</v>
      </c>
      <c r="L407" s="548">
        <v>151.51</v>
      </c>
      <c r="M407" s="548">
        <v>151.51</v>
      </c>
      <c r="N407" s="545">
        <v>1</v>
      </c>
      <c r="O407" s="549">
        <v>1</v>
      </c>
      <c r="P407" s="548">
        <v>151.51</v>
      </c>
      <c r="Q407" s="550">
        <v>1</v>
      </c>
      <c r="R407" s="545">
        <v>1</v>
      </c>
      <c r="S407" s="550">
        <v>1</v>
      </c>
      <c r="T407" s="549">
        <v>1</v>
      </c>
      <c r="U407" s="551">
        <v>1</v>
      </c>
    </row>
    <row r="408" spans="1:21" ht="14.4" customHeight="1" x14ac:dyDescent="0.3">
      <c r="A408" s="544">
        <v>27</v>
      </c>
      <c r="B408" s="545" t="s">
        <v>460</v>
      </c>
      <c r="C408" s="545" t="s">
        <v>477</v>
      </c>
      <c r="D408" s="546" t="s">
        <v>1768</v>
      </c>
      <c r="E408" s="547" t="s">
        <v>485</v>
      </c>
      <c r="F408" s="545" t="s">
        <v>470</v>
      </c>
      <c r="G408" s="545" t="s">
        <v>1276</v>
      </c>
      <c r="H408" s="545" t="s">
        <v>422</v>
      </c>
      <c r="I408" s="545" t="s">
        <v>1484</v>
      </c>
      <c r="J408" s="545" t="s">
        <v>1485</v>
      </c>
      <c r="K408" s="545" t="s">
        <v>829</v>
      </c>
      <c r="L408" s="548">
        <v>593.25</v>
      </c>
      <c r="M408" s="548">
        <v>593.25</v>
      </c>
      <c r="N408" s="545">
        <v>1</v>
      </c>
      <c r="O408" s="549">
        <v>0.5</v>
      </c>
      <c r="P408" s="548"/>
      <c r="Q408" s="550">
        <v>0</v>
      </c>
      <c r="R408" s="545"/>
      <c r="S408" s="550">
        <v>0</v>
      </c>
      <c r="T408" s="549"/>
      <c r="U408" s="551">
        <v>0</v>
      </c>
    </row>
    <row r="409" spans="1:21" ht="14.4" customHeight="1" x14ac:dyDescent="0.3">
      <c r="A409" s="544">
        <v>27</v>
      </c>
      <c r="B409" s="545" t="s">
        <v>460</v>
      </c>
      <c r="C409" s="545" t="s">
        <v>477</v>
      </c>
      <c r="D409" s="546" t="s">
        <v>1768</v>
      </c>
      <c r="E409" s="547" t="s">
        <v>485</v>
      </c>
      <c r="F409" s="545" t="s">
        <v>470</v>
      </c>
      <c r="G409" s="545" t="s">
        <v>1486</v>
      </c>
      <c r="H409" s="545" t="s">
        <v>422</v>
      </c>
      <c r="I409" s="545" t="s">
        <v>1487</v>
      </c>
      <c r="J409" s="545" t="s">
        <v>1488</v>
      </c>
      <c r="K409" s="545" t="s">
        <v>1489</v>
      </c>
      <c r="L409" s="548">
        <v>926.34</v>
      </c>
      <c r="M409" s="548">
        <v>2779.02</v>
      </c>
      <c r="N409" s="545">
        <v>3</v>
      </c>
      <c r="O409" s="549">
        <v>0.5</v>
      </c>
      <c r="P409" s="548"/>
      <c r="Q409" s="550">
        <v>0</v>
      </c>
      <c r="R409" s="545"/>
      <c r="S409" s="550">
        <v>0</v>
      </c>
      <c r="T409" s="549"/>
      <c r="U409" s="551">
        <v>0</v>
      </c>
    </row>
    <row r="410" spans="1:21" ht="14.4" customHeight="1" x14ac:dyDescent="0.3">
      <c r="A410" s="544">
        <v>27</v>
      </c>
      <c r="B410" s="545" t="s">
        <v>460</v>
      </c>
      <c r="C410" s="545" t="s">
        <v>477</v>
      </c>
      <c r="D410" s="546" t="s">
        <v>1768</v>
      </c>
      <c r="E410" s="547" t="s">
        <v>485</v>
      </c>
      <c r="F410" s="545" t="s">
        <v>470</v>
      </c>
      <c r="G410" s="545" t="s">
        <v>895</v>
      </c>
      <c r="H410" s="545" t="s">
        <v>422</v>
      </c>
      <c r="I410" s="545" t="s">
        <v>1490</v>
      </c>
      <c r="J410" s="545" t="s">
        <v>1491</v>
      </c>
      <c r="K410" s="545" t="s">
        <v>766</v>
      </c>
      <c r="L410" s="548">
        <v>0</v>
      </c>
      <c r="M410" s="548">
        <v>0</v>
      </c>
      <c r="N410" s="545">
        <v>1</v>
      </c>
      <c r="O410" s="549">
        <v>1</v>
      </c>
      <c r="P410" s="548"/>
      <c r="Q410" s="550"/>
      <c r="R410" s="545"/>
      <c r="S410" s="550">
        <v>0</v>
      </c>
      <c r="T410" s="549"/>
      <c r="U410" s="551">
        <v>0</v>
      </c>
    </row>
    <row r="411" spans="1:21" ht="14.4" customHeight="1" x14ac:dyDescent="0.3">
      <c r="A411" s="544">
        <v>27</v>
      </c>
      <c r="B411" s="545" t="s">
        <v>460</v>
      </c>
      <c r="C411" s="545" t="s">
        <v>477</v>
      </c>
      <c r="D411" s="546" t="s">
        <v>1768</v>
      </c>
      <c r="E411" s="547" t="s">
        <v>485</v>
      </c>
      <c r="F411" s="545" t="s">
        <v>470</v>
      </c>
      <c r="G411" s="545" t="s">
        <v>895</v>
      </c>
      <c r="H411" s="545" t="s">
        <v>422</v>
      </c>
      <c r="I411" s="545" t="s">
        <v>896</v>
      </c>
      <c r="J411" s="545" t="s">
        <v>897</v>
      </c>
      <c r="K411" s="545" t="s">
        <v>898</v>
      </c>
      <c r="L411" s="548">
        <v>0</v>
      </c>
      <c r="M411" s="548">
        <v>0</v>
      </c>
      <c r="N411" s="545">
        <v>1</v>
      </c>
      <c r="O411" s="549">
        <v>1</v>
      </c>
      <c r="P411" s="548"/>
      <c r="Q411" s="550"/>
      <c r="R411" s="545"/>
      <c r="S411" s="550">
        <v>0</v>
      </c>
      <c r="T411" s="549"/>
      <c r="U411" s="551">
        <v>0</v>
      </c>
    </row>
    <row r="412" spans="1:21" ht="14.4" customHeight="1" x14ac:dyDescent="0.3">
      <c r="A412" s="544">
        <v>27</v>
      </c>
      <c r="B412" s="545" t="s">
        <v>460</v>
      </c>
      <c r="C412" s="545" t="s">
        <v>477</v>
      </c>
      <c r="D412" s="546" t="s">
        <v>1768</v>
      </c>
      <c r="E412" s="547" t="s">
        <v>485</v>
      </c>
      <c r="F412" s="545" t="s">
        <v>470</v>
      </c>
      <c r="G412" s="545" t="s">
        <v>899</v>
      </c>
      <c r="H412" s="545" t="s">
        <v>422</v>
      </c>
      <c r="I412" s="545" t="s">
        <v>1492</v>
      </c>
      <c r="J412" s="545" t="s">
        <v>901</v>
      </c>
      <c r="K412" s="545" t="s">
        <v>1493</v>
      </c>
      <c r="L412" s="548">
        <v>0</v>
      </c>
      <c r="M412" s="548">
        <v>0</v>
      </c>
      <c r="N412" s="545">
        <v>1</v>
      </c>
      <c r="O412" s="549">
        <v>0.5</v>
      </c>
      <c r="P412" s="548">
        <v>0</v>
      </c>
      <c r="Q412" s="550"/>
      <c r="R412" s="545">
        <v>1</v>
      </c>
      <c r="S412" s="550">
        <v>1</v>
      </c>
      <c r="T412" s="549">
        <v>0.5</v>
      </c>
      <c r="U412" s="551">
        <v>1</v>
      </c>
    </row>
    <row r="413" spans="1:21" ht="14.4" customHeight="1" x14ac:dyDescent="0.3">
      <c r="A413" s="544">
        <v>27</v>
      </c>
      <c r="B413" s="545" t="s">
        <v>460</v>
      </c>
      <c r="C413" s="545" t="s">
        <v>477</v>
      </c>
      <c r="D413" s="546" t="s">
        <v>1768</v>
      </c>
      <c r="E413" s="547" t="s">
        <v>485</v>
      </c>
      <c r="F413" s="545" t="s">
        <v>470</v>
      </c>
      <c r="G413" s="545" t="s">
        <v>899</v>
      </c>
      <c r="H413" s="545" t="s">
        <v>422</v>
      </c>
      <c r="I413" s="545" t="s">
        <v>1494</v>
      </c>
      <c r="J413" s="545" t="s">
        <v>1495</v>
      </c>
      <c r="K413" s="545" t="s">
        <v>1496</v>
      </c>
      <c r="L413" s="548">
        <v>0</v>
      </c>
      <c r="M413" s="548">
        <v>0</v>
      </c>
      <c r="N413" s="545">
        <v>2</v>
      </c>
      <c r="O413" s="549">
        <v>0.5</v>
      </c>
      <c r="P413" s="548">
        <v>0</v>
      </c>
      <c r="Q413" s="550"/>
      <c r="R413" s="545">
        <v>2</v>
      </c>
      <c r="S413" s="550">
        <v>1</v>
      </c>
      <c r="T413" s="549">
        <v>0.5</v>
      </c>
      <c r="U413" s="551">
        <v>1</v>
      </c>
    </row>
    <row r="414" spans="1:21" ht="14.4" customHeight="1" x14ac:dyDescent="0.3">
      <c r="A414" s="544">
        <v>27</v>
      </c>
      <c r="B414" s="545" t="s">
        <v>460</v>
      </c>
      <c r="C414" s="545" t="s">
        <v>477</v>
      </c>
      <c r="D414" s="546" t="s">
        <v>1768</v>
      </c>
      <c r="E414" s="547" t="s">
        <v>485</v>
      </c>
      <c r="F414" s="545" t="s">
        <v>470</v>
      </c>
      <c r="G414" s="545" t="s">
        <v>906</v>
      </c>
      <c r="H414" s="545" t="s">
        <v>422</v>
      </c>
      <c r="I414" s="545" t="s">
        <v>907</v>
      </c>
      <c r="J414" s="545" t="s">
        <v>908</v>
      </c>
      <c r="K414" s="545" t="s">
        <v>909</v>
      </c>
      <c r="L414" s="548">
        <v>0</v>
      </c>
      <c r="M414" s="548">
        <v>0</v>
      </c>
      <c r="N414" s="545">
        <v>2</v>
      </c>
      <c r="O414" s="549">
        <v>0.5</v>
      </c>
      <c r="P414" s="548"/>
      <c r="Q414" s="550"/>
      <c r="R414" s="545"/>
      <c r="S414" s="550">
        <v>0</v>
      </c>
      <c r="T414" s="549"/>
      <c r="U414" s="551">
        <v>0</v>
      </c>
    </row>
    <row r="415" spans="1:21" ht="14.4" customHeight="1" x14ac:dyDescent="0.3">
      <c r="A415" s="544">
        <v>27</v>
      </c>
      <c r="B415" s="545" t="s">
        <v>460</v>
      </c>
      <c r="C415" s="545" t="s">
        <v>477</v>
      </c>
      <c r="D415" s="546" t="s">
        <v>1768</v>
      </c>
      <c r="E415" s="547" t="s">
        <v>485</v>
      </c>
      <c r="F415" s="545" t="s">
        <v>470</v>
      </c>
      <c r="G415" s="545" t="s">
        <v>906</v>
      </c>
      <c r="H415" s="545" t="s">
        <v>422</v>
      </c>
      <c r="I415" s="545" t="s">
        <v>910</v>
      </c>
      <c r="J415" s="545" t="s">
        <v>911</v>
      </c>
      <c r="K415" s="545" t="s">
        <v>636</v>
      </c>
      <c r="L415" s="548">
        <v>486.58</v>
      </c>
      <c r="M415" s="548">
        <v>486.58</v>
      </c>
      <c r="N415" s="545">
        <v>1</v>
      </c>
      <c r="O415" s="549">
        <v>0.5</v>
      </c>
      <c r="P415" s="548"/>
      <c r="Q415" s="550">
        <v>0</v>
      </c>
      <c r="R415" s="545"/>
      <c r="S415" s="550">
        <v>0</v>
      </c>
      <c r="T415" s="549"/>
      <c r="U415" s="551">
        <v>0</v>
      </c>
    </row>
    <row r="416" spans="1:21" ht="14.4" customHeight="1" x14ac:dyDescent="0.3">
      <c r="A416" s="544">
        <v>27</v>
      </c>
      <c r="B416" s="545" t="s">
        <v>460</v>
      </c>
      <c r="C416" s="545" t="s">
        <v>477</v>
      </c>
      <c r="D416" s="546" t="s">
        <v>1768</v>
      </c>
      <c r="E416" s="547" t="s">
        <v>485</v>
      </c>
      <c r="F416" s="545" t="s">
        <v>470</v>
      </c>
      <c r="G416" s="545" t="s">
        <v>906</v>
      </c>
      <c r="H416" s="545" t="s">
        <v>422</v>
      </c>
      <c r="I416" s="545" t="s">
        <v>1497</v>
      </c>
      <c r="J416" s="545" t="s">
        <v>1498</v>
      </c>
      <c r="K416" s="545" t="s">
        <v>1127</v>
      </c>
      <c r="L416" s="548">
        <v>0</v>
      </c>
      <c r="M416" s="548">
        <v>0</v>
      </c>
      <c r="N416" s="545">
        <v>1</v>
      </c>
      <c r="O416" s="549">
        <v>0.5</v>
      </c>
      <c r="P416" s="548"/>
      <c r="Q416" s="550"/>
      <c r="R416" s="545"/>
      <c r="S416" s="550">
        <v>0</v>
      </c>
      <c r="T416" s="549"/>
      <c r="U416" s="551">
        <v>0</v>
      </c>
    </row>
    <row r="417" spans="1:21" ht="14.4" customHeight="1" x14ac:dyDescent="0.3">
      <c r="A417" s="544">
        <v>27</v>
      </c>
      <c r="B417" s="545" t="s">
        <v>460</v>
      </c>
      <c r="C417" s="545" t="s">
        <v>477</v>
      </c>
      <c r="D417" s="546" t="s">
        <v>1768</v>
      </c>
      <c r="E417" s="547" t="s">
        <v>485</v>
      </c>
      <c r="F417" s="545" t="s">
        <v>470</v>
      </c>
      <c r="G417" s="545" t="s">
        <v>912</v>
      </c>
      <c r="H417" s="545" t="s">
        <v>422</v>
      </c>
      <c r="I417" s="545" t="s">
        <v>913</v>
      </c>
      <c r="J417" s="545" t="s">
        <v>914</v>
      </c>
      <c r="K417" s="545" t="s">
        <v>915</v>
      </c>
      <c r="L417" s="548">
        <v>0</v>
      </c>
      <c r="M417" s="548">
        <v>0</v>
      </c>
      <c r="N417" s="545">
        <v>1</v>
      </c>
      <c r="O417" s="549">
        <v>1</v>
      </c>
      <c r="P417" s="548"/>
      <c r="Q417" s="550"/>
      <c r="R417" s="545"/>
      <c r="S417" s="550">
        <v>0</v>
      </c>
      <c r="T417" s="549"/>
      <c r="U417" s="551">
        <v>0</v>
      </c>
    </row>
    <row r="418" spans="1:21" ht="14.4" customHeight="1" x14ac:dyDescent="0.3">
      <c r="A418" s="544">
        <v>27</v>
      </c>
      <c r="B418" s="545" t="s">
        <v>460</v>
      </c>
      <c r="C418" s="545" t="s">
        <v>477</v>
      </c>
      <c r="D418" s="546" t="s">
        <v>1768</v>
      </c>
      <c r="E418" s="547" t="s">
        <v>485</v>
      </c>
      <c r="F418" s="545" t="s">
        <v>470</v>
      </c>
      <c r="G418" s="545" t="s">
        <v>659</v>
      </c>
      <c r="H418" s="545" t="s">
        <v>455</v>
      </c>
      <c r="I418" s="545" t="s">
        <v>1499</v>
      </c>
      <c r="J418" s="545" t="s">
        <v>1500</v>
      </c>
      <c r="K418" s="545" t="s">
        <v>1501</v>
      </c>
      <c r="L418" s="548">
        <v>29.27</v>
      </c>
      <c r="M418" s="548">
        <v>117.08</v>
      </c>
      <c r="N418" s="545">
        <v>4</v>
      </c>
      <c r="O418" s="549">
        <v>1.5</v>
      </c>
      <c r="P418" s="548">
        <v>58.54</v>
      </c>
      <c r="Q418" s="550">
        <v>0.5</v>
      </c>
      <c r="R418" s="545">
        <v>2</v>
      </c>
      <c r="S418" s="550">
        <v>0.5</v>
      </c>
      <c r="T418" s="549">
        <v>1</v>
      </c>
      <c r="U418" s="551">
        <v>0.66666666666666663</v>
      </c>
    </row>
    <row r="419" spans="1:21" ht="14.4" customHeight="1" x14ac:dyDescent="0.3">
      <c r="A419" s="544">
        <v>27</v>
      </c>
      <c r="B419" s="545" t="s">
        <v>460</v>
      </c>
      <c r="C419" s="545" t="s">
        <v>477</v>
      </c>
      <c r="D419" s="546" t="s">
        <v>1768</v>
      </c>
      <c r="E419" s="547" t="s">
        <v>485</v>
      </c>
      <c r="F419" s="545" t="s">
        <v>470</v>
      </c>
      <c r="G419" s="545" t="s">
        <v>659</v>
      </c>
      <c r="H419" s="545" t="s">
        <v>422</v>
      </c>
      <c r="I419" s="545" t="s">
        <v>1502</v>
      </c>
      <c r="J419" s="545" t="s">
        <v>1503</v>
      </c>
      <c r="K419" s="545" t="s">
        <v>1504</v>
      </c>
      <c r="L419" s="548">
        <v>5.71</v>
      </c>
      <c r="M419" s="548">
        <v>34.26</v>
      </c>
      <c r="N419" s="545">
        <v>6</v>
      </c>
      <c r="O419" s="549">
        <v>1</v>
      </c>
      <c r="P419" s="548"/>
      <c r="Q419" s="550">
        <v>0</v>
      </c>
      <c r="R419" s="545"/>
      <c r="S419" s="550">
        <v>0</v>
      </c>
      <c r="T419" s="549"/>
      <c r="U419" s="551">
        <v>0</v>
      </c>
    </row>
    <row r="420" spans="1:21" ht="14.4" customHeight="1" x14ac:dyDescent="0.3">
      <c r="A420" s="544">
        <v>27</v>
      </c>
      <c r="B420" s="545" t="s">
        <v>460</v>
      </c>
      <c r="C420" s="545" t="s">
        <v>477</v>
      </c>
      <c r="D420" s="546" t="s">
        <v>1768</v>
      </c>
      <c r="E420" s="547" t="s">
        <v>485</v>
      </c>
      <c r="F420" s="545" t="s">
        <v>470</v>
      </c>
      <c r="G420" s="545" t="s">
        <v>659</v>
      </c>
      <c r="H420" s="545" t="s">
        <v>422</v>
      </c>
      <c r="I420" s="545" t="s">
        <v>1505</v>
      </c>
      <c r="J420" s="545" t="s">
        <v>1506</v>
      </c>
      <c r="K420" s="545" t="s">
        <v>1507</v>
      </c>
      <c r="L420" s="548">
        <v>0</v>
      </c>
      <c r="M420" s="548">
        <v>0</v>
      </c>
      <c r="N420" s="545">
        <v>2</v>
      </c>
      <c r="O420" s="549">
        <v>0.5</v>
      </c>
      <c r="P420" s="548"/>
      <c r="Q420" s="550"/>
      <c r="R420" s="545"/>
      <c r="S420" s="550">
        <v>0</v>
      </c>
      <c r="T420" s="549"/>
      <c r="U420" s="551">
        <v>0</v>
      </c>
    </row>
    <row r="421" spans="1:21" ht="14.4" customHeight="1" x14ac:dyDescent="0.3">
      <c r="A421" s="544">
        <v>27</v>
      </c>
      <c r="B421" s="545" t="s">
        <v>460</v>
      </c>
      <c r="C421" s="545" t="s">
        <v>477</v>
      </c>
      <c r="D421" s="546" t="s">
        <v>1768</v>
      </c>
      <c r="E421" s="547" t="s">
        <v>485</v>
      </c>
      <c r="F421" s="545" t="s">
        <v>470</v>
      </c>
      <c r="G421" s="545" t="s">
        <v>1508</v>
      </c>
      <c r="H421" s="545" t="s">
        <v>422</v>
      </c>
      <c r="I421" s="545" t="s">
        <v>1509</v>
      </c>
      <c r="J421" s="545" t="s">
        <v>1510</v>
      </c>
      <c r="K421" s="545" t="s">
        <v>1511</v>
      </c>
      <c r="L421" s="548">
        <v>69.37</v>
      </c>
      <c r="M421" s="548">
        <v>69.37</v>
      </c>
      <c r="N421" s="545">
        <v>1</v>
      </c>
      <c r="O421" s="549">
        <v>1</v>
      </c>
      <c r="P421" s="548"/>
      <c r="Q421" s="550">
        <v>0</v>
      </c>
      <c r="R421" s="545"/>
      <c r="S421" s="550">
        <v>0</v>
      </c>
      <c r="T421" s="549"/>
      <c r="U421" s="551">
        <v>0</v>
      </c>
    </row>
    <row r="422" spans="1:21" ht="14.4" customHeight="1" x14ac:dyDescent="0.3">
      <c r="A422" s="544">
        <v>27</v>
      </c>
      <c r="B422" s="545" t="s">
        <v>460</v>
      </c>
      <c r="C422" s="545" t="s">
        <v>477</v>
      </c>
      <c r="D422" s="546" t="s">
        <v>1768</v>
      </c>
      <c r="E422" s="547" t="s">
        <v>485</v>
      </c>
      <c r="F422" s="545" t="s">
        <v>470</v>
      </c>
      <c r="G422" s="545" t="s">
        <v>919</v>
      </c>
      <c r="H422" s="545" t="s">
        <v>422</v>
      </c>
      <c r="I422" s="545" t="s">
        <v>920</v>
      </c>
      <c r="J422" s="545" t="s">
        <v>921</v>
      </c>
      <c r="K422" s="545" t="s">
        <v>922</v>
      </c>
      <c r="L422" s="548">
        <v>300.33</v>
      </c>
      <c r="M422" s="548">
        <v>900.99</v>
      </c>
      <c r="N422" s="545">
        <v>3</v>
      </c>
      <c r="O422" s="549">
        <v>0.5</v>
      </c>
      <c r="P422" s="548"/>
      <c r="Q422" s="550">
        <v>0</v>
      </c>
      <c r="R422" s="545"/>
      <c r="S422" s="550">
        <v>0</v>
      </c>
      <c r="T422" s="549"/>
      <c r="U422" s="551">
        <v>0</v>
      </c>
    </row>
    <row r="423" spans="1:21" ht="14.4" customHeight="1" x14ac:dyDescent="0.3">
      <c r="A423" s="544">
        <v>27</v>
      </c>
      <c r="B423" s="545" t="s">
        <v>460</v>
      </c>
      <c r="C423" s="545" t="s">
        <v>477</v>
      </c>
      <c r="D423" s="546" t="s">
        <v>1768</v>
      </c>
      <c r="E423" s="547" t="s">
        <v>485</v>
      </c>
      <c r="F423" s="545" t="s">
        <v>470</v>
      </c>
      <c r="G423" s="545" t="s">
        <v>919</v>
      </c>
      <c r="H423" s="545" t="s">
        <v>455</v>
      </c>
      <c r="I423" s="545" t="s">
        <v>1512</v>
      </c>
      <c r="J423" s="545" t="s">
        <v>1513</v>
      </c>
      <c r="K423" s="545" t="s">
        <v>1514</v>
      </c>
      <c r="L423" s="548">
        <v>93.43</v>
      </c>
      <c r="M423" s="548">
        <v>186.86</v>
      </c>
      <c r="N423" s="545">
        <v>2</v>
      </c>
      <c r="O423" s="549">
        <v>0.5</v>
      </c>
      <c r="P423" s="548"/>
      <c r="Q423" s="550">
        <v>0</v>
      </c>
      <c r="R423" s="545"/>
      <c r="S423" s="550">
        <v>0</v>
      </c>
      <c r="T423" s="549"/>
      <c r="U423" s="551">
        <v>0</v>
      </c>
    </row>
    <row r="424" spans="1:21" ht="14.4" customHeight="1" x14ac:dyDescent="0.3">
      <c r="A424" s="544">
        <v>27</v>
      </c>
      <c r="B424" s="545" t="s">
        <v>460</v>
      </c>
      <c r="C424" s="545" t="s">
        <v>477</v>
      </c>
      <c r="D424" s="546" t="s">
        <v>1768</v>
      </c>
      <c r="E424" s="547" t="s">
        <v>485</v>
      </c>
      <c r="F424" s="545" t="s">
        <v>470</v>
      </c>
      <c r="G424" s="545" t="s">
        <v>919</v>
      </c>
      <c r="H424" s="545" t="s">
        <v>422</v>
      </c>
      <c r="I424" s="545" t="s">
        <v>1515</v>
      </c>
      <c r="J424" s="545" t="s">
        <v>921</v>
      </c>
      <c r="K424" s="545" t="s">
        <v>1516</v>
      </c>
      <c r="L424" s="548">
        <v>0</v>
      </c>
      <c r="M424" s="548">
        <v>0</v>
      </c>
      <c r="N424" s="545">
        <v>1</v>
      </c>
      <c r="O424" s="549">
        <v>1</v>
      </c>
      <c r="P424" s="548"/>
      <c r="Q424" s="550"/>
      <c r="R424" s="545"/>
      <c r="S424" s="550">
        <v>0</v>
      </c>
      <c r="T424" s="549"/>
      <c r="U424" s="551">
        <v>0</v>
      </c>
    </row>
    <row r="425" spans="1:21" ht="14.4" customHeight="1" x14ac:dyDescent="0.3">
      <c r="A425" s="544">
        <v>27</v>
      </c>
      <c r="B425" s="545" t="s">
        <v>460</v>
      </c>
      <c r="C425" s="545" t="s">
        <v>477</v>
      </c>
      <c r="D425" s="546" t="s">
        <v>1768</v>
      </c>
      <c r="E425" s="547" t="s">
        <v>485</v>
      </c>
      <c r="F425" s="545" t="s">
        <v>470</v>
      </c>
      <c r="G425" s="545" t="s">
        <v>527</v>
      </c>
      <c r="H425" s="545" t="s">
        <v>422</v>
      </c>
      <c r="I425" s="545" t="s">
        <v>927</v>
      </c>
      <c r="J425" s="545" t="s">
        <v>928</v>
      </c>
      <c r="K425" s="545" t="s">
        <v>929</v>
      </c>
      <c r="L425" s="548">
        <v>52.75</v>
      </c>
      <c r="M425" s="548">
        <v>316.5</v>
      </c>
      <c r="N425" s="545">
        <v>6</v>
      </c>
      <c r="O425" s="549">
        <v>3</v>
      </c>
      <c r="P425" s="548"/>
      <c r="Q425" s="550">
        <v>0</v>
      </c>
      <c r="R425" s="545"/>
      <c r="S425" s="550">
        <v>0</v>
      </c>
      <c r="T425" s="549"/>
      <c r="U425" s="551">
        <v>0</v>
      </c>
    </row>
    <row r="426" spans="1:21" ht="14.4" customHeight="1" x14ac:dyDescent="0.3">
      <c r="A426" s="544">
        <v>27</v>
      </c>
      <c r="B426" s="545" t="s">
        <v>460</v>
      </c>
      <c r="C426" s="545" t="s">
        <v>477</v>
      </c>
      <c r="D426" s="546" t="s">
        <v>1768</v>
      </c>
      <c r="E426" s="547" t="s">
        <v>485</v>
      </c>
      <c r="F426" s="545" t="s">
        <v>470</v>
      </c>
      <c r="G426" s="545" t="s">
        <v>527</v>
      </c>
      <c r="H426" s="545" t="s">
        <v>422</v>
      </c>
      <c r="I426" s="545" t="s">
        <v>932</v>
      </c>
      <c r="J426" s="545" t="s">
        <v>638</v>
      </c>
      <c r="K426" s="545" t="s">
        <v>933</v>
      </c>
      <c r="L426" s="548">
        <v>0</v>
      </c>
      <c r="M426" s="548">
        <v>0</v>
      </c>
      <c r="N426" s="545">
        <v>12</v>
      </c>
      <c r="O426" s="549">
        <v>3</v>
      </c>
      <c r="P426" s="548">
        <v>0</v>
      </c>
      <c r="Q426" s="550"/>
      <c r="R426" s="545">
        <v>2</v>
      </c>
      <c r="S426" s="550">
        <v>0.16666666666666666</v>
      </c>
      <c r="T426" s="549">
        <v>0.5</v>
      </c>
      <c r="U426" s="551">
        <v>0.16666666666666666</v>
      </c>
    </row>
    <row r="427" spans="1:21" ht="14.4" customHeight="1" x14ac:dyDescent="0.3">
      <c r="A427" s="544">
        <v>27</v>
      </c>
      <c r="B427" s="545" t="s">
        <v>460</v>
      </c>
      <c r="C427" s="545" t="s">
        <v>477</v>
      </c>
      <c r="D427" s="546" t="s">
        <v>1768</v>
      </c>
      <c r="E427" s="547" t="s">
        <v>485</v>
      </c>
      <c r="F427" s="545" t="s">
        <v>470</v>
      </c>
      <c r="G427" s="545" t="s">
        <v>527</v>
      </c>
      <c r="H427" s="545" t="s">
        <v>422</v>
      </c>
      <c r="I427" s="545" t="s">
        <v>934</v>
      </c>
      <c r="J427" s="545" t="s">
        <v>638</v>
      </c>
      <c r="K427" s="545" t="s">
        <v>725</v>
      </c>
      <c r="L427" s="548">
        <v>58.62</v>
      </c>
      <c r="M427" s="548">
        <v>234.48</v>
      </c>
      <c r="N427" s="545">
        <v>4</v>
      </c>
      <c r="O427" s="549">
        <v>2</v>
      </c>
      <c r="P427" s="548"/>
      <c r="Q427" s="550">
        <v>0</v>
      </c>
      <c r="R427" s="545"/>
      <c r="S427" s="550">
        <v>0</v>
      </c>
      <c r="T427" s="549"/>
      <c r="U427" s="551">
        <v>0</v>
      </c>
    </row>
    <row r="428" spans="1:21" ht="14.4" customHeight="1" x14ac:dyDescent="0.3">
      <c r="A428" s="544">
        <v>27</v>
      </c>
      <c r="B428" s="545" t="s">
        <v>460</v>
      </c>
      <c r="C428" s="545" t="s">
        <v>477</v>
      </c>
      <c r="D428" s="546" t="s">
        <v>1768</v>
      </c>
      <c r="E428" s="547" t="s">
        <v>485</v>
      </c>
      <c r="F428" s="545" t="s">
        <v>470</v>
      </c>
      <c r="G428" s="545" t="s">
        <v>935</v>
      </c>
      <c r="H428" s="545" t="s">
        <v>422</v>
      </c>
      <c r="I428" s="545" t="s">
        <v>936</v>
      </c>
      <c r="J428" s="545" t="s">
        <v>937</v>
      </c>
      <c r="K428" s="545" t="s">
        <v>938</v>
      </c>
      <c r="L428" s="548">
        <v>88.76</v>
      </c>
      <c r="M428" s="548">
        <v>266.28000000000003</v>
      </c>
      <c r="N428" s="545">
        <v>3</v>
      </c>
      <c r="O428" s="549">
        <v>1</v>
      </c>
      <c r="P428" s="548"/>
      <c r="Q428" s="550">
        <v>0</v>
      </c>
      <c r="R428" s="545"/>
      <c r="S428" s="550">
        <v>0</v>
      </c>
      <c r="T428" s="549"/>
      <c r="U428" s="551">
        <v>0</v>
      </c>
    </row>
    <row r="429" spans="1:21" ht="14.4" customHeight="1" x14ac:dyDescent="0.3">
      <c r="A429" s="544">
        <v>27</v>
      </c>
      <c r="B429" s="545" t="s">
        <v>460</v>
      </c>
      <c r="C429" s="545" t="s">
        <v>477</v>
      </c>
      <c r="D429" s="546" t="s">
        <v>1768</v>
      </c>
      <c r="E429" s="547" t="s">
        <v>485</v>
      </c>
      <c r="F429" s="545" t="s">
        <v>470</v>
      </c>
      <c r="G429" s="545" t="s">
        <v>939</v>
      </c>
      <c r="H429" s="545" t="s">
        <v>422</v>
      </c>
      <c r="I429" s="545" t="s">
        <v>940</v>
      </c>
      <c r="J429" s="545" t="s">
        <v>941</v>
      </c>
      <c r="K429" s="545" t="s">
        <v>942</v>
      </c>
      <c r="L429" s="548">
        <v>29.02</v>
      </c>
      <c r="M429" s="548">
        <v>116.08</v>
      </c>
      <c r="N429" s="545">
        <v>4</v>
      </c>
      <c r="O429" s="549">
        <v>1</v>
      </c>
      <c r="P429" s="548"/>
      <c r="Q429" s="550">
        <v>0</v>
      </c>
      <c r="R429" s="545"/>
      <c r="S429" s="550">
        <v>0</v>
      </c>
      <c r="T429" s="549"/>
      <c r="U429" s="551">
        <v>0</v>
      </c>
    </row>
    <row r="430" spans="1:21" ht="14.4" customHeight="1" x14ac:dyDescent="0.3">
      <c r="A430" s="544">
        <v>27</v>
      </c>
      <c r="B430" s="545" t="s">
        <v>460</v>
      </c>
      <c r="C430" s="545" t="s">
        <v>477</v>
      </c>
      <c r="D430" s="546" t="s">
        <v>1768</v>
      </c>
      <c r="E430" s="547" t="s">
        <v>485</v>
      </c>
      <c r="F430" s="545" t="s">
        <v>470</v>
      </c>
      <c r="G430" s="545" t="s">
        <v>1517</v>
      </c>
      <c r="H430" s="545" t="s">
        <v>455</v>
      </c>
      <c r="I430" s="545" t="s">
        <v>1518</v>
      </c>
      <c r="J430" s="545" t="s">
        <v>1519</v>
      </c>
      <c r="K430" s="545" t="s">
        <v>1520</v>
      </c>
      <c r="L430" s="548">
        <v>57.64</v>
      </c>
      <c r="M430" s="548">
        <v>57.64</v>
      </c>
      <c r="N430" s="545">
        <v>1</v>
      </c>
      <c r="O430" s="549">
        <v>1</v>
      </c>
      <c r="P430" s="548"/>
      <c r="Q430" s="550">
        <v>0</v>
      </c>
      <c r="R430" s="545"/>
      <c r="S430" s="550">
        <v>0</v>
      </c>
      <c r="T430" s="549"/>
      <c r="U430" s="551">
        <v>0</v>
      </c>
    </row>
    <row r="431" spans="1:21" ht="14.4" customHeight="1" x14ac:dyDescent="0.3">
      <c r="A431" s="544">
        <v>27</v>
      </c>
      <c r="B431" s="545" t="s">
        <v>460</v>
      </c>
      <c r="C431" s="545" t="s">
        <v>477</v>
      </c>
      <c r="D431" s="546" t="s">
        <v>1768</v>
      </c>
      <c r="E431" s="547" t="s">
        <v>485</v>
      </c>
      <c r="F431" s="545" t="s">
        <v>470</v>
      </c>
      <c r="G431" s="545" t="s">
        <v>1517</v>
      </c>
      <c r="H431" s="545" t="s">
        <v>455</v>
      </c>
      <c r="I431" s="545" t="s">
        <v>1521</v>
      </c>
      <c r="J431" s="545" t="s">
        <v>1519</v>
      </c>
      <c r="K431" s="545" t="s">
        <v>1522</v>
      </c>
      <c r="L431" s="548">
        <v>115.27</v>
      </c>
      <c r="M431" s="548">
        <v>230.54</v>
      </c>
      <c r="N431" s="545">
        <v>2</v>
      </c>
      <c r="O431" s="549">
        <v>0.5</v>
      </c>
      <c r="P431" s="548"/>
      <c r="Q431" s="550">
        <v>0</v>
      </c>
      <c r="R431" s="545"/>
      <c r="S431" s="550">
        <v>0</v>
      </c>
      <c r="T431" s="549"/>
      <c r="U431" s="551">
        <v>0</v>
      </c>
    </row>
    <row r="432" spans="1:21" ht="14.4" customHeight="1" x14ac:dyDescent="0.3">
      <c r="A432" s="544">
        <v>27</v>
      </c>
      <c r="B432" s="545" t="s">
        <v>460</v>
      </c>
      <c r="C432" s="545" t="s">
        <v>477</v>
      </c>
      <c r="D432" s="546" t="s">
        <v>1768</v>
      </c>
      <c r="E432" s="547" t="s">
        <v>485</v>
      </c>
      <c r="F432" s="545" t="s">
        <v>470</v>
      </c>
      <c r="G432" s="545" t="s">
        <v>943</v>
      </c>
      <c r="H432" s="545" t="s">
        <v>455</v>
      </c>
      <c r="I432" s="545" t="s">
        <v>1523</v>
      </c>
      <c r="J432" s="545" t="s">
        <v>945</v>
      </c>
      <c r="K432" s="545" t="s">
        <v>504</v>
      </c>
      <c r="L432" s="548">
        <v>207.45</v>
      </c>
      <c r="M432" s="548">
        <v>207.45</v>
      </c>
      <c r="N432" s="545">
        <v>1</v>
      </c>
      <c r="O432" s="549">
        <v>1</v>
      </c>
      <c r="P432" s="548">
        <v>207.45</v>
      </c>
      <c r="Q432" s="550">
        <v>1</v>
      </c>
      <c r="R432" s="545">
        <v>1</v>
      </c>
      <c r="S432" s="550">
        <v>1</v>
      </c>
      <c r="T432" s="549">
        <v>1</v>
      </c>
      <c r="U432" s="551">
        <v>1</v>
      </c>
    </row>
    <row r="433" spans="1:21" ht="14.4" customHeight="1" x14ac:dyDescent="0.3">
      <c r="A433" s="544">
        <v>27</v>
      </c>
      <c r="B433" s="545" t="s">
        <v>460</v>
      </c>
      <c r="C433" s="545" t="s">
        <v>477</v>
      </c>
      <c r="D433" s="546" t="s">
        <v>1768</v>
      </c>
      <c r="E433" s="547" t="s">
        <v>485</v>
      </c>
      <c r="F433" s="545" t="s">
        <v>470</v>
      </c>
      <c r="G433" s="545" t="s">
        <v>616</v>
      </c>
      <c r="H433" s="545" t="s">
        <v>455</v>
      </c>
      <c r="I433" s="545" t="s">
        <v>1524</v>
      </c>
      <c r="J433" s="545" t="s">
        <v>1525</v>
      </c>
      <c r="K433" s="545" t="s">
        <v>1526</v>
      </c>
      <c r="L433" s="548">
        <v>0</v>
      </c>
      <c r="M433" s="548">
        <v>0</v>
      </c>
      <c r="N433" s="545">
        <v>1</v>
      </c>
      <c r="O433" s="549">
        <v>0.5</v>
      </c>
      <c r="P433" s="548"/>
      <c r="Q433" s="550"/>
      <c r="R433" s="545"/>
      <c r="S433" s="550">
        <v>0</v>
      </c>
      <c r="T433" s="549"/>
      <c r="U433" s="551">
        <v>0</v>
      </c>
    </row>
    <row r="434" spans="1:21" ht="14.4" customHeight="1" x14ac:dyDescent="0.3">
      <c r="A434" s="544">
        <v>27</v>
      </c>
      <c r="B434" s="545" t="s">
        <v>460</v>
      </c>
      <c r="C434" s="545" t="s">
        <v>477</v>
      </c>
      <c r="D434" s="546" t="s">
        <v>1768</v>
      </c>
      <c r="E434" s="547" t="s">
        <v>485</v>
      </c>
      <c r="F434" s="545" t="s">
        <v>470</v>
      </c>
      <c r="G434" s="545" t="s">
        <v>616</v>
      </c>
      <c r="H434" s="545" t="s">
        <v>455</v>
      </c>
      <c r="I434" s="545" t="s">
        <v>946</v>
      </c>
      <c r="J434" s="545" t="s">
        <v>947</v>
      </c>
      <c r="K434" s="545" t="s">
        <v>948</v>
      </c>
      <c r="L434" s="548">
        <v>98.78</v>
      </c>
      <c r="M434" s="548">
        <v>98.78</v>
      </c>
      <c r="N434" s="545">
        <v>1</v>
      </c>
      <c r="O434" s="549">
        <v>0.5</v>
      </c>
      <c r="P434" s="548"/>
      <c r="Q434" s="550">
        <v>0</v>
      </c>
      <c r="R434" s="545"/>
      <c r="S434" s="550">
        <v>0</v>
      </c>
      <c r="T434" s="549"/>
      <c r="U434" s="551">
        <v>0</v>
      </c>
    </row>
    <row r="435" spans="1:21" ht="14.4" customHeight="1" x14ac:dyDescent="0.3">
      <c r="A435" s="544">
        <v>27</v>
      </c>
      <c r="B435" s="545" t="s">
        <v>460</v>
      </c>
      <c r="C435" s="545" t="s">
        <v>477</v>
      </c>
      <c r="D435" s="546" t="s">
        <v>1768</v>
      </c>
      <c r="E435" s="547" t="s">
        <v>485</v>
      </c>
      <c r="F435" s="545" t="s">
        <v>470</v>
      </c>
      <c r="G435" s="545" t="s">
        <v>616</v>
      </c>
      <c r="H435" s="545" t="s">
        <v>455</v>
      </c>
      <c r="I435" s="545" t="s">
        <v>952</v>
      </c>
      <c r="J435" s="545" t="s">
        <v>953</v>
      </c>
      <c r="K435" s="545" t="s">
        <v>954</v>
      </c>
      <c r="L435" s="548">
        <v>79.03</v>
      </c>
      <c r="M435" s="548">
        <v>79.03</v>
      </c>
      <c r="N435" s="545">
        <v>1</v>
      </c>
      <c r="O435" s="549">
        <v>1</v>
      </c>
      <c r="P435" s="548">
        <v>79.03</v>
      </c>
      <c r="Q435" s="550">
        <v>1</v>
      </c>
      <c r="R435" s="545">
        <v>1</v>
      </c>
      <c r="S435" s="550">
        <v>1</v>
      </c>
      <c r="T435" s="549">
        <v>1</v>
      </c>
      <c r="U435" s="551">
        <v>1</v>
      </c>
    </row>
    <row r="436" spans="1:21" ht="14.4" customHeight="1" x14ac:dyDescent="0.3">
      <c r="A436" s="544">
        <v>27</v>
      </c>
      <c r="B436" s="545" t="s">
        <v>460</v>
      </c>
      <c r="C436" s="545" t="s">
        <v>477</v>
      </c>
      <c r="D436" s="546" t="s">
        <v>1768</v>
      </c>
      <c r="E436" s="547" t="s">
        <v>485</v>
      </c>
      <c r="F436" s="545" t="s">
        <v>470</v>
      </c>
      <c r="G436" s="545" t="s">
        <v>616</v>
      </c>
      <c r="H436" s="545" t="s">
        <v>455</v>
      </c>
      <c r="I436" s="545" t="s">
        <v>1527</v>
      </c>
      <c r="J436" s="545" t="s">
        <v>1528</v>
      </c>
      <c r="K436" s="545" t="s">
        <v>951</v>
      </c>
      <c r="L436" s="548">
        <v>118.54</v>
      </c>
      <c r="M436" s="548">
        <v>118.54</v>
      </c>
      <c r="N436" s="545">
        <v>1</v>
      </c>
      <c r="O436" s="549">
        <v>0.5</v>
      </c>
      <c r="P436" s="548"/>
      <c r="Q436" s="550">
        <v>0</v>
      </c>
      <c r="R436" s="545"/>
      <c r="S436" s="550">
        <v>0</v>
      </c>
      <c r="T436" s="549"/>
      <c r="U436" s="551">
        <v>0</v>
      </c>
    </row>
    <row r="437" spans="1:21" ht="14.4" customHeight="1" x14ac:dyDescent="0.3">
      <c r="A437" s="544">
        <v>27</v>
      </c>
      <c r="B437" s="545" t="s">
        <v>460</v>
      </c>
      <c r="C437" s="545" t="s">
        <v>477</v>
      </c>
      <c r="D437" s="546" t="s">
        <v>1768</v>
      </c>
      <c r="E437" s="547" t="s">
        <v>485</v>
      </c>
      <c r="F437" s="545" t="s">
        <v>470</v>
      </c>
      <c r="G437" s="545" t="s">
        <v>616</v>
      </c>
      <c r="H437" s="545" t="s">
        <v>455</v>
      </c>
      <c r="I437" s="545" t="s">
        <v>961</v>
      </c>
      <c r="J437" s="545" t="s">
        <v>956</v>
      </c>
      <c r="K437" s="545" t="s">
        <v>962</v>
      </c>
      <c r="L437" s="548">
        <v>46.07</v>
      </c>
      <c r="M437" s="548">
        <v>184.28</v>
      </c>
      <c r="N437" s="545">
        <v>4</v>
      </c>
      <c r="O437" s="549">
        <v>3</v>
      </c>
      <c r="P437" s="548">
        <v>46.07</v>
      </c>
      <c r="Q437" s="550">
        <v>0.25</v>
      </c>
      <c r="R437" s="545">
        <v>1</v>
      </c>
      <c r="S437" s="550">
        <v>0.25</v>
      </c>
      <c r="T437" s="549">
        <v>1</v>
      </c>
      <c r="U437" s="551">
        <v>0.33333333333333331</v>
      </c>
    </row>
    <row r="438" spans="1:21" ht="14.4" customHeight="1" x14ac:dyDescent="0.3">
      <c r="A438" s="544">
        <v>27</v>
      </c>
      <c r="B438" s="545" t="s">
        <v>460</v>
      </c>
      <c r="C438" s="545" t="s">
        <v>477</v>
      </c>
      <c r="D438" s="546" t="s">
        <v>1768</v>
      </c>
      <c r="E438" s="547" t="s">
        <v>485</v>
      </c>
      <c r="F438" s="545" t="s">
        <v>470</v>
      </c>
      <c r="G438" s="545" t="s">
        <v>963</v>
      </c>
      <c r="H438" s="545" t="s">
        <v>455</v>
      </c>
      <c r="I438" s="545" t="s">
        <v>973</v>
      </c>
      <c r="J438" s="545" t="s">
        <v>971</v>
      </c>
      <c r="K438" s="545" t="s">
        <v>974</v>
      </c>
      <c r="L438" s="548">
        <v>46.73</v>
      </c>
      <c r="M438" s="548">
        <v>373.84</v>
      </c>
      <c r="N438" s="545">
        <v>8</v>
      </c>
      <c r="O438" s="549">
        <v>1.5</v>
      </c>
      <c r="P438" s="548">
        <v>140.19</v>
      </c>
      <c r="Q438" s="550">
        <v>0.375</v>
      </c>
      <c r="R438" s="545">
        <v>3</v>
      </c>
      <c r="S438" s="550">
        <v>0.375</v>
      </c>
      <c r="T438" s="549">
        <v>0.5</v>
      </c>
      <c r="U438" s="551">
        <v>0.33333333333333331</v>
      </c>
    </row>
    <row r="439" spans="1:21" ht="14.4" customHeight="1" x14ac:dyDescent="0.3">
      <c r="A439" s="544">
        <v>27</v>
      </c>
      <c r="B439" s="545" t="s">
        <v>460</v>
      </c>
      <c r="C439" s="545" t="s">
        <v>477</v>
      </c>
      <c r="D439" s="546" t="s">
        <v>1768</v>
      </c>
      <c r="E439" s="547" t="s">
        <v>485</v>
      </c>
      <c r="F439" s="545" t="s">
        <v>470</v>
      </c>
      <c r="G439" s="545" t="s">
        <v>963</v>
      </c>
      <c r="H439" s="545" t="s">
        <v>455</v>
      </c>
      <c r="I439" s="545" t="s">
        <v>1529</v>
      </c>
      <c r="J439" s="545" t="s">
        <v>971</v>
      </c>
      <c r="K439" s="545" t="s">
        <v>1530</v>
      </c>
      <c r="L439" s="548">
        <v>0</v>
      </c>
      <c r="M439" s="548">
        <v>0</v>
      </c>
      <c r="N439" s="545">
        <v>4</v>
      </c>
      <c r="O439" s="549">
        <v>3</v>
      </c>
      <c r="P439" s="548">
        <v>0</v>
      </c>
      <c r="Q439" s="550"/>
      <c r="R439" s="545">
        <v>3</v>
      </c>
      <c r="S439" s="550">
        <v>0.75</v>
      </c>
      <c r="T439" s="549">
        <v>2.5</v>
      </c>
      <c r="U439" s="551">
        <v>0.83333333333333337</v>
      </c>
    </row>
    <row r="440" spans="1:21" ht="14.4" customHeight="1" x14ac:dyDescent="0.3">
      <c r="A440" s="544">
        <v>27</v>
      </c>
      <c r="B440" s="545" t="s">
        <v>460</v>
      </c>
      <c r="C440" s="545" t="s">
        <v>477</v>
      </c>
      <c r="D440" s="546" t="s">
        <v>1768</v>
      </c>
      <c r="E440" s="547" t="s">
        <v>485</v>
      </c>
      <c r="F440" s="545" t="s">
        <v>470</v>
      </c>
      <c r="G440" s="545" t="s">
        <v>975</v>
      </c>
      <c r="H440" s="545" t="s">
        <v>455</v>
      </c>
      <c r="I440" s="545" t="s">
        <v>978</v>
      </c>
      <c r="J440" s="545" t="s">
        <v>977</v>
      </c>
      <c r="K440" s="545" t="s">
        <v>786</v>
      </c>
      <c r="L440" s="548">
        <v>145.66999999999999</v>
      </c>
      <c r="M440" s="548">
        <v>291.33999999999997</v>
      </c>
      <c r="N440" s="545">
        <v>2</v>
      </c>
      <c r="O440" s="549">
        <v>1.5</v>
      </c>
      <c r="P440" s="548"/>
      <c r="Q440" s="550">
        <v>0</v>
      </c>
      <c r="R440" s="545"/>
      <c r="S440" s="550">
        <v>0</v>
      </c>
      <c r="T440" s="549"/>
      <c r="U440" s="551">
        <v>0</v>
      </c>
    </row>
    <row r="441" spans="1:21" ht="14.4" customHeight="1" x14ac:dyDescent="0.3">
      <c r="A441" s="544">
        <v>27</v>
      </c>
      <c r="B441" s="545" t="s">
        <v>460</v>
      </c>
      <c r="C441" s="545" t="s">
        <v>477</v>
      </c>
      <c r="D441" s="546" t="s">
        <v>1768</v>
      </c>
      <c r="E441" s="547" t="s">
        <v>485</v>
      </c>
      <c r="F441" s="545" t="s">
        <v>470</v>
      </c>
      <c r="G441" s="545" t="s">
        <v>1531</v>
      </c>
      <c r="H441" s="545" t="s">
        <v>422</v>
      </c>
      <c r="I441" s="545" t="s">
        <v>1532</v>
      </c>
      <c r="J441" s="545" t="s">
        <v>1533</v>
      </c>
      <c r="K441" s="545" t="s">
        <v>1534</v>
      </c>
      <c r="L441" s="548">
        <v>0</v>
      </c>
      <c r="M441" s="548">
        <v>0</v>
      </c>
      <c r="N441" s="545">
        <v>6</v>
      </c>
      <c r="O441" s="549">
        <v>1.5</v>
      </c>
      <c r="P441" s="548">
        <v>0</v>
      </c>
      <c r="Q441" s="550"/>
      <c r="R441" s="545">
        <v>4</v>
      </c>
      <c r="S441" s="550">
        <v>0.66666666666666663</v>
      </c>
      <c r="T441" s="549">
        <v>1</v>
      </c>
      <c r="U441" s="551">
        <v>0.66666666666666663</v>
      </c>
    </row>
    <row r="442" spans="1:21" ht="14.4" customHeight="1" x14ac:dyDescent="0.3">
      <c r="A442" s="544">
        <v>27</v>
      </c>
      <c r="B442" s="545" t="s">
        <v>460</v>
      </c>
      <c r="C442" s="545" t="s">
        <v>477</v>
      </c>
      <c r="D442" s="546" t="s">
        <v>1768</v>
      </c>
      <c r="E442" s="547" t="s">
        <v>485</v>
      </c>
      <c r="F442" s="545" t="s">
        <v>470</v>
      </c>
      <c r="G442" s="545" t="s">
        <v>1531</v>
      </c>
      <c r="H442" s="545" t="s">
        <v>422</v>
      </c>
      <c r="I442" s="545" t="s">
        <v>1535</v>
      </c>
      <c r="J442" s="545" t="s">
        <v>1536</v>
      </c>
      <c r="K442" s="545" t="s">
        <v>1537</v>
      </c>
      <c r="L442" s="548">
        <v>49.96</v>
      </c>
      <c r="M442" s="548">
        <v>99.92</v>
      </c>
      <c r="N442" s="545">
        <v>2</v>
      </c>
      <c r="O442" s="549">
        <v>0.5</v>
      </c>
      <c r="P442" s="548"/>
      <c r="Q442" s="550">
        <v>0</v>
      </c>
      <c r="R442" s="545"/>
      <c r="S442" s="550">
        <v>0</v>
      </c>
      <c r="T442" s="549"/>
      <c r="U442" s="551">
        <v>0</v>
      </c>
    </row>
    <row r="443" spans="1:21" ht="14.4" customHeight="1" x14ac:dyDescent="0.3">
      <c r="A443" s="544">
        <v>27</v>
      </c>
      <c r="B443" s="545" t="s">
        <v>460</v>
      </c>
      <c r="C443" s="545" t="s">
        <v>477</v>
      </c>
      <c r="D443" s="546" t="s">
        <v>1768</v>
      </c>
      <c r="E443" s="547" t="s">
        <v>485</v>
      </c>
      <c r="F443" s="545" t="s">
        <v>470</v>
      </c>
      <c r="G443" s="545" t="s">
        <v>1538</v>
      </c>
      <c r="H443" s="545" t="s">
        <v>455</v>
      </c>
      <c r="I443" s="545" t="s">
        <v>1539</v>
      </c>
      <c r="J443" s="545" t="s">
        <v>1540</v>
      </c>
      <c r="K443" s="545" t="s">
        <v>1541</v>
      </c>
      <c r="L443" s="548">
        <v>73.069999999999993</v>
      </c>
      <c r="M443" s="548">
        <v>219.20999999999998</v>
      </c>
      <c r="N443" s="545">
        <v>3</v>
      </c>
      <c r="O443" s="549">
        <v>1</v>
      </c>
      <c r="P443" s="548"/>
      <c r="Q443" s="550">
        <v>0</v>
      </c>
      <c r="R443" s="545"/>
      <c r="S443" s="550">
        <v>0</v>
      </c>
      <c r="T443" s="549"/>
      <c r="U443" s="551">
        <v>0</v>
      </c>
    </row>
    <row r="444" spans="1:21" ht="14.4" customHeight="1" x14ac:dyDescent="0.3">
      <c r="A444" s="544">
        <v>27</v>
      </c>
      <c r="B444" s="545" t="s">
        <v>460</v>
      </c>
      <c r="C444" s="545" t="s">
        <v>477</v>
      </c>
      <c r="D444" s="546" t="s">
        <v>1768</v>
      </c>
      <c r="E444" s="547" t="s">
        <v>485</v>
      </c>
      <c r="F444" s="545" t="s">
        <v>470</v>
      </c>
      <c r="G444" s="545" t="s">
        <v>1542</v>
      </c>
      <c r="H444" s="545" t="s">
        <v>422</v>
      </c>
      <c r="I444" s="545" t="s">
        <v>1543</v>
      </c>
      <c r="J444" s="545" t="s">
        <v>1544</v>
      </c>
      <c r="K444" s="545" t="s">
        <v>1545</v>
      </c>
      <c r="L444" s="548">
        <v>122.73</v>
      </c>
      <c r="M444" s="548">
        <v>245.46</v>
      </c>
      <c r="N444" s="545">
        <v>2</v>
      </c>
      <c r="O444" s="549">
        <v>1</v>
      </c>
      <c r="P444" s="548"/>
      <c r="Q444" s="550">
        <v>0</v>
      </c>
      <c r="R444" s="545"/>
      <c r="S444" s="550">
        <v>0</v>
      </c>
      <c r="T444" s="549"/>
      <c r="U444" s="551">
        <v>0</v>
      </c>
    </row>
    <row r="445" spans="1:21" ht="14.4" customHeight="1" x14ac:dyDescent="0.3">
      <c r="A445" s="544">
        <v>27</v>
      </c>
      <c r="B445" s="545" t="s">
        <v>460</v>
      </c>
      <c r="C445" s="545" t="s">
        <v>477</v>
      </c>
      <c r="D445" s="546" t="s">
        <v>1768</v>
      </c>
      <c r="E445" s="547" t="s">
        <v>485</v>
      </c>
      <c r="F445" s="545" t="s">
        <v>470</v>
      </c>
      <c r="G445" s="545" t="s">
        <v>531</v>
      </c>
      <c r="H445" s="545" t="s">
        <v>422</v>
      </c>
      <c r="I445" s="545" t="s">
        <v>1546</v>
      </c>
      <c r="J445" s="545" t="s">
        <v>1547</v>
      </c>
      <c r="K445" s="545" t="s">
        <v>1548</v>
      </c>
      <c r="L445" s="548">
        <v>64.819999999999993</v>
      </c>
      <c r="M445" s="548">
        <v>64.819999999999993</v>
      </c>
      <c r="N445" s="545">
        <v>1</v>
      </c>
      <c r="O445" s="549">
        <v>0.5</v>
      </c>
      <c r="P445" s="548"/>
      <c r="Q445" s="550">
        <v>0</v>
      </c>
      <c r="R445" s="545"/>
      <c r="S445" s="550">
        <v>0</v>
      </c>
      <c r="T445" s="549"/>
      <c r="U445" s="551">
        <v>0</v>
      </c>
    </row>
    <row r="446" spans="1:21" ht="14.4" customHeight="1" x14ac:dyDescent="0.3">
      <c r="A446" s="544">
        <v>27</v>
      </c>
      <c r="B446" s="545" t="s">
        <v>460</v>
      </c>
      <c r="C446" s="545" t="s">
        <v>477</v>
      </c>
      <c r="D446" s="546" t="s">
        <v>1768</v>
      </c>
      <c r="E446" s="547" t="s">
        <v>485</v>
      </c>
      <c r="F446" s="545" t="s">
        <v>470</v>
      </c>
      <c r="G446" s="545" t="s">
        <v>531</v>
      </c>
      <c r="H446" s="545" t="s">
        <v>422</v>
      </c>
      <c r="I446" s="545" t="s">
        <v>992</v>
      </c>
      <c r="J446" s="545" t="s">
        <v>993</v>
      </c>
      <c r="K446" s="545" t="s">
        <v>994</v>
      </c>
      <c r="L446" s="548">
        <v>86.41</v>
      </c>
      <c r="M446" s="548">
        <v>172.82</v>
      </c>
      <c r="N446" s="545">
        <v>2</v>
      </c>
      <c r="O446" s="549">
        <v>0.5</v>
      </c>
      <c r="P446" s="548"/>
      <c r="Q446" s="550">
        <v>0</v>
      </c>
      <c r="R446" s="545"/>
      <c r="S446" s="550">
        <v>0</v>
      </c>
      <c r="T446" s="549"/>
      <c r="U446" s="551">
        <v>0</v>
      </c>
    </row>
    <row r="447" spans="1:21" ht="14.4" customHeight="1" x14ac:dyDescent="0.3">
      <c r="A447" s="544">
        <v>27</v>
      </c>
      <c r="B447" s="545" t="s">
        <v>460</v>
      </c>
      <c r="C447" s="545" t="s">
        <v>477</v>
      </c>
      <c r="D447" s="546" t="s">
        <v>1768</v>
      </c>
      <c r="E447" s="547" t="s">
        <v>485</v>
      </c>
      <c r="F447" s="545" t="s">
        <v>470</v>
      </c>
      <c r="G447" s="545" t="s">
        <v>531</v>
      </c>
      <c r="H447" s="545" t="s">
        <v>455</v>
      </c>
      <c r="I447" s="545" t="s">
        <v>995</v>
      </c>
      <c r="J447" s="545" t="s">
        <v>988</v>
      </c>
      <c r="K447" s="545" t="s">
        <v>996</v>
      </c>
      <c r="L447" s="548">
        <v>43.21</v>
      </c>
      <c r="M447" s="548">
        <v>86.42</v>
      </c>
      <c r="N447" s="545">
        <v>2</v>
      </c>
      <c r="O447" s="549">
        <v>0.5</v>
      </c>
      <c r="P447" s="548">
        <v>86.42</v>
      </c>
      <c r="Q447" s="550">
        <v>1</v>
      </c>
      <c r="R447" s="545">
        <v>2</v>
      </c>
      <c r="S447" s="550">
        <v>1</v>
      </c>
      <c r="T447" s="549">
        <v>0.5</v>
      </c>
      <c r="U447" s="551">
        <v>1</v>
      </c>
    </row>
    <row r="448" spans="1:21" ht="14.4" customHeight="1" x14ac:dyDescent="0.3">
      <c r="A448" s="544">
        <v>27</v>
      </c>
      <c r="B448" s="545" t="s">
        <v>460</v>
      </c>
      <c r="C448" s="545" t="s">
        <v>477</v>
      </c>
      <c r="D448" s="546" t="s">
        <v>1768</v>
      </c>
      <c r="E448" s="547" t="s">
        <v>485</v>
      </c>
      <c r="F448" s="545" t="s">
        <v>470</v>
      </c>
      <c r="G448" s="545" t="s">
        <v>531</v>
      </c>
      <c r="H448" s="545" t="s">
        <v>455</v>
      </c>
      <c r="I448" s="545" t="s">
        <v>997</v>
      </c>
      <c r="J448" s="545" t="s">
        <v>998</v>
      </c>
      <c r="K448" s="545" t="s">
        <v>999</v>
      </c>
      <c r="L448" s="548">
        <v>73.45</v>
      </c>
      <c r="M448" s="548">
        <v>146.9</v>
      </c>
      <c r="N448" s="545">
        <v>2</v>
      </c>
      <c r="O448" s="549">
        <v>1</v>
      </c>
      <c r="P448" s="548">
        <v>146.9</v>
      </c>
      <c r="Q448" s="550">
        <v>1</v>
      </c>
      <c r="R448" s="545">
        <v>2</v>
      </c>
      <c r="S448" s="550">
        <v>1</v>
      </c>
      <c r="T448" s="549">
        <v>1</v>
      </c>
      <c r="U448" s="551">
        <v>1</v>
      </c>
    </row>
    <row r="449" spans="1:21" ht="14.4" customHeight="1" x14ac:dyDescent="0.3">
      <c r="A449" s="544">
        <v>27</v>
      </c>
      <c r="B449" s="545" t="s">
        <v>460</v>
      </c>
      <c r="C449" s="545" t="s">
        <v>477</v>
      </c>
      <c r="D449" s="546" t="s">
        <v>1768</v>
      </c>
      <c r="E449" s="547" t="s">
        <v>485</v>
      </c>
      <c r="F449" s="545" t="s">
        <v>470</v>
      </c>
      <c r="G449" s="545" t="s">
        <v>531</v>
      </c>
      <c r="H449" s="545" t="s">
        <v>455</v>
      </c>
      <c r="I449" s="545" t="s">
        <v>1549</v>
      </c>
      <c r="J449" s="545" t="s">
        <v>1550</v>
      </c>
      <c r="K449" s="545" t="s">
        <v>994</v>
      </c>
      <c r="L449" s="548">
        <v>86.41</v>
      </c>
      <c r="M449" s="548">
        <v>259.23</v>
      </c>
      <c r="N449" s="545">
        <v>3</v>
      </c>
      <c r="O449" s="549">
        <v>0.5</v>
      </c>
      <c r="P449" s="548"/>
      <c r="Q449" s="550">
        <v>0</v>
      </c>
      <c r="R449" s="545"/>
      <c r="S449" s="550">
        <v>0</v>
      </c>
      <c r="T449" s="549"/>
      <c r="U449" s="551">
        <v>0</v>
      </c>
    </row>
    <row r="450" spans="1:21" ht="14.4" customHeight="1" x14ac:dyDescent="0.3">
      <c r="A450" s="544">
        <v>27</v>
      </c>
      <c r="B450" s="545" t="s">
        <v>460</v>
      </c>
      <c r="C450" s="545" t="s">
        <v>477</v>
      </c>
      <c r="D450" s="546" t="s">
        <v>1768</v>
      </c>
      <c r="E450" s="547" t="s">
        <v>485</v>
      </c>
      <c r="F450" s="545" t="s">
        <v>470</v>
      </c>
      <c r="G450" s="545" t="s">
        <v>1551</v>
      </c>
      <c r="H450" s="545" t="s">
        <v>422</v>
      </c>
      <c r="I450" s="545" t="s">
        <v>1552</v>
      </c>
      <c r="J450" s="545" t="s">
        <v>1553</v>
      </c>
      <c r="K450" s="545" t="s">
        <v>1554</v>
      </c>
      <c r="L450" s="548">
        <v>0</v>
      </c>
      <c r="M450" s="548">
        <v>0</v>
      </c>
      <c r="N450" s="545">
        <v>1</v>
      </c>
      <c r="O450" s="549">
        <v>1</v>
      </c>
      <c r="P450" s="548"/>
      <c r="Q450" s="550"/>
      <c r="R450" s="545"/>
      <c r="S450" s="550">
        <v>0</v>
      </c>
      <c r="T450" s="549"/>
      <c r="U450" s="551">
        <v>0</v>
      </c>
    </row>
    <row r="451" spans="1:21" ht="14.4" customHeight="1" x14ac:dyDescent="0.3">
      <c r="A451" s="544">
        <v>27</v>
      </c>
      <c r="B451" s="545" t="s">
        <v>460</v>
      </c>
      <c r="C451" s="545" t="s">
        <v>477</v>
      </c>
      <c r="D451" s="546" t="s">
        <v>1768</v>
      </c>
      <c r="E451" s="547" t="s">
        <v>485</v>
      </c>
      <c r="F451" s="545" t="s">
        <v>470</v>
      </c>
      <c r="G451" s="545" t="s">
        <v>1000</v>
      </c>
      <c r="H451" s="545" t="s">
        <v>455</v>
      </c>
      <c r="I451" s="545" t="s">
        <v>1001</v>
      </c>
      <c r="J451" s="545" t="s">
        <v>1002</v>
      </c>
      <c r="K451" s="545" t="s">
        <v>1003</v>
      </c>
      <c r="L451" s="548">
        <v>37.159999999999997</v>
      </c>
      <c r="M451" s="548">
        <v>111.47999999999999</v>
      </c>
      <c r="N451" s="545">
        <v>3</v>
      </c>
      <c r="O451" s="549">
        <v>0.5</v>
      </c>
      <c r="P451" s="548"/>
      <c r="Q451" s="550">
        <v>0</v>
      </c>
      <c r="R451" s="545"/>
      <c r="S451" s="550">
        <v>0</v>
      </c>
      <c r="T451" s="549"/>
      <c r="U451" s="551">
        <v>0</v>
      </c>
    </row>
    <row r="452" spans="1:21" ht="14.4" customHeight="1" x14ac:dyDescent="0.3">
      <c r="A452" s="544">
        <v>27</v>
      </c>
      <c r="B452" s="545" t="s">
        <v>460</v>
      </c>
      <c r="C452" s="545" t="s">
        <v>477</v>
      </c>
      <c r="D452" s="546" t="s">
        <v>1768</v>
      </c>
      <c r="E452" s="547" t="s">
        <v>485</v>
      </c>
      <c r="F452" s="545" t="s">
        <v>470</v>
      </c>
      <c r="G452" s="545" t="s">
        <v>1004</v>
      </c>
      <c r="H452" s="545" t="s">
        <v>422</v>
      </c>
      <c r="I452" s="545" t="s">
        <v>1555</v>
      </c>
      <c r="J452" s="545" t="s">
        <v>1556</v>
      </c>
      <c r="K452" s="545" t="s">
        <v>725</v>
      </c>
      <c r="L452" s="548">
        <v>109.97</v>
      </c>
      <c r="M452" s="548">
        <v>109.97</v>
      </c>
      <c r="N452" s="545">
        <v>1</v>
      </c>
      <c r="O452" s="549">
        <v>0.5</v>
      </c>
      <c r="P452" s="548">
        <v>109.97</v>
      </c>
      <c r="Q452" s="550">
        <v>1</v>
      </c>
      <c r="R452" s="545">
        <v>1</v>
      </c>
      <c r="S452" s="550">
        <v>1</v>
      </c>
      <c r="T452" s="549">
        <v>0.5</v>
      </c>
      <c r="U452" s="551">
        <v>1</v>
      </c>
    </row>
    <row r="453" spans="1:21" ht="14.4" customHeight="1" x14ac:dyDescent="0.3">
      <c r="A453" s="544">
        <v>27</v>
      </c>
      <c r="B453" s="545" t="s">
        <v>460</v>
      </c>
      <c r="C453" s="545" t="s">
        <v>477</v>
      </c>
      <c r="D453" s="546" t="s">
        <v>1768</v>
      </c>
      <c r="E453" s="547" t="s">
        <v>485</v>
      </c>
      <c r="F453" s="545" t="s">
        <v>470</v>
      </c>
      <c r="G453" s="545" t="s">
        <v>1004</v>
      </c>
      <c r="H453" s="545" t="s">
        <v>422</v>
      </c>
      <c r="I453" s="545" t="s">
        <v>1557</v>
      </c>
      <c r="J453" s="545" t="s">
        <v>1558</v>
      </c>
      <c r="K453" s="545" t="s">
        <v>1559</v>
      </c>
      <c r="L453" s="548">
        <v>35.11</v>
      </c>
      <c r="M453" s="548">
        <v>140.44</v>
      </c>
      <c r="N453" s="545">
        <v>4</v>
      </c>
      <c r="O453" s="549">
        <v>1.5</v>
      </c>
      <c r="P453" s="548"/>
      <c r="Q453" s="550">
        <v>0</v>
      </c>
      <c r="R453" s="545"/>
      <c r="S453" s="550">
        <v>0</v>
      </c>
      <c r="T453" s="549"/>
      <c r="U453" s="551">
        <v>0</v>
      </c>
    </row>
    <row r="454" spans="1:21" ht="14.4" customHeight="1" x14ac:dyDescent="0.3">
      <c r="A454" s="544">
        <v>27</v>
      </c>
      <c r="B454" s="545" t="s">
        <v>460</v>
      </c>
      <c r="C454" s="545" t="s">
        <v>477</v>
      </c>
      <c r="D454" s="546" t="s">
        <v>1768</v>
      </c>
      <c r="E454" s="547" t="s">
        <v>485</v>
      </c>
      <c r="F454" s="545" t="s">
        <v>470</v>
      </c>
      <c r="G454" s="545" t="s">
        <v>1004</v>
      </c>
      <c r="H454" s="545" t="s">
        <v>422</v>
      </c>
      <c r="I454" s="545" t="s">
        <v>1005</v>
      </c>
      <c r="J454" s="545" t="s">
        <v>1006</v>
      </c>
      <c r="K454" s="545" t="s">
        <v>1007</v>
      </c>
      <c r="L454" s="548">
        <v>234.07</v>
      </c>
      <c r="M454" s="548">
        <v>234.07</v>
      </c>
      <c r="N454" s="545">
        <v>1</v>
      </c>
      <c r="O454" s="549">
        <v>1</v>
      </c>
      <c r="P454" s="548">
        <v>234.07</v>
      </c>
      <c r="Q454" s="550">
        <v>1</v>
      </c>
      <c r="R454" s="545">
        <v>1</v>
      </c>
      <c r="S454" s="550">
        <v>1</v>
      </c>
      <c r="T454" s="549">
        <v>1</v>
      </c>
      <c r="U454" s="551">
        <v>1</v>
      </c>
    </row>
    <row r="455" spans="1:21" ht="14.4" customHeight="1" x14ac:dyDescent="0.3">
      <c r="A455" s="544">
        <v>27</v>
      </c>
      <c r="B455" s="545" t="s">
        <v>460</v>
      </c>
      <c r="C455" s="545" t="s">
        <v>477</v>
      </c>
      <c r="D455" s="546" t="s">
        <v>1768</v>
      </c>
      <c r="E455" s="547" t="s">
        <v>485</v>
      </c>
      <c r="F455" s="545" t="s">
        <v>470</v>
      </c>
      <c r="G455" s="545" t="s">
        <v>1004</v>
      </c>
      <c r="H455" s="545" t="s">
        <v>422</v>
      </c>
      <c r="I455" s="545" t="s">
        <v>1008</v>
      </c>
      <c r="J455" s="545" t="s">
        <v>1006</v>
      </c>
      <c r="K455" s="545" t="s">
        <v>1009</v>
      </c>
      <c r="L455" s="548">
        <v>70.23</v>
      </c>
      <c r="M455" s="548">
        <v>421.38</v>
      </c>
      <c r="N455" s="545">
        <v>6</v>
      </c>
      <c r="O455" s="549">
        <v>1.5</v>
      </c>
      <c r="P455" s="548">
        <v>280.92</v>
      </c>
      <c r="Q455" s="550">
        <v>0.66666666666666674</v>
      </c>
      <c r="R455" s="545">
        <v>4</v>
      </c>
      <c r="S455" s="550">
        <v>0.66666666666666663</v>
      </c>
      <c r="T455" s="549">
        <v>1</v>
      </c>
      <c r="U455" s="551">
        <v>0.66666666666666663</v>
      </c>
    </row>
    <row r="456" spans="1:21" ht="14.4" customHeight="1" x14ac:dyDescent="0.3">
      <c r="A456" s="544">
        <v>27</v>
      </c>
      <c r="B456" s="545" t="s">
        <v>460</v>
      </c>
      <c r="C456" s="545" t="s">
        <v>477</v>
      </c>
      <c r="D456" s="546" t="s">
        <v>1768</v>
      </c>
      <c r="E456" s="547" t="s">
        <v>485</v>
      </c>
      <c r="F456" s="545" t="s">
        <v>470</v>
      </c>
      <c r="G456" s="545" t="s">
        <v>1004</v>
      </c>
      <c r="H456" s="545" t="s">
        <v>422</v>
      </c>
      <c r="I456" s="545" t="s">
        <v>1560</v>
      </c>
      <c r="J456" s="545" t="s">
        <v>1210</v>
      </c>
      <c r="K456" s="545" t="s">
        <v>1561</v>
      </c>
      <c r="L456" s="548">
        <v>0</v>
      </c>
      <c r="M456" s="548">
        <v>0</v>
      </c>
      <c r="N456" s="545">
        <v>1</v>
      </c>
      <c r="O456" s="549">
        <v>1</v>
      </c>
      <c r="P456" s="548"/>
      <c r="Q456" s="550"/>
      <c r="R456" s="545"/>
      <c r="S456" s="550">
        <v>0</v>
      </c>
      <c r="T456" s="549"/>
      <c r="U456" s="551">
        <v>0</v>
      </c>
    </row>
    <row r="457" spans="1:21" ht="14.4" customHeight="1" x14ac:dyDescent="0.3">
      <c r="A457" s="544">
        <v>27</v>
      </c>
      <c r="B457" s="545" t="s">
        <v>460</v>
      </c>
      <c r="C457" s="545" t="s">
        <v>477</v>
      </c>
      <c r="D457" s="546" t="s">
        <v>1768</v>
      </c>
      <c r="E457" s="547" t="s">
        <v>485</v>
      </c>
      <c r="F457" s="545" t="s">
        <v>470</v>
      </c>
      <c r="G457" s="545" t="s">
        <v>1004</v>
      </c>
      <c r="H457" s="545" t="s">
        <v>422</v>
      </c>
      <c r="I457" s="545" t="s">
        <v>1562</v>
      </c>
      <c r="J457" s="545" t="s">
        <v>1558</v>
      </c>
      <c r="K457" s="545" t="s">
        <v>829</v>
      </c>
      <c r="L457" s="548">
        <v>117.03</v>
      </c>
      <c r="M457" s="548">
        <v>117.03</v>
      </c>
      <c r="N457" s="545">
        <v>1</v>
      </c>
      <c r="O457" s="549">
        <v>0.5</v>
      </c>
      <c r="P457" s="548"/>
      <c r="Q457" s="550">
        <v>0</v>
      </c>
      <c r="R457" s="545"/>
      <c r="S457" s="550">
        <v>0</v>
      </c>
      <c r="T457" s="549"/>
      <c r="U457" s="551">
        <v>0</v>
      </c>
    </row>
    <row r="458" spans="1:21" ht="14.4" customHeight="1" x14ac:dyDescent="0.3">
      <c r="A458" s="544">
        <v>27</v>
      </c>
      <c r="B458" s="545" t="s">
        <v>460</v>
      </c>
      <c r="C458" s="545" t="s">
        <v>477</v>
      </c>
      <c r="D458" s="546" t="s">
        <v>1768</v>
      </c>
      <c r="E458" s="547" t="s">
        <v>485</v>
      </c>
      <c r="F458" s="545" t="s">
        <v>470</v>
      </c>
      <c r="G458" s="545" t="s">
        <v>1004</v>
      </c>
      <c r="H458" s="545" t="s">
        <v>422</v>
      </c>
      <c r="I458" s="545" t="s">
        <v>1563</v>
      </c>
      <c r="J458" s="545" t="s">
        <v>1210</v>
      </c>
      <c r="K458" s="545" t="s">
        <v>1564</v>
      </c>
      <c r="L458" s="548">
        <v>0</v>
      </c>
      <c r="M458" s="548">
        <v>0</v>
      </c>
      <c r="N458" s="545">
        <v>3</v>
      </c>
      <c r="O458" s="549">
        <v>0.5</v>
      </c>
      <c r="P458" s="548">
        <v>0</v>
      </c>
      <c r="Q458" s="550"/>
      <c r="R458" s="545">
        <v>3</v>
      </c>
      <c r="S458" s="550">
        <v>1</v>
      </c>
      <c r="T458" s="549">
        <v>0.5</v>
      </c>
      <c r="U458" s="551">
        <v>1</v>
      </c>
    </row>
    <row r="459" spans="1:21" ht="14.4" customHeight="1" x14ac:dyDescent="0.3">
      <c r="A459" s="544">
        <v>27</v>
      </c>
      <c r="B459" s="545" t="s">
        <v>460</v>
      </c>
      <c r="C459" s="545" t="s">
        <v>477</v>
      </c>
      <c r="D459" s="546" t="s">
        <v>1768</v>
      </c>
      <c r="E459" s="547" t="s">
        <v>485</v>
      </c>
      <c r="F459" s="545" t="s">
        <v>470</v>
      </c>
      <c r="G459" s="545" t="s">
        <v>1004</v>
      </c>
      <c r="H459" s="545" t="s">
        <v>422</v>
      </c>
      <c r="I459" s="545" t="s">
        <v>1209</v>
      </c>
      <c r="J459" s="545" t="s">
        <v>1210</v>
      </c>
      <c r="K459" s="545" t="s">
        <v>1211</v>
      </c>
      <c r="L459" s="548">
        <v>58.52</v>
      </c>
      <c r="M459" s="548">
        <v>117.04</v>
      </c>
      <c r="N459" s="545">
        <v>2</v>
      </c>
      <c r="O459" s="549">
        <v>0.5</v>
      </c>
      <c r="P459" s="548"/>
      <c r="Q459" s="550">
        <v>0</v>
      </c>
      <c r="R459" s="545"/>
      <c r="S459" s="550">
        <v>0</v>
      </c>
      <c r="T459" s="549"/>
      <c r="U459" s="551">
        <v>0</v>
      </c>
    </row>
    <row r="460" spans="1:21" ht="14.4" customHeight="1" x14ac:dyDescent="0.3">
      <c r="A460" s="544">
        <v>27</v>
      </c>
      <c r="B460" s="545" t="s">
        <v>460</v>
      </c>
      <c r="C460" s="545" t="s">
        <v>477</v>
      </c>
      <c r="D460" s="546" t="s">
        <v>1768</v>
      </c>
      <c r="E460" s="547" t="s">
        <v>485</v>
      </c>
      <c r="F460" s="545" t="s">
        <v>470</v>
      </c>
      <c r="G460" s="545" t="s">
        <v>1004</v>
      </c>
      <c r="H460" s="545" t="s">
        <v>422</v>
      </c>
      <c r="I460" s="545" t="s">
        <v>1565</v>
      </c>
      <c r="J460" s="545" t="s">
        <v>1566</v>
      </c>
      <c r="K460" s="545" t="s">
        <v>1567</v>
      </c>
      <c r="L460" s="548">
        <v>0</v>
      </c>
      <c r="M460" s="548">
        <v>0</v>
      </c>
      <c r="N460" s="545">
        <v>3</v>
      </c>
      <c r="O460" s="549">
        <v>1</v>
      </c>
      <c r="P460" s="548"/>
      <c r="Q460" s="550"/>
      <c r="R460" s="545"/>
      <c r="S460" s="550">
        <v>0</v>
      </c>
      <c r="T460" s="549"/>
      <c r="U460" s="551">
        <v>0</v>
      </c>
    </row>
    <row r="461" spans="1:21" ht="14.4" customHeight="1" x14ac:dyDescent="0.3">
      <c r="A461" s="544">
        <v>27</v>
      </c>
      <c r="B461" s="545" t="s">
        <v>460</v>
      </c>
      <c r="C461" s="545" t="s">
        <v>477</v>
      </c>
      <c r="D461" s="546" t="s">
        <v>1768</v>
      </c>
      <c r="E461" s="547" t="s">
        <v>485</v>
      </c>
      <c r="F461" s="545" t="s">
        <v>470</v>
      </c>
      <c r="G461" s="545" t="s">
        <v>1568</v>
      </c>
      <c r="H461" s="545" t="s">
        <v>422</v>
      </c>
      <c r="I461" s="545" t="s">
        <v>1569</v>
      </c>
      <c r="J461" s="545" t="s">
        <v>1570</v>
      </c>
      <c r="K461" s="545" t="s">
        <v>1571</v>
      </c>
      <c r="L461" s="548">
        <v>0</v>
      </c>
      <c r="M461" s="548">
        <v>0</v>
      </c>
      <c r="N461" s="545">
        <v>1</v>
      </c>
      <c r="O461" s="549">
        <v>1</v>
      </c>
      <c r="P461" s="548"/>
      <c r="Q461" s="550"/>
      <c r="R461" s="545"/>
      <c r="S461" s="550">
        <v>0</v>
      </c>
      <c r="T461" s="549"/>
      <c r="U461" s="551">
        <v>0</v>
      </c>
    </row>
    <row r="462" spans="1:21" ht="14.4" customHeight="1" x14ac:dyDescent="0.3">
      <c r="A462" s="544">
        <v>27</v>
      </c>
      <c r="B462" s="545" t="s">
        <v>460</v>
      </c>
      <c r="C462" s="545" t="s">
        <v>477</v>
      </c>
      <c r="D462" s="546" t="s">
        <v>1768</v>
      </c>
      <c r="E462" s="547" t="s">
        <v>485</v>
      </c>
      <c r="F462" s="545" t="s">
        <v>470</v>
      </c>
      <c r="G462" s="545" t="s">
        <v>1015</v>
      </c>
      <c r="H462" s="545" t="s">
        <v>455</v>
      </c>
      <c r="I462" s="545" t="s">
        <v>1572</v>
      </c>
      <c r="J462" s="545" t="s">
        <v>1017</v>
      </c>
      <c r="K462" s="545" t="s">
        <v>1573</v>
      </c>
      <c r="L462" s="548">
        <v>369.5</v>
      </c>
      <c r="M462" s="548">
        <v>739</v>
      </c>
      <c r="N462" s="545">
        <v>2</v>
      </c>
      <c r="O462" s="549">
        <v>0.5</v>
      </c>
      <c r="P462" s="548"/>
      <c r="Q462" s="550">
        <v>0</v>
      </c>
      <c r="R462" s="545"/>
      <c r="S462" s="550">
        <v>0</v>
      </c>
      <c r="T462" s="549"/>
      <c r="U462" s="551">
        <v>0</v>
      </c>
    </row>
    <row r="463" spans="1:21" ht="14.4" customHeight="1" x14ac:dyDescent="0.3">
      <c r="A463" s="544">
        <v>27</v>
      </c>
      <c r="B463" s="545" t="s">
        <v>460</v>
      </c>
      <c r="C463" s="545" t="s">
        <v>477</v>
      </c>
      <c r="D463" s="546" t="s">
        <v>1768</v>
      </c>
      <c r="E463" s="547" t="s">
        <v>485</v>
      </c>
      <c r="F463" s="545" t="s">
        <v>470</v>
      </c>
      <c r="G463" s="545" t="s">
        <v>1015</v>
      </c>
      <c r="H463" s="545" t="s">
        <v>455</v>
      </c>
      <c r="I463" s="545" t="s">
        <v>1019</v>
      </c>
      <c r="J463" s="545" t="s">
        <v>1017</v>
      </c>
      <c r="K463" s="545" t="s">
        <v>1020</v>
      </c>
      <c r="L463" s="548">
        <v>2309.36</v>
      </c>
      <c r="M463" s="548">
        <v>4618.72</v>
      </c>
      <c r="N463" s="545">
        <v>2</v>
      </c>
      <c r="O463" s="549">
        <v>1</v>
      </c>
      <c r="P463" s="548">
        <v>4618.72</v>
      </c>
      <c r="Q463" s="550">
        <v>1</v>
      </c>
      <c r="R463" s="545">
        <v>2</v>
      </c>
      <c r="S463" s="550">
        <v>1</v>
      </c>
      <c r="T463" s="549">
        <v>1</v>
      </c>
      <c r="U463" s="551">
        <v>1</v>
      </c>
    </row>
    <row r="464" spans="1:21" ht="14.4" customHeight="1" x14ac:dyDescent="0.3">
      <c r="A464" s="544">
        <v>27</v>
      </c>
      <c r="B464" s="545" t="s">
        <v>460</v>
      </c>
      <c r="C464" s="545" t="s">
        <v>477</v>
      </c>
      <c r="D464" s="546" t="s">
        <v>1768</v>
      </c>
      <c r="E464" s="547" t="s">
        <v>485</v>
      </c>
      <c r="F464" s="545" t="s">
        <v>470</v>
      </c>
      <c r="G464" s="545" t="s">
        <v>1021</v>
      </c>
      <c r="H464" s="545" t="s">
        <v>422</v>
      </c>
      <c r="I464" s="545" t="s">
        <v>1022</v>
      </c>
      <c r="J464" s="545" t="s">
        <v>1023</v>
      </c>
      <c r="K464" s="545" t="s">
        <v>829</v>
      </c>
      <c r="L464" s="548">
        <v>155.24</v>
      </c>
      <c r="M464" s="548">
        <v>620.96</v>
      </c>
      <c r="N464" s="545">
        <v>4</v>
      </c>
      <c r="O464" s="549">
        <v>1.5</v>
      </c>
      <c r="P464" s="548">
        <v>310.48</v>
      </c>
      <c r="Q464" s="550">
        <v>0.5</v>
      </c>
      <c r="R464" s="545">
        <v>2</v>
      </c>
      <c r="S464" s="550">
        <v>0.5</v>
      </c>
      <c r="T464" s="549">
        <v>0.5</v>
      </c>
      <c r="U464" s="551">
        <v>0.33333333333333331</v>
      </c>
    </row>
    <row r="465" spans="1:21" ht="14.4" customHeight="1" x14ac:dyDescent="0.3">
      <c r="A465" s="544">
        <v>27</v>
      </c>
      <c r="B465" s="545" t="s">
        <v>460</v>
      </c>
      <c r="C465" s="545" t="s">
        <v>477</v>
      </c>
      <c r="D465" s="546" t="s">
        <v>1768</v>
      </c>
      <c r="E465" s="547" t="s">
        <v>485</v>
      </c>
      <c r="F465" s="545" t="s">
        <v>470</v>
      </c>
      <c r="G465" s="545" t="s">
        <v>1024</v>
      </c>
      <c r="H465" s="545" t="s">
        <v>422</v>
      </c>
      <c r="I465" s="545" t="s">
        <v>1025</v>
      </c>
      <c r="J465" s="545" t="s">
        <v>1026</v>
      </c>
      <c r="K465" s="545" t="s">
        <v>1027</v>
      </c>
      <c r="L465" s="548">
        <v>32.76</v>
      </c>
      <c r="M465" s="548">
        <v>687.96</v>
      </c>
      <c r="N465" s="545">
        <v>21</v>
      </c>
      <c r="O465" s="549">
        <v>4.5</v>
      </c>
      <c r="P465" s="548">
        <v>196.56</v>
      </c>
      <c r="Q465" s="550">
        <v>0.2857142857142857</v>
      </c>
      <c r="R465" s="545">
        <v>6</v>
      </c>
      <c r="S465" s="550">
        <v>0.2857142857142857</v>
      </c>
      <c r="T465" s="549">
        <v>1.5</v>
      </c>
      <c r="U465" s="551">
        <v>0.33333333333333331</v>
      </c>
    </row>
    <row r="466" spans="1:21" ht="14.4" customHeight="1" x14ac:dyDescent="0.3">
      <c r="A466" s="544">
        <v>27</v>
      </c>
      <c r="B466" s="545" t="s">
        <v>460</v>
      </c>
      <c r="C466" s="545" t="s">
        <v>477</v>
      </c>
      <c r="D466" s="546" t="s">
        <v>1768</v>
      </c>
      <c r="E466" s="547" t="s">
        <v>485</v>
      </c>
      <c r="F466" s="545" t="s">
        <v>470</v>
      </c>
      <c r="G466" s="545" t="s">
        <v>544</v>
      </c>
      <c r="H466" s="545" t="s">
        <v>455</v>
      </c>
      <c r="I466" s="545" t="s">
        <v>624</v>
      </c>
      <c r="J466" s="545" t="s">
        <v>546</v>
      </c>
      <c r="K466" s="545" t="s">
        <v>625</v>
      </c>
      <c r="L466" s="548">
        <v>36.54</v>
      </c>
      <c r="M466" s="548">
        <v>73.08</v>
      </c>
      <c r="N466" s="545">
        <v>2</v>
      </c>
      <c r="O466" s="549">
        <v>1</v>
      </c>
      <c r="P466" s="548"/>
      <c r="Q466" s="550">
        <v>0</v>
      </c>
      <c r="R466" s="545"/>
      <c r="S466" s="550">
        <v>0</v>
      </c>
      <c r="T466" s="549"/>
      <c r="U466" s="551">
        <v>0</v>
      </c>
    </row>
    <row r="467" spans="1:21" ht="14.4" customHeight="1" x14ac:dyDescent="0.3">
      <c r="A467" s="544">
        <v>27</v>
      </c>
      <c r="B467" s="545" t="s">
        <v>460</v>
      </c>
      <c r="C467" s="545" t="s">
        <v>477</v>
      </c>
      <c r="D467" s="546" t="s">
        <v>1768</v>
      </c>
      <c r="E467" s="547" t="s">
        <v>485</v>
      </c>
      <c r="F467" s="545" t="s">
        <v>470</v>
      </c>
      <c r="G467" s="545" t="s">
        <v>544</v>
      </c>
      <c r="H467" s="545" t="s">
        <v>455</v>
      </c>
      <c r="I467" s="545" t="s">
        <v>545</v>
      </c>
      <c r="J467" s="545" t="s">
        <v>546</v>
      </c>
      <c r="K467" s="545" t="s">
        <v>547</v>
      </c>
      <c r="L467" s="548">
        <v>0</v>
      </c>
      <c r="M467" s="548">
        <v>0</v>
      </c>
      <c r="N467" s="545">
        <v>1</v>
      </c>
      <c r="O467" s="549">
        <v>1</v>
      </c>
      <c r="P467" s="548">
        <v>0</v>
      </c>
      <c r="Q467" s="550"/>
      <c r="R467" s="545">
        <v>1</v>
      </c>
      <c r="S467" s="550">
        <v>1</v>
      </c>
      <c r="T467" s="549">
        <v>1</v>
      </c>
      <c r="U467" s="551">
        <v>1</v>
      </c>
    </row>
    <row r="468" spans="1:21" ht="14.4" customHeight="1" x14ac:dyDescent="0.3">
      <c r="A468" s="544">
        <v>27</v>
      </c>
      <c r="B468" s="545" t="s">
        <v>460</v>
      </c>
      <c r="C468" s="545" t="s">
        <v>477</v>
      </c>
      <c r="D468" s="546" t="s">
        <v>1768</v>
      </c>
      <c r="E468" s="547" t="s">
        <v>485</v>
      </c>
      <c r="F468" s="545" t="s">
        <v>470</v>
      </c>
      <c r="G468" s="545" t="s">
        <v>544</v>
      </c>
      <c r="H468" s="545" t="s">
        <v>422</v>
      </c>
      <c r="I468" s="545" t="s">
        <v>548</v>
      </c>
      <c r="J468" s="545" t="s">
        <v>546</v>
      </c>
      <c r="K468" s="545" t="s">
        <v>549</v>
      </c>
      <c r="L468" s="548">
        <v>36.54</v>
      </c>
      <c r="M468" s="548">
        <v>73.08</v>
      </c>
      <c r="N468" s="545">
        <v>2</v>
      </c>
      <c r="O468" s="549">
        <v>1</v>
      </c>
      <c r="P468" s="548"/>
      <c r="Q468" s="550">
        <v>0</v>
      </c>
      <c r="R468" s="545"/>
      <c r="S468" s="550">
        <v>0</v>
      </c>
      <c r="T468" s="549"/>
      <c r="U468" s="551">
        <v>0</v>
      </c>
    </row>
    <row r="469" spans="1:21" ht="14.4" customHeight="1" x14ac:dyDescent="0.3">
      <c r="A469" s="544">
        <v>27</v>
      </c>
      <c r="B469" s="545" t="s">
        <v>460</v>
      </c>
      <c r="C469" s="545" t="s">
        <v>477</v>
      </c>
      <c r="D469" s="546" t="s">
        <v>1768</v>
      </c>
      <c r="E469" s="547" t="s">
        <v>485</v>
      </c>
      <c r="F469" s="545" t="s">
        <v>470</v>
      </c>
      <c r="G469" s="545" t="s">
        <v>1028</v>
      </c>
      <c r="H469" s="545" t="s">
        <v>422</v>
      </c>
      <c r="I469" s="545" t="s">
        <v>1032</v>
      </c>
      <c r="J469" s="545" t="s">
        <v>1030</v>
      </c>
      <c r="K469" s="545" t="s">
        <v>1033</v>
      </c>
      <c r="L469" s="548">
        <v>29.02</v>
      </c>
      <c r="M469" s="548">
        <v>29.02</v>
      </c>
      <c r="N469" s="545">
        <v>1</v>
      </c>
      <c r="O469" s="549">
        <v>0.5</v>
      </c>
      <c r="P469" s="548"/>
      <c r="Q469" s="550">
        <v>0</v>
      </c>
      <c r="R469" s="545"/>
      <c r="S469" s="550">
        <v>0</v>
      </c>
      <c r="T469" s="549"/>
      <c r="U469" s="551">
        <v>0</v>
      </c>
    </row>
    <row r="470" spans="1:21" ht="14.4" customHeight="1" x14ac:dyDescent="0.3">
      <c r="A470" s="544">
        <v>27</v>
      </c>
      <c r="B470" s="545" t="s">
        <v>460</v>
      </c>
      <c r="C470" s="545" t="s">
        <v>477</v>
      </c>
      <c r="D470" s="546" t="s">
        <v>1768</v>
      </c>
      <c r="E470" s="547" t="s">
        <v>485</v>
      </c>
      <c r="F470" s="545" t="s">
        <v>470</v>
      </c>
      <c r="G470" s="545" t="s">
        <v>639</v>
      </c>
      <c r="H470" s="545" t="s">
        <v>422</v>
      </c>
      <c r="I470" s="545" t="s">
        <v>1040</v>
      </c>
      <c r="J470" s="545" t="s">
        <v>641</v>
      </c>
      <c r="K470" s="545" t="s">
        <v>1041</v>
      </c>
      <c r="L470" s="548">
        <v>205.84</v>
      </c>
      <c r="M470" s="548">
        <v>205.84</v>
      </c>
      <c r="N470" s="545">
        <v>1</v>
      </c>
      <c r="O470" s="549">
        <v>0.5</v>
      </c>
      <c r="P470" s="548"/>
      <c r="Q470" s="550">
        <v>0</v>
      </c>
      <c r="R470" s="545"/>
      <c r="S470" s="550">
        <v>0</v>
      </c>
      <c r="T470" s="549"/>
      <c r="U470" s="551">
        <v>0</v>
      </c>
    </row>
    <row r="471" spans="1:21" ht="14.4" customHeight="1" x14ac:dyDescent="0.3">
      <c r="A471" s="544">
        <v>27</v>
      </c>
      <c r="B471" s="545" t="s">
        <v>460</v>
      </c>
      <c r="C471" s="545" t="s">
        <v>477</v>
      </c>
      <c r="D471" s="546" t="s">
        <v>1768</v>
      </c>
      <c r="E471" s="547" t="s">
        <v>485</v>
      </c>
      <c r="F471" s="545" t="s">
        <v>470</v>
      </c>
      <c r="G471" s="545" t="s">
        <v>639</v>
      </c>
      <c r="H471" s="545" t="s">
        <v>422</v>
      </c>
      <c r="I471" s="545" t="s">
        <v>1047</v>
      </c>
      <c r="J471" s="545" t="s">
        <v>1038</v>
      </c>
      <c r="K471" s="545" t="s">
        <v>1039</v>
      </c>
      <c r="L471" s="548">
        <v>185.26</v>
      </c>
      <c r="M471" s="548">
        <v>926.3</v>
      </c>
      <c r="N471" s="545">
        <v>5</v>
      </c>
      <c r="O471" s="549">
        <v>3</v>
      </c>
      <c r="P471" s="548">
        <v>555.78</v>
      </c>
      <c r="Q471" s="550">
        <v>0.6</v>
      </c>
      <c r="R471" s="545">
        <v>3</v>
      </c>
      <c r="S471" s="550">
        <v>0.6</v>
      </c>
      <c r="T471" s="549">
        <v>2</v>
      </c>
      <c r="U471" s="551">
        <v>0.66666666666666663</v>
      </c>
    </row>
    <row r="472" spans="1:21" ht="14.4" customHeight="1" x14ac:dyDescent="0.3">
      <c r="A472" s="544">
        <v>27</v>
      </c>
      <c r="B472" s="545" t="s">
        <v>460</v>
      </c>
      <c r="C472" s="545" t="s">
        <v>477</v>
      </c>
      <c r="D472" s="546" t="s">
        <v>1768</v>
      </c>
      <c r="E472" s="547" t="s">
        <v>485</v>
      </c>
      <c r="F472" s="545" t="s">
        <v>470</v>
      </c>
      <c r="G472" s="545" t="s">
        <v>639</v>
      </c>
      <c r="H472" s="545" t="s">
        <v>422</v>
      </c>
      <c r="I472" s="545" t="s">
        <v>1574</v>
      </c>
      <c r="J472" s="545" t="s">
        <v>1038</v>
      </c>
      <c r="K472" s="545" t="s">
        <v>1039</v>
      </c>
      <c r="L472" s="548">
        <v>301.2</v>
      </c>
      <c r="M472" s="548">
        <v>301.2</v>
      </c>
      <c r="N472" s="545">
        <v>1</v>
      </c>
      <c r="O472" s="549">
        <v>0.5</v>
      </c>
      <c r="P472" s="548">
        <v>301.2</v>
      </c>
      <c r="Q472" s="550">
        <v>1</v>
      </c>
      <c r="R472" s="545">
        <v>1</v>
      </c>
      <c r="S472" s="550">
        <v>1</v>
      </c>
      <c r="T472" s="549">
        <v>0.5</v>
      </c>
      <c r="U472" s="551">
        <v>1</v>
      </c>
    </row>
    <row r="473" spans="1:21" ht="14.4" customHeight="1" x14ac:dyDescent="0.3">
      <c r="A473" s="544">
        <v>27</v>
      </c>
      <c r="B473" s="545" t="s">
        <v>460</v>
      </c>
      <c r="C473" s="545" t="s">
        <v>477</v>
      </c>
      <c r="D473" s="546" t="s">
        <v>1768</v>
      </c>
      <c r="E473" s="547" t="s">
        <v>485</v>
      </c>
      <c r="F473" s="545" t="s">
        <v>470</v>
      </c>
      <c r="G473" s="545" t="s">
        <v>554</v>
      </c>
      <c r="H473" s="545" t="s">
        <v>422</v>
      </c>
      <c r="I473" s="545" t="s">
        <v>1575</v>
      </c>
      <c r="J473" s="545" t="s">
        <v>1576</v>
      </c>
      <c r="K473" s="545" t="s">
        <v>1577</v>
      </c>
      <c r="L473" s="548">
        <v>0</v>
      </c>
      <c r="M473" s="548">
        <v>0</v>
      </c>
      <c r="N473" s="545">
        <v>1</v>
      </c>
      <c r="O473" s="549">
        <v>0.5</v>
      </c>
      <c r="P473" s="548">
        <v>0</v>
      </c>
      <c r="Q473" s="550"/>
      <c r="R473" s="545">
        <v>1</v>
      </c>
      <c r="S473" s="550">
        <v>1</v>
      </c>
      <c r="T473" s="549">
        <v>0.5</v>
      </c>
      <c r="U473" s="551">
        <v>1</v>
      </c>
    </row>
    <row r="474" spans="1:21" ht="14.4" customHeight="1" x14ac:dyDescent="0.3">
      <c r="A474" s="544">
        <v>27</v>
      </c>
      <c r="B474" s="545" t="s">
        <v>460</v>
      </c>
      <c r="C474" s="545" t="s">
        <v>477</v>
      </c>
      <c r="D474" s="546" t="s">
        <v>1768</v>
      </c>
      <c r="E474" s="547" t="s">
        <v>485</v>
      </c>
      <c r="F474" s="545" t="s">
        <v>470</v>
      </c>
      <c r="G474" s="545" t="s">
        <v>554</v>
      </c>
      <c r="H474" s="545" t="s">
        <v>422</v>
      </c>
      <c r="I474" s="545" t="s">
        <v>1578</v>
      </c>
      <c r="J474" s="545" t="s">
        <v>1576</v>
      </c>
      <c r="K474" s="545" t="s">
        <v>1579</v>
      </c>
      <c r="L474" s="548">
        <v>0</v>
      </c>
      <c r="M474" s="548">
        <v>0</v>
      </c>
      <c r="N474" s="545">
        <v>2</v>
      </c>
      <c r="O474" s="549">
        <v>1</v>
      </c>
      <c r="P474" s="548">
        <v>0</v>
      </c>
      <c r="Q474" s="550"/>
      <c r="R474" s="545">
        <v>1</v>
      </c>
      <c r="S474" s="550">
        <v>0.5</v>
      </c>
      <c r="T474" s="549">
        <v>0.5</v>
      </c>
      <c r="U474" s="551">
        <v>0.5</v>
      </c>
    </row>
    <row r="475" spans="1:21" ht="14.4" customHeight="1" x14ac:dyDescent="0.3">
      <c r="A475" s="544">
        <v>27</v>
      </c>
      <c r="B475" s="545" t="s">
        <v>460</v>
      </c>
      <c r="C475" s="545" t="s">
        <v>477</v>
      </c>
      <c r="D475" s="546" t="s">
        <v>1768</v>
      </c>
      <c r="E475" s="547" t="s">
        <v>485</v>
      </c>
      <c r="F475" s="545" t="s">
        <v>470</v>
      </c>
      <c r="G475" s="545" t="s">
        <v>554</v>
      </c>
      <c r="H475" s="545" t="s">
        <v>455</v>
      </c>
      <c r="I475" s="545" t="s">
        <v>631</v>
      </c>
      <c r="J475" s="545" t="s">
        <v>627</v>
      </c>
      <c r="K475" s="545" t="s">
        <v>632</v>
      </c>
      <c r="L475" s="548">
        <v>57.64</v>
      </c>
      <c r="M475" s="548">
        <v>172.92000000000002</v>
      </c>
      <c r="N475" s="545">
        <v>3</v>
      </c>
      <c r="O475" s="549">
        <v>1</v>
      </c>
      <c r="P475" s="548"/>
      <c r="Q475" s="550">
        <v>0</v>
      </c>
      <c r="R475" s="545"/>
      <c r="S475" s="550">
        <v>0</v>
      </c>
      <c r="T475" s="549"/>
      <c r="U475" s="551">
        <v>0</v>
      </c>
    </row>
    <row r="476" spans="1:21" ht="14.4" customHeight="1" x14ac:dyDescent="0.3">
      <c r="A476" s="544">
        <v>27</v>
      </c>
      <c r="B476" s="545" t="s">
        <v>460</v>
      </c>
      <c r="C476" s="545" t="s">
        <v>477</v>
      </c>
      <c r="D476" s="546" t="s">
        <v>1768</v>
      </c>
      <c r="E476" s="547" t="s">
        <v>485</v>
      </c>
      <c r="F476" s="545" t="s">
        <v>470</v>
      </c>
      <c r="G476" s="545" t="s">
        <v>694</v>
      </c>
      <c r="H476" s="545" t="s">
        <v>455</v>
      </c>
      <c r="I476" s="545" t="s">
        <v>695</v>
      </c>
      <c r="J476" s="545" t="s">
        <v>696</v>
      </c>
      <c r="K476" s="545" t="s">
        <v>506</v>
      </c>
      <c r="L476" s="548">
        <v>48.27</v>
      </c>
      <c r="M476" s="548">
        <v>144.81</v>
      </c>
      <c r="N476" s="545">
        <v>3</v>
      </c>
      <c r="O476" s="549">
        <v>1.5</v>
      </c>
      <c r="P476" s="548">
        <v>96.54</v>
      </c>
      <c r="Q476" s="550">
        <v>0.66666666666666674</v>
      </c>
      <c r="R476" s="545">
        <v>2</v>
      </c>
      <c r="S476" s="550">
        <v>0.66666666666666663</v>
      </c>
      <c r="T476" s="549">
        <v>0.5</v>
      </c>
      <c r="U476" s="551">
        <v>0.33333333333333331</v>
      </c>
    </row>
    <row r="477" spans="1:21" ht="14.4" customHeight="1" x14ac:dyDescent="0.3">
      <c r="A477" s="544">
        <v>27</v>
      </c>
      <c r="B477" s="545" t="s">
        <v>460</v>
      </c>
      <c r="C477" s="545" t="s">
        <v>477</v>
      </c>
      <c r="D477" s="546" t="s">
        <v>1768</v>
      </c>
      <c r="E477" s="547" t="s">
        <v>485</v>
      </c>
      <c r="F477" s="545" t="s">
        <v>470</v>
      </c>
      <c r="G477" s="545" t="s">
        <v>694</v>
      </c>
      <c r="H477" s="545" t="s">
        <v>455</v>
      </c>
      <c r="I477" s="545" t="s">
        <v>1053</v>
      </c>
      <c r="J477" s="545" t="s">
        <v>696</v>
      </c>
      <c r="K477" s="545" t="s">
        <v>504</v>
      </c>
      <c r="L477" s="548">
        <v>144.81</v>
      </c>
      <c r="M477" s="548">
        <v>289.62</v>
      </c>
      <c r="N477" s="545">
        <v>2</v>
      </c>
      <c r="O477" s="549">
        <v>1</v>
      </c>
      <c r="P477" s="548"/>
      <c r="Q477" s="550">
        <v>0</v>
      </c>
      <c r="R477" s="545"/>
      <c r="S477" s="550">
        <v>0</v>
      </c>
      <c r="T477" s="549"/>
      <c r="U477" s="551">
        <v>0</v>
      </c>
    </row>
    <row r="478" spans="1:21" ht="14.4" customHeight="1" x14ac:dyDescent="0.3">
      <c r="A478" s="544">
        <v>27</v>
      </c>
      <c r="B478" s="545" t="s">
        <v>460</v>
      </c>
      <c r="C478" s="545" t="s">
        <v>477</v>
      </c>
      <c r="D478" s="546" t="s">
        <v>1768</v>
      </c>
      <c r="E478" s="547" t="s">
        <v>485</v>
      </c>
      <c r="F478" s="545" t="s">
        <v>470</v>
      </c>
      <c r="G478" s="545" t="s">
        <v>694</v>
      </c>
      <c r="H478" s="545" t="s">
        <v>455</v>
      </c>
      <c r="I478" s="545" t="s">
        <v>1580</v>
      </c>
      <c r="J478" s="545" t="s">
        <v>1055</v>
      </c>
      <c r="K478" s="545" t="s">
        <v>577</v>
      </c>
      <c r="L478" s="548">
        <v>96.53</v>
      </c>
      <c r="M478" s="548">
        <v>289.59000000000003</v>
      </c>
      <c r="N478" s="545">
        <v>3</v>
      </c>
      <c r="O478" s="549">
        <v>2</v>
      </c>
      <c r="P478" s="548">
        <v>289.59000000000003</v>
      </c>
      <c r="Q478" s="550">
        <v>1</v>
      </c>
      <c r="R478" s="545">
        <v>3</v>
      </c>
      <c r="S478" s="550">
        <v>1</v>
      </c>
      <c r="T478" s="549">
        <v>2</v>
      </c>
      <c r="U478" s="551">
        <v>1</v>
      </c>
    </row>
    <row r="479" spans="1:21" ht="14.4" customHeight="1" x14ac:dyDescent="0.3">
      <c r="A479" s="544">
        <v>27</v>
      </c>
      <c r="B479" s="545" t="s">
        <v>460</v>
      </c>
      <c r="C479" s="545" t="s">
        <v>477</v>
      </c>
      <c r="D479" s="546" t="s">
        <v>1768</v>
      </c>
      <c r="E479" s="547" t="s">
        <v>485</v>
      </c>
      <c r="F479" s="545" t="s">
        <v>470</v>
      </c>
      <c r="G479" s="545" t="s">
        <v>694</v>
      </c>
      <c r="H479" s="545" t="s">
        <v>455</v>
      </c>
      <c r="I479" s="545" t="s">
        <v>1054</v>
      </c>
      <c r="J479" s="545" t="s">
        <v>1055</v>
      </c>
      <c r="K479" s="545" t="s">
        <v>763</v>
      </c>
      <c r="L479" s="548">
        <v>289.62</v>
      </c>
      <c r="M479" s="548">
        <v>868.86</v>
      </c>
      <c r="N479" s="545">
        <v>3</v>
      </c>
      <c r="O479" s="549">
        <v>1.5</v>
      </c>
      <c r="P479" s="548">
        <v>289.62</v>
      </c>
      <c r="Q479" s="550">
        <v>0.33333333333333331</v>
      </c>
      <c r="R479" s="545">
        <v>1</v>
      </c>
      <c r="S479" s="550">
        <v>0.33333333333333331</v>
      </c>
      <c r="T479" s="549">
        <v>0.5</v>
      </c>
      <c r="U479" s="551">
        <v>0.33333333333333331</v>
      </c>
    </row>
    <row r="480" spans="1:21" ht="14.4" customHeight="1" x14ac:dyDescent="0.3">
      <c r="A480" s="544">
        <v>27</v>
      </c>
      <c r="B480" s="545" t="s">
        <v>460</v>
      </c>
      <c r="C480" s="545" t="s">
        <v>477</v>
      </c>
      <c r="D480" s="546" t="s">
        <v>1768</v>
      </c>
      <c r="E480" s="547" t="s">
        <v>485</v>
      </c>
      <c r="F480" s="545" t="s">
        <v>470</v>
      </c>
      <c r="G480" s="545" t="s">
        <v>694</v>
      </c>
      <c r="H480" s="545" t="s">
        <v>455</v>
      </c>
      <c r="I480" s="545" t="s">
        <v>1581</v>
      </c>
      <c r="J480" s="545" t="s">
        <v>702</v>
      </c>
      <c r="K480" s="545" t="s">
        <v>845</v>
      </c>
      <c r="L480" s="548">
        <v>48.27</v>
      </c>
      <c r="M480" s="548">
        <v>96.54</v>
      </c>
      <c r="N480" s="545">
        <v>2</v>
      </c>
      <c r="O480" s="549">
        <v>0.5</v>
      </c>
      <c r="P480" s="548">
        <v>96.54</v>
      </c>
      <c r="Q480" s="550">
        <v>1</v>
      </c>
      <c r="R480" s="545">
        <v>2</v>
      </c>
      <c r="S480" s="550">
        <v>1</v>
      </c>
      <c r="T480" s="549">
        <v>0.5</v>
      </c>
      <c r="U480" s="551">
        <v>1</v>
      </c>
    </row>
    <row r="481" spans="1:21" ht="14.4" customHeight="1" x14ac:dyDescent="0.3">
      <c r="A481" s="544">
        <v>27</v>
      </c>
      <c r="B481" s="545" t="s">
        <v>460</v>
      </c>
      <c r="C481" s="545" t="s">
        <v>477</v>
      </c>
      <c r="D481" s="546" t="s">
        <v>1768</v>
      </c>
      <c r="E481" s="547" t="s">
        <v>485</v>
      </c>
      <c r="F481" s="545" t="s">
        <v>470</v>
      </c>
      <c r="G481" s="545" t="s">
        <v>694</v>
      </c>
      <c r="H481" s="545" t="s">
        <v>422</v>
      </c>
      <c r="I481" s="545" t="s">
        <v>1582</v>
      </c>
      <c r="J481" s="545" t="s">
        <v>1583</v>
      </c>
      <c r="K481" s="545" t="s">
        <v>845</v>
      </c>
      <c r="L481" s="548">
        <v>48.27</v>
      </c>
      <c r="M481" s="548">
        <v>48.27</v>
      </c>
      <c r="N481" s="545">
        <v>1</v>
      </c>
      <c r="O481" s="549">
        <v>0.5</v>
      </c>
      <c r="P481" s="548"/>
      <c r="Q481" s="550">
        <v>0</v>
      </c>
      <c r="R481" s="545"/>
      <c r="S481" s="550">
        <v>0</v>
      </c>
      <c r="T481" s="549"/>
      <c r="U481" s="551">
        <v>0</v>
      </c>
    </row>
    <row r="482" spans="1:21" ht="14.4" customHeight="1" x14ac:dyDescent="0.3">
      <c r="A482" s="544">
        <v>27</v>
      </c>
      <c r="B482" s="545" t="s">
        <v>460</v>
      </c>
      <c r="C482" s="545" t="s">
        <v>477</v>
      </c>
      <c r="D482" s="546" t="s">
        <v>1768</v>
      </c>
      <c r="E482" s="547" t="s">
        <v>485</v>
      </c>
      <c r="F482" s="545" t="s">
        <v>470</v>
      </c>
      <c r="G482" s="545" t="s">
        <v>694</v>
      </c>
      <c r="H482" s="545" t="s">
        <v>422</v>
      </c>
      <c r="I482" s="545" t="s">
        <v>1584</v>
      </c>
      <c r="J482" s="545" t="s">
        <v>1583</v>
      </c>
      <c r="K482" s="545" t="s">
        <v>840</v>
      </c>
      <c r="L482" s="548">
        <v>144.81</v>
      </c>
      <c r="M482" s="548">
        <v>289.62</v>
      </c>
      <c r="N482" s="545">
        <v>2</v>
      </c>
      <c r="O482" s="549">
        <v>1</v>
      </c>
      <c r="P482" s="548">
        <v>144.81</v>
      </c>
      <c r="Q482" s="550">
        <v>0.5</v>
      </c>
      <c r="R482" s="545">
        <v>1</v>
      </c>
      <c r="S482" s="550">
        <v>0.5</v>
      </c>
      <c r="T482" s="549">
        <v>0.5</v>
      </c>
      <c r="U482" s="551">
        <v>0.5</v>
      </c>
    </row>
    <row r="483" spans="1:21" ht="14.4" customHeight="1" x14ac:dyDescent="0.3">
      <c r="A483" s="544">
        <v>27</v>
      </c>
      <c r="B483" s="545" t="s">
        <v>460</v>
      </c>
      <c r="C483" s="545" t="s">
        <v>477</v>
      </c>
      <c r="D483" s="546" t="s">
        <v>1768</v>
      </c>
      <c r="E483" s="547" t="s">
        <v>485</v>
      </c>
      <c r="F483" s="545" t="s">
        <v>470</v>
      </c>
      <c r="G483" s="545" t="s">
        <v>694</v>
      </c>
      <c r="H483" s="545" t="s">
        <v>422</v>
      </c>
      <c r="I483" s="545" t="s">
        <v>1585</v>
      </c>
      <c r="J483" s="545" t="s">
        <v>1583</v>
      </c>
      <c r="K483" s="545" t="s">
        <v>840</v>
      </c>
      <c r="L483" s="548">
        <v>144.81</v>
      </c>
      <c r="M483" s="548">
        <v>144.81</v>
      </c>
      <c r="N483" s="545">
        <v>1</v>
      </c>
      <c r="O483" s="549">
        <v>0.5</v>
      </c>
      <c r="P483" s="548">
        <v>144.81</v>
      </c>
      <c r="Q483" s="550">
        <v>1</v>
      </c>
      <c r="R483" s="545">
        <v>1</v>
      </c>
      <c r="S483" s="550">
        <v>1</v>
      </c>
      <c r="T483" s="549">
        <v>0.5</v>
      </c>
      <c r="U483" s="551">
        <v>1</v>
      </c>
    </row>
    <row r="484" spans="1:21" ht="14.4" customHeight="1" x14ac:dyDescent="0.3">
      <c r="A484" s="544">
        <v>27</v>
      </c>
      <c r="B484" s="545" t="s">
        <v>460</v>
      </c>
      <c r="C484" s="545" t="s">
        <v>477</v>
      </c>
      <c r="D484" s="546" t="s">
        <v>1768</v>
      </c>
      <c r="E484" s="547" t="s">
        <v>485</v>
      </c>
      <c r="F484" s="545" t="s">
        <v>470</v>
      </c>
      <c r="G484" s="545" t="s">
        <v>633</v>
      </c>
      <c r="H484" s="545" t="s">
        <v>455</v>
      </c>
      <c r="I484" s="545" t="s">
        <v>1586</v>
      </c>
      <c r="J484" s="545" t="s">
        <v>1587</v>
      </c>
      <c r="K484" s="545" t="s">
        <v>636</v>
      </c>
      <c r="L484" s="548">
        <v>318.66000000000003</v>
      </c>
      <c r="M484" s="548">
        <v>318.66000000000003</v>
      </c>
      <c r="N484" s="545">
        <v>1</v>
      </c>
      <c r="O484" s="549">
        <v>0.5</v>
      </c>
      <c r="P484" s="548"/>
      <c r="Q484" s="550">
        <v>0</v>
      </c>
      <c r="R484" s="545"/>
      <c r="S484" s="550">
        <v>0</v>
      </c>
      <c r="T484" s="549"/>
      <c r="U484" s="551">
        <v>0</v>
      </c>
    </row>
    <row r="485" spans="1:21" ht="14.4" customHeight="1" x14ac:dyDescent="0.3">
      <c r="A485" s="544">
        <v>27</v>
      </c>
      <c r="B485" s="545" t="s">
        <v>460</v>
      </c>
      <c r="C485" s="545" t="s">
        <v>477</v>
      </c>
      <c r="D485" s="546" t="s">
        <v>1768</v>
      </c>
      <c r="E485" s="547" t="s">
        <v>485</v>
      </c>
      <c r="F485" s="545" t="s">
        <v>470</v>
      </c>
      <c r="G485" s="545" t="s">
        <v>558</v>
      </c>
      <c r="H485" s="545" t="s">
        <v>455</v>
      </c>
      <c r="I485" s="545" t="s">
        <v>559</v>
      </c>
      <c r="J485" s="545" t="s">
        <v>560</v>
      </c>
      <c r="K485" s="545" t="s">
        <v>561</v>
      </c>
      <c r="L485" s="548">
        <v>87.41</v>
      </c>
      <c r="M485" s="548">
        <v>524.46</v>
      </c>
      <c r="N485" s="545">
        <v>6</v>
      </c>
      <c r="O485" s="549">
        <v>2</v>
      </c>
      <c r="P485" s="548"/>
      <c r="Q485" s="550">
        <v>0</v>
      </c>
      <c r="R485" s="545"/>
      <c r="S485" s="550">
        <v>0</v>
      </c>
      <c r="T485" s="549"/>
      <c r="U485" s="551">
        <v>0</v>
      </c>
    </row>
    <row r="486" spans="1:21" ht="14.4" customHeight="1" x14ac:dyDescent="0.3">
      <c r="A486" s="544">
        <v>27</v>
      </c>
      <c r="B486" s="545" t="s">
        <v>460</v>
      </c>
      <c r="C486" s="545" t="s">
        <v>477</v>
      </c>
      <c r="D486" s="546" t="s">
        <v>1768</v>
      </c>
      <c r="E486" s="547" t="s">
        <v>485</v>
      </c>
      <c r="F486" s="545" t="s">
        <v>470</v>
      </c>
      <c r="G486" s="545" t="s">
        <v>558</v>
      </c>
      <c r="H486" s="545" t="s">
        <v>455</v>
      </c>
      <c r="I486" s="545" t="s">
        <v>1058</v>
      </c>
      <c r="J486" s="545" t="s">
        <v>560</v>
      </c>
      <c r="K486" s="545" t="s">
        <v>786</v>
      </c>
      <c r="L486" s="548">
        <v>262.23</v>
      </c>
      <c r="M486" s="548">
        <v>1048.92</v>
      </c>
      <c r="N486" s="545">
        <v>4</v>
      </c>
      <c r="O486" s="549">
        <v>3</v>
      </c>
      <c r="P486" s="548">
        <v>524.46</v>
      </c>
      <c r="Q486" s="550">
        <v>0.5</v>
      </c>
      <c r="R486" s="545">
        <v>2</v>
      </c>
      <c r="S486" s="550">
        <v>0.5</v>
      </c>
      <c r="T486" s="549">
        <v>2</v>
      </c>
      <c r="U486" s="551">
        <v>0.66666666666666663</v>
      </c>
    </row>
    <row r="487" spans="1:21" ht="14.4" customHeight="1" x14ac:dyDescent="0.3">
      <c r="A487" s="544">
        <v>27</v>
      </c>
      <c r="B487" s="545" t="s">
        <v>460</v>
      </c>
      <c r="C487" s="545" t="s">
        <v>477</v>
      </c>
      <c r="D487" s="546" t="s">
        <v>1768</v>
      </c>
      <c r="E487" s="547" t="s">
        <v>485</v>
      </c>
      <c r="F487" s="545" t="s">
        <v>470</v>
      </c>
      <c r="G487" s="545" t="s">
        <v>558</v>
      </c>
      <c r="H487" s="545" t="s">
        <v>455</v>
      </c>
      <c r="I487" s="545" t="s">
        <v>1059</v>
      </c>
      <c r="J487" s="545" t="s">
        <v>1060</v>
      </c>
      <c r="K487" s="545" t="s">
        <v>727</v>
      </c>
      <c r="L487" s="548">
        <v>87.41</v>
      </c>
      <c r="M487" s="548">
        <v>174.82</v>
      </c>
      <c r="N487" s="545">
        <v>2</v>
      </c>
      <c r="O487" s="549">
        <v>0.5</v>
      </c>
      <c r="P487" s="548">
        <v>174.82</v>
      </c>
      <c r="Q487" s="550">
        <v>1</v>
      </c>
      <c r="R487" s="545">
        <v>2</v>
      </c>
      <c r="S487" s="550">
        <v>1</v>
      </c>
      <c r="T487" s="549">
        <v>0.5</v>
      </c>
      <c r="U487" s="551">
        <v>1</v>
      </c>
    </row>
    <row r="488" spans="1:21" ht="14.4" customHeight="1" x14ac:dyDescent="0.3">
      <c r="A488" s="544">
        <v>27</v>
      </c>
      <c r="B488" s="545" t="s">
        <v>460</v>
      </c>
      <c r="C488" s="545" t="s">
        <v>477</v>
      </c>
      <c r="D488" s="546" t="s">
        <v>1768</v>
      </c>
      <c r="E488" s="547" t="s">
        <v>485</v>
      </c>
      <c r="F488" s="545" t="s">
        <v>470</v>
      </c>
      <c r="G488" s="545" t="s">
        <v>558</v>
      </c>
      <c r="H488" s="545" t="s">
        <v>455</v>
      </c>
      <c r="I488" s="545" t="s">
        <v>1588</v>
      </c>
      <c r="J488" s="545" t="s">
        <v>1060</v>
      </c>
      <c r="K488" s="545" t="s">
        <v>636</v>
      </c>
      <c r="L488" s="548">
        <v>262.23</v>
      </c>
      <c r="M488" s="548">
        <v>262.23</v>
      </c>
      <c r="N488" s="545">
        <v>1</v>
      </c>
      <c r="O488" s="549">
        <v>0.5</v>
      </c>
      <c r="P488" s="548"/>
      <c r="Q488" s="550">
        <v>0</v>
      </c>
      <c r="R488" s="545"/>
      <c r="S488" s="550">
        <v>0</v>
      </c>
      <c r="T488" s="549"/>
      <c r="U488" s="551">
        <v>0</v>
      </c>
    </row>
    <row r="489" spans="1:21" ht="14.4" customHeight="1" x14ac:dyDescent="0.3">
      <c r="A489" s="544">
        <v>27</v>
      </c>
      <c r="B489" s="545" t="s">
        <v>460</v>
      </c>
      <c r="C489" s="545" t="s">
        <v>477</v>
      </c>
      <c r="D489" s="546" t="s">
        <v>1768</v>
      </c>
      <c r="E489" s="547" t="s">
        <v>485</v>
      </c>
      <c r="F489" s="545" t="s">
        <v>470</v>
      </c>
      <c r="G489" s="545" t="s">
        <v>558</v>
      </c>
      <c r="H489" s="545" t="s">
        <v>455</v>
      </c>
      <c r="I489" s="545" t="s">
        <v>1061</v>
      </c>
      <c r="J489" s="545" t="s">
        <v>1062</v>
      </c>
      <c r="K489" s="545" t="s">
        <v>786</v>
      </c>
      <c r="L489" s="548">
        <v>524.45000000000005</v>
      </c>
      <c r="M489" s="548">
        <v>1048.9000000000001</v>
      </c>
      <c r="N489" s="545">
        <v>2</v>
      </c>
      <c r="O489" s="549">
        <v>1</v>
      </c>
      <c r="P489" s="548"/>
      <c r="Q489" s="550">
        <v>0</v>
      </c>
      <c r="R489" s="545"/>
      <c r="S489" s="550">
        <v>0</v>
      </c>
      <c r="T489" s="549"/>
      <c r="U489" s="551">
        <v>0</v>
      </c>
    </row>
    <row r="490" spans="1:21" ht="14.4" customHeight="1" x14ac:dyDescent="0.3">
      <c r="A490" s="544">
        <v>27</v>
      </c>
      <c r="B490" s="545" t="s">
        <v>460</v>
      </c>
      <c r="C490" s="545" t="s">
        <v>477</v>
      </c>
      <c r="D490" s="546" t="s">
        <v>1768</v>
      </c>
      <c r="E490" s="547" t="s">
        <v>485</v>
      </c>
      <c r="F490" s="545" t="s">
        <v>470</v>
      </c>
      <c r="G490" s="545" t="s">
        <v>1589</v>
      </c>
      <c r="H490" s="545" t="s">
        <v>422</v>
      </c>
      <c r="I490" s="545" t="s">
        <v>1590</v>
      </c>
      <c r="J490" s="545" t="s">
        <v>1591</v>
      </c>
      <c r="K490" s="545" t="s">
        <v>1592</v>
      </c>
      <c r="L490" s="548">
        <v>0</v>
      </c>
      <c r="M490" s="548">
        <v>0</v>
      </c>
      <c r="N490" s="545">
        <v>3</v>
      </c>
      <c r="O490" s="549">
        <v>1</v>
      </c>
      <c r="P490" s="548"/>
      <c r="Q490" s="550"/>
      <c r="R490" s="545"/>
      <c r="S490" s="550">
        <v>0</v>
      </c>
      <c r="T490" s="549"/>
      <c r="U490" s="551">
        <v>0</v>
      </c>
    </row>
    <row r="491" spans="1:21" ht="14.4" customHeight="1" x14ac:dyDescent="0.3">
      <c r="A491" s="544">
        <v>27</v>
      </c>
      <c r="B491" s="545" t="s">
        <v>460</v>
      </c>
      <c r="C491" s="545" t="s">
        <v>477</v>
      </c>
      <c r="D491" s="546" t="s">
        <v>1768</v>
      </c>
      <c r="E491" s="547" t="s">
        <v>485</v>
      </c>
      <c r="F491" s="545" t="s">
        <v>470</v>
      </c>
      <c r="G491" s="545" t="s">
        <v>1063</v>
      </c>
      <c r="H491" s="545" t="s">
        <v>422</v>
      </c>
      <c r="I491" s="545" t="s">
        <v>1593</v>
      </c>
      <c r="J491" s="545" t="s">
        <v>1594</v>
      </c>
      <c r="K491" s="545" t="s">
        <v>1066</v>
      </c>
      <c r="L491" s="548">
        <v>320.20999999999998</v>
      </c>
      <c r="M491" s="548">
        <v>960.62999999999988</v>
      </c>
      <c r="N491" s="545">
        <v>3</v>
      </c>
      <c r="O491" s="549">
        <v>0.5</v>
      </c>
      <c r="P491" s="548"/>
      <c r="Q491" s="550">
        <v>0</v>
      </c>
      <c r="R491" s="545"/>
      <c r="S491" s="550">
        <v>0</v>
      </c>
      <c r="T491" s="549"/>
      <c r="U491" s="551">
        <v>0</v>
      </c>
    </row>
    <row r="492" spans="1:21" ht="14.4" customHeight="1" x14ac:dyDescent="0.3">
      <c r="A492" s="544">
        <v>27</v>
      </c>
      <c r="B492" s="545" t="s">
        <v>460</v>
      </c>
      <c r="C492" s="545" t="s">
        <v>477</v>
      </c>
      <c r="D492" s="546" t="s">
        <v>1768</v>
      </c>
      <c r="E492" s="547" t="s">
        <v>485</v>
      </c>
      <c r="F492" s="545" t="s">
        <v>470</v>
      </c>
      <c r="G492" s="545" t="s">
        <v>1063</v>
      </c>
      <c r="H492" s="545" t="s">
        <v>422</v>
      </c>
      <c r="I492" s="545" t="s">
        <v>1595</v>
      </c>
      <c r="J492" s="545" t="s">
        <v>1596</v>
      </c>
      <c r="K492" s="545" t="s">
        <v>1597</v>
      </c>
      <c r="L492" s="548">
        <v>320.20999999999998</v>
      </c>
      <c r="M492" s="548">
        <v>1280.8399999999999</v>
      </c>
      <c r="N492" s="545">
        <v>4</v>
      </c>
      <c r="O492" s="549">
        <v>0.5</v>
      </c>
      <c r="P492" s="548"/>
      <c r="Q492" s="550">
        <v>0</v>
      </c>
      <c r="R492" s="545"/>
      <c r="S492" s="550">
        <v>0</v>
      </c>
      <c r="T492" s="549"/>
      <c r="U492" s="551">
        <v>0</v>
      </c>
    </row>
    <row r="493" spans="1:21" ht="14.4" customHeight="1" x14ac:dyDescent="0.3">
      <c r="A493" s="544">
        <v>27</v>
      </c>
      <c r="B493" s="545" t="s">
        <v>460</v>
      </c>
      <c r="C493" s="545" t="s">
        <v>477</v>
      </c>
      <c r="D493" s="546" t="s">
        <v>1768</v>
      </c>
      <c r="E493" s="547" t="s">
        <v>485</v>
      </c>
      <c r="F493" s="545" t="s">
        <v>470</v>
      </c>
      <c r="G493" s="545" t="s">
        <v>1063</v>
      </c>
      <c r="H493" s="545" t="s">
        <v>422</v>
      </c>
      <c r="I493" s="545" t="s">
        <v>1598</v>
      </c>
      <c r="J493" s="545" t="s">
        <v>1594</v>
      </c>
      <c r="K493" s="545" t="s">
        <v>1599</v>
      </c>
      <c r="L493" s="548">
        <v>160.1</v>
      </c>
      <c r="M493" s="548">
        <v>320.2</v>
      </c>
      <c r="N493" s="545">
        <v>2</v>
      </c>
      <c r="O493" s="549">
        <v>0.5</v>
      </c>
      <c r="P493" s="548"/>
      <c r="Q493" s="550">
        <v>0</v>
      </c>
      <c r="R493" s="545"/>
      <c r="S493" s="550">
        <v>0</v>
      </c>
      <c r="T493" s="549"/>
      <c r="U493" s="551">
        <v>0</v>
      </c>
    </row>
    <row r="494" spans="1:21" ht="14.4" customHeight="1" x14ac:dyDescent="0.3">
      <c r="A494" s="544">
        <v>27</v>
      </c>
      <c r="B494" s="545" t="s">
        <v>460</v>
      </c>
      <c r="C494" s="545" t="s">
        <v>477</v>
      </c>
      <c r="D494" s="546" t="s">
        <v>1768</v>
      </c>
      <c r="E494" s="547" t="s">
        <v>485</v>
      </c>
      <c r="F494" s="545" t="s">
        <v>470</v>
      </c>
      <c r="G494" s="545" t="s">
        <v>1063</v>
      </c>
      <c r="H494" s="545" t="s">
        <v>422</v>
      </c>
      <c r="I494" s="545" t="s">
        <v>1067</v>
      </c>
      <c r="J494" s="545" t="s">
        <v>1065</v>
      </c>
      <c r="K494" s="545" t="s">
        <v>1066</v>
      </c>
      <c r="L494" s="548">
        <v>320.20999999999998</v>
      </c>
      <c r="M494" s="548">
        <v>960.62999999999988</v>
      </c>
      <c r="N494" s="545">
        <v>3</v>
      </c>
      <c r="O494" s="549">
        <v>0.5</v>
      </c>
      <c r="P494" s="548"/>
      <c r="Q494" s="550">
        <v>0</v>
      </c>
      <c r="R494" s="545"/>
      <c r="S494" s="550">
        <v>0</v>
      </c>
      <c r="T494" s="549"/>
      <c r="U494" s="551">
        <v>0</v>
      </c>
    </row>
    <row r="495" spans="1:21" ht="14.4" customHeight="1" x14ac:dyDescent="0.3">
      <c r="A495" s="544">
        <v>27</v>
      </c>
      <c r="B495" s="545" t="s">
        <v>460</v>
      </c>
      <c r="C495" s="545" t="s">
        <v>477</v>
      </c>
      <c r="D495" s="546" t="s">
        <v>1768</v>
      </c>
      <c r="E495" s="547" t="s">
        <v>485</v>
      </c>
      <c r="F495" s="545" t="s">
        <v>470</v>
      </c>
      <c r="G495" s="545" t="s">
        <v>1063</v>
      </c>
      <c r="H495" s="545" t="s">
        <v>422</v>
      </c>
      <c r="I495" s="545" t="s">
        <v>1600</v>
      </c>
      <c r="J495" s="545" t="s">
        <v>1065</v>
      </c>
      <c r="K495" s="545" t="s">
        <v>1066</v>
      </c>
      <c r="L495" s="548">
        <v>320.20999999999998</v>
      </c>
      <c r="M495" s="548">
        <v>640.41999999999996</v>
      </c>
      <c r="N495" s="545">
        <v>2</v>
      </c>
      <c r="O495" s="549">
        <v>0.5</v>
      </c>
      <c r="P495" s="548">
        <v>640.41999999999996</v>
      </c>
      <c r="Q495" s="550">
        <v>1</v>
      </c>
      <c r="R495" s="545">
        <v>2</v>
      </c>
      <c r="S495" s="550">
        <v>1</v>
      </c>
      <c r="T495" s="549">
        <v>0.5</v>
      </c>
      <c r="U495" s="551">
        <v>1</v>
      </c>
    </row>
    <row r="496" spans="1:21" ht="14.4" customHeight="1" x14ac:dyDescent="0.3">
      <c r="A496" s="544">
        <v>27</v>
      </c>
      <c r="B496" s="545" t="s">
        <v>460</v>
      </c>
      <c r="C496" s="545" t="s">
        <v>477</v>
      </c>
      <c r="D496" s="546" t="s">
        <v>1768</v>
      </c>
      <c r="E496" s="547" t="s">
        <v>485</v>
      </c>
      <c r="F496" s="545" t="s">
        <v>470</v>
      </c>
      <c r="G496" s="545" t="s">
        <v>1068</v>
      </c>
      <c r="H496" s="545" t="s">
        <v>455</v>
      </c>
      <c r="I496" s="545" t="s">
        <v>1601</v>
      </c>
      <c r="J496" s="545" t="s">
        <v>1602</v>
      </c>
      <c r="K496" s="545" t="s">
        <v>1479</v>
      </c>
      <c r="L496" s="548">
        <v>0</v>
      </c>
      <c r="M496" s="548">
        <v>0</v>
      </c>
      <c r="N496" s="545">
        <v>6</v>
      </c>
      <c r="O496" s="549">
        <v>1.5</v>
      </c>
      <c r="P496" s="548"/>
      <c r="Q496" s="550"/>
      <c r="R496" s="545"/>
      <c r="S496" s="550">
        <v>0</v>
      </c>
      <c r="T496" s="549"/>
      <c r="U496" s="551">
        <v>0</v>
      </c>
    </row>
    <row r="497" spans="1:21" ht="14.4" customHeight="1" x14ac:dyDescent="0.3">
      <c r="A497" s="544">
        <v>27</v>
      </c>
      <c r="B497" s="545" t="s">
        <v>460</v>
      </c>
      <c r="C497" s="545" t="s">
        <v>477</v>
      </c>
      <c r="D497" s="546" t="s">
        <v>1768</v>
      </c>
      <c r="E497" s="547" t="s">
        <v>485</v>
      </c>
      <c r="F497" s="545" t="s">
        <v>470</v>
      </c>
      <c r="G497" s="545" t="s">
        <v>1068</v>
      </c>
      <c r="H497" s="545" t="s">
        <v>455</v>
      </c>
      <c r="I497" s="545" t="s">
        <v>1071</v>
      </c>
      <c r="J497" s="545" t="s">
        <v>1072</v>
      </c>
      <c r="K497" s="545" t="s">
        <v>1073</v>
      </c>
      <c r="L497" s="548">
        <v>0</v>
      </c>
      <c r="M497" s="548">
        <v>0</v>
      </c>
      <c r="N497" s="545">
        <v>2</v>
      </c>
      <c r="O497" s="549">
        <v>0.5</v>
      </c>
      <c r="P497" s="548"/>
      <c r="Q497" s="550"/>
      <c r="R497" s="545"/>
      <c r="S497" s="550">
        <v>0</v>
      </c>
      <c r="T497" s="549"/>
      <c r="U497" s="551">
        <v>0</v>
      </c>
    </row>
    <row r="498" spans="1:21" ht="14.4" customHeight="1" x14ac:dyDescent="0.3">
      <c r="A498" s="544">
        <v>27</v>
      </c>
      <c r="B498" s="545" t="s">
        <v>460</v>
      </c>
      <c r="C498" s="545" t="s">
        <v>477</v>
      </c>
      <c r="D498" s="546" t="s">
        <v>1768</v>
      </c>
      <c r="E498" s="547" t="s">
        <v>485</v>
      </c>
      <c r="F498" s="545" t="s">
        <v>470</v>
      </c>
      <c r="G498" s="545" t="s">
        <v>1074</v>
      </c>
      <c r="H498" s="545" t="s">
        <v>422</v>
      </c>
      <c r="I498" s="545" t="s">
        <v>1603</v>
      </c>
      <c r="J498" s="545" t="s">
        <v>1604</v>
      </c>
      <c r="K498" s="545" t="s">
        <v>1605</v>
      </c>
      <c r="L498" s="548">
        <v>0</v>
      </c>
      <c r="M498" s="548">
        <v>0</v>
      </c>
      <c r="N498" s="545">
        <v>1</v>
      </c>
      <c r="O498" s="549">
        <v>0.5</v>
      </c>
      <c r="P498" s="548">
        <v>0</v>
      </c>
      <c r="Q498" s="550"/>
      <c r="R498" s="545">
        <v>1</v>
      </c>
      <c r="S498" s="550">
        <v>1</v>
      </c>
      <c r="T498" s="549">
        <v>0.5</v>
      </c>
      <c r="U498" s="551">
        <v>1</v>
      </c>
    </row>
    <row r="499" spans="1:21" ht="14.4" customHeight="1" x14ac:dyDescent="0.3">
      <c r="A499" s="544">
        <v>27</v>
      </c>
      <c r="B499" s="545" t="s">
        <v>460</v>
      </c>
      <c r="C499" s="545" t="s">
        <v>477</v>
      </c>
      <c r="D499" s="546" t="s">
        <v>1768</v>
      </c>
      <c r="E499" s="547" t="s">
        <v>485</v>
      </c>
      <c r="F499" s="545" t="s">
        <v>470</v>
      </c>
      <c r="G499" s="545" t="s">
        <v>1078</v>
      </c>
      <c r="H499" s="545" t="s">
        <v>455</v>
      </c>
      <c r="I499" s="545" t="s">
        <v>1606</v>
      </c>
      <c r="J499" s="545" t="s">
        <v>1080</v>
      </c>
      <c r="K499" s="545" t="s">
        <v>1607</v>
      </c>
      <c r="L499" s="548">
        <v>341.53</v>
      </c>
      <c r="M499" s="548">
        <v>341.53</v>
      </c>
      <c r="N499" s="545">
        <v>1</v>
      </c>
      <c r="O499" s="549">
        <v>1</v>
      </c>
      <c r="P499" s="548">
        <v>341.53</v>
      </c>
      <c r="Q499" s="550">
        <v>1</v>
      </c>
      <c r="R499" s="545">
        <v>1</v>
      </c>
      <c r="S499" s="550">
        <v>1</v>
      </c>
      <c r="T499" s="549">
        <v>1</v>
      </c>
      <c r="U499" s="551">
        <v>1</v>
      </c>
    </row>
    <row r="500" spans="1:21" ht="14.4" customHeight="1" x14ac:dyDescent="0.3">
      <c r="A500" s="544">
        <v>27</v>
      </c>
      <c r="B500" s="545" t="s">
        <v>460</v>
      </c>
      <c r="C500" s="545" t="s">
        <v>477</v>
      </c>
      <c r="D500" s="546" t="s">
        <v>1768</v>
      </c>
      <c r="E500" s="547" t="s">
        <v>485</v>
      </c>
      <c r="F500" s="545" t="s">
        <v>470</v>
      </c>
      <c r="G500" s="545" t="s">
        <v>1078</v>
      </c>
      <c r="H500" s="545" t="s">
        <v>455</v>
      </c>
      <c r="I500" s="545" t="s">
        <v>1608</v>
      </c>
      <c r="J500" s="545" t="s">
        <v>1609</v>
      </c>
      <c r="K500" s="545" t="s">
        <v>727</v>
      </c>
      <c r="L500" s="548">
        <v>42.47</v>
      </c>
      <c r="M500" s="548">
        <v>42.47</v>
      </c>
      <c r="N500" s="545">
        <v>1</v>
      </c>
      <c r="O500" s="549">
        <v>0.5</v>
      </c>
      <c r="P500" s="548">
        <v>42.47</v>
      </c>
      <c r="Q500" s="550">
        <v>1</v>
      </c>
      <c r="R500" s="545">
        <v>1</v>
      </c>
      <c r="S500" s="550">
        <v>1</v>
      </c>
      <c r="T500" s="549">
        <v>0.5</v>
      </c>
      <c r="U500" s="551">
        <v>1</v>
      </c>
    </row>
    <row r="501" spans="1:21" ht="14.4" customHeight="1" x14ac:dyDescent="0.3">
      <c r="A501" s="544">
        <v>27</v>
      </c>
      <c r="B501" s="545" t="s">
        <v>460</v>
      </c>
      <c r="C501" s="545" t="s">
        <v>477</v>
      </c>
      <c r="D501" s="546" t="s">
        <v>1768</v>
      </c>
      <c r="E501" s="547" t="s">
        <v>485</v>
      </c>
      <c r="F501" s="545" t="s">
        <v>470</v>
      </c>
      <c r="G501" s="545" t="s">
        <v>1078</v>
      </c>
      <c r="H501" s="545" t="s">
        <v>422</v>
      </c>
      <c r="I501" s="545" t="s">
        <v>1610</v>
      </c>
      <c r="J501" s="545" t="s">
        <v>1611</v>
      </c>
      <c r="K501" s="545" t="s">
        <v>1127</v>
      </c>
      <c r="L501" s="548">
        <v>0</v>
      </c>
      <c r="M501" s="548">
        <v>0</v>
      </c>
      <c r="N501" s="545">
        <v>1</v>
      </c>
      <c r="O501" s="549">
        <v>0.5</v>
      </c>
      <c r="P501" s="548"/>
      <c r="Q501" s="550"/>
      <c r="R501" s="545"/>
      <c r="S501" s="550">
        <v>0</v>
      </c>
      <c r="T501" s="549"/>
      <c r="U501" s="551">
        <v>0</v>
      </c>
    </row>
    <row r="502" spans="1:21" ht="14.4" customHeight="1" x14ac:dyDescent="0.3">
      <c r="A502" s="544">
        <v>27</v>
      </c>
      <c r="B502" s="545" t="s">
        <v>460</v>
      </c>
      <c r="C502" s="545" t="s">
        <v>477</v>
      </c>
      <c r="D502" s="546" t="s">
        <v>1768</v>
      </c>
      <c r="E502" s="547" t="s">
        <v>485</v>
      </c>
      <c r="F502" s="545" t="s">
        <v>470</v>
      </c>
      <c r="G502" s="545" t="s">
        <v>1081</v>
      </c>
      <c r="H502" s="545" t="s">
        <v>422</v>
      </c>
      <c r="I502" s="545" t="s">
        <v>1612</v>
      </c>
      <c r="J502" s="545" t="s">
        <v>1613</v>
      </c>
      <c r="K502" s="545" t="s">
        <v>1084</v>
      </c>
      <c r="L502" s="548">
        <v>316.36</v>
      </c>
      <c r="M502" s="548">
        <v>949.08</v>
      </c>
      <c r="N502" s="545">
        <v>3</v>
      </c>
      <c r="O502" s="549">
        <v>1.5</v>
      </c>
      <c r="P502" s="548"/>
      <c r="Q502" s="550">
        <v>0</v>
      </c>
      <c r="R502" s="545"/>
      <c r="S502" s="550">
        <v>0</v>
      </c>
      <c r="T502" s="549"/>
      <c r="U502" s="551">
        <v>0</v>
      </c>
    </row>
    <row r="503" spans="1:21" ht="14.4" customHeight="1" x14ac:dyDescent="0.3">
      <c r="A503" s="544">
        <v>27</v>
      </c>
      <c r="B503" s="545" t="s">
        <v>460</v>
      </c>
      <c r="C503" s="545" t="s">
        <v>477</v>
      </c>
      <c r="D503" s="546" t="s">
        <v>1768</v>
      </c>
      <c r="E503" s="547" t="s">
        <v>485</v>
      </c>
      <c r="F503" s="545" t="s">
        <v>470</v>
      </c>
      <c r="G503" s="545" t="s">
        <v>1085</v>
      </c>
      <c r="H503" s="545" t="s">
        <v>422</v>
      </c>
      <c r="I503" s="545" t="s">
        <v>1086</v>
      </c>
      <c r="J503" s="545" t="s">
        <v>1087</v>
      </c>
      <c r="K503" s="545" t="s">
        <v>798</v>
      </c>
      <c r="L503" s="548">
        <v>6177.8</v>
      </c>
      <c r="M503" s="548">
        <v>43244.6</v>
      </c>
      <c r="N503" s="545">
        <v>7</v>
      </c>
      <c r="O503" s="549">
        <v>6</v>
      </c>
      <c r="P503" s="548">
        <v>12355.6</v>
      </c>
      <c r="Q503" s="550">
        <v>0.28571428571428575</v>
      </c>
      <c r="R503" s="545">
        <v>2</v>
      </c>
      <c r="S503" s="550">
        <v>0.2857142857142857</v>
      </c>
      <c r="T503" s="549">
        <v>1.5</v>
      </c>
      <c r="U503" s="551">
        <v>0.25</v>
      </c>
    </row>
    <row r="504" spans="1:21" ht="14.4" customHeight="1" x14ac:dyDescent="0.3">
      <c r="A504" s="544">
        <v>27</v>
      </c>
      <c r="B504" s="545" t="s">
        <v>460</v>
      </c>
      <c r="C504" s="545" t="s">
        <v>477</v>
      </c>
      <c r="D504" s="546" t="s">
        <v>1768</v>
      </c>
      <c r="E504" s="547" t="s">
        <v>485</v>
      </c>
      <c r="F504" s="545" t="s">
        <v>470</v>
      </c>
      <c r="G504" s="545" t="s">
        <v>1085</v>
      </c>
      <c r="H504" s="545" t="s">
        <v>422</v>
      </c>
      <c r="I504" s="545" t="s">
        <v>1614</v>
      </c>
      <c r="J504" s="545" t="s">
        <v>1615</v>
      </c>
      <c r="K504" s="545" t="s">
        <v>1616</v>
      </c>
      <c r="L504" s="548">
        <v>0</v>
      </c>
      <c r="M504" s="548">
        <v>0</v>
      </c>
      <c r="N504" s="545">
        <v>1</v>
      </c>
      <c r="O504" s="549">
        <v>0.5</v>
      </c>
      <c r="P504" s="548"/>
      <c r="Q504" s="550"/>
      <c r="R504" s="545"/>
      <c r="S504" s="550">
        <v>0</v>
      </c>
      <c r="T504" s="549"/>
      <c r="U504" s="551">
        <v>0</v>
      </c>
    </row>
    <row r="505" spans="1:21" ht="14.4" customHeight="1" x14ac:dyDescent="0.3">
      <c r="A505" s="544">
        <v>27</v>
      </c>
      <c r="B505" s="545" t="s">
        <v>460</v>
      </c>
      <c r="C505" s="545" t="s">
        <v>477</v>
      </c>
      <c r="D505" s="546" t="s">
        <v>1768</v>
      </c>
      <c r="E505" s="547" t="s">
        <v>485</v>
      </c>
      <c r="F505" s="545" t="s">
        <v>470</v>
      </c>
      <c r="G505" s="545" t="s">
        <v>1092</v>
      </c>
      <c r="H505" s="545" t="s">
        <v>455</v>
      </c>
      <c r="I505" s="545" t="s">
        <v>1093</v>
      </c>
      <c r="J505" s="545" t="s">
        <v>1094</v>
      </c>
      <c r="K505" s="545" t="s">
        <v>763</v>
      </c>
      <c r="L505" s="548">
        <v>353.18</v>
      </c>
      <c r="M505" s="548">
        <v>1059.54</v>
      </c>
      <c r="N505" s="545">
        <v>3</v>
      </c>
      <c r="O505" s="549">
        <v>2.5</v>
      </c>
      <c r="P505" s="548">
        <v>706.36</v>
      </c>
      <c r="Q505" s="550">
        <v>0.66666666666666674</v>
      </c>
      <c r="R505" s="545">
        <v>2</v>
      </c>
      <c r="S505" s="550">
        <v>0.66666666666666663</v>
      </c>
      <c r="T505" s="549">
        <v>1.5</v>
      </c>
      <c r="U505" s="551">
        <v>0.6</v>
      </c>
    </row>
    <row r="506" spans="1:21" ht="14.4" customHeight="1" x14ac:dyDescent="0.3">
      <c r="A506" s="544">
        <v>27</v>
      </c>
      <c r="B506" s="545" t="s">
        <v>460</v>
      </c>
      <c r="C506" s="545" t="s">
        <v>477</v>
      </c>
      <c r="D506" s="546" t="s">
        <v>1768</v>
      </c>
      <c r="E506" s="547" t="s">
        <v>485</v>
      </c>
      <c r="F506" s="545" t="s">
        <v>470</v>
      </c>
      <c r="G506" s="545" t="s">
        <v>1092</v>
      </c>
      <c r="H506" s="545" t="s">
        <v>455</v>
      </c>
      <c r="I506" s="545" t="s">
        <v>1302</v>
      </c>
      <c r="J506" s="545" t="s">
        <v>1096</v>
      </c>
      <c r="K506" s="545" t="s">
        <v>782</v>
      </c>
      <c r="L506" s="548">
        <v>181.13</v>
      </c>
      <c r="M506" s="548">
        <v>181.13</v>
      </c>
      <c r="N506" s="545">
        <v>1</v>
      </c>
      <c r="O506" s="549">
        <v>0.5</v>
      </c>
      <c r="P506" s="548"/>
      <c r="Q506" s="550">
        <v>0</v>
      </c>
      <c r="R506" s="545"/>
      <c r="S506" s="550">
        <v>0</v>
      </c>
      <c r="T506" s="549"/>
      <c r="U506" s="551">
        <v>0</v>
      </c>
    </row>
    <row r="507" spans="1:21" ht="14.4" customHeight="1" x14ac:dyDescent="0.3">
      <c r="A507" s="544">
        <v>27</v>
      </c>
      <c r="B507" s="545" t="s">
        <v>460</v>
      </c>
      <c r="C507" s="545" t="s">
        <v>477</v>
      </c>
      <c r="D507" s="546" t="s">
        <v>1768</v>
      </c>
      <c r="E507" s="547" t="s">
        <v>485</v>
      </c>
      <c r="F507" s="545" t="s">
        <v>470</v>
      </c>
      <c r="G507" s="545" t="s">
        <v>1092</v>
      </c>
      <c r="H507" s="545" t="s">
        <v>455</v>
      </c>
      <c r="I507" s="545" t="s">
        <v>1095</v>
      </c>
      <c r="J507" s="545" t="s">
        <v>1096</v>
      </c>
      <c r="K507" s="545" t="s">
        <v>760</v>
      </c>
      <c r="L507" s="548">
        <v>543.36</v>
      </c>
      <c r="M507" s="548">
        <v>1086.72</v>
      </c>
      <c r="N507" s="545">
        <v>2</v>
      </c>
      <c r="O507" s="549">
        <v>1.5</v>
      </c>
      <c r="P507" s="548"/>
      <c r="Q507" s="550">
        <v>0</v>
      </c>
      <c r="R507" s="545"/>
      <c r="S507" s="550">
        <v>0</v>
      </c>
      <c r="T507" s="549"/>
      <c r="U507" s="551">
        <v>0</v>
      </c>
    </row>
    <row r="508" spans="1:21" ht="14.4" customHeight="1" x14ac:dyDescent="0.3">
      <c r="A508" s="544">
        <v>27</v>
      </c>
      <c r="B508" s="545" t="s">
        <v>460</v>
      </c>
      <c r="C508" s="545" t="s">
        <v>477</v>
      </c>
      <c r="D508" s="546" t="s">
        <v>1768</v>
      </c>
      <c r="E508" s="547" t="s">
        <v>485</v>
      </c>
      <c r="F508" s="545" t="s">
        <v>470</v>
      </c>
      <c r="G508" s="545" t="s">
        <v>1092</v>
      </c>
      <c r="H508" s="545" t="s">
        <v>455</v>
      </c>
      <c r="I508" s="545" t="s">
        <v>1097</v>
      </c>
      <c r="J508" s="545" t="s">
        <v>1098</v>
      </c>
      <c r="K508" s="545" t="s">
        <v>766</v>
      </c>
      <c r="L508" s="548">
        <v>835.93</v>
      </c>
      <c r="M508" s="548">
        <v>835.93</v>
      </c>
      <c r="N508" s="545">
        <v>1</v>
      </c>
      <c r="O508" s="549">
        <v>0.5</v>
      </c>
      <c r="P508" s="548"/>
      <c r="Q508" s="550">
        <v>0</v>
      </c>
      <c r="R508" s="545"/>
      <c r="S508" s="550">
        <v>0</v>
      </c>
      <c r="T508" s="549"/>
      <c r="U508" s="551">
        <v>0</v>
      </c>
    </row>
    <row r="509" spans="1:21" ht="14.4" customHeight="1" x14ac:dyDescent="0.3">
      <c r="A509" s="544">
        <v>27</v>
      </c>
      <c r="B509" s="545" t="s">
        <v>460</v>
      </c>
      <c r="C509" s="545" t="s">
        <v>477</v>
      </c>
      <c r="D509" s="546" t="s">
        <v>1768</v>
      </c>
      <c r="E509" s="547" t="s">
        <v>485</v>
      </c>
      <c r="F509" s="545" t="s">
        <v>470</v>
      </c>
      <c r="G509" s="545" t="s">
        <v>1103</v>
      </c>
      <c r="H509" s="545" t="s">
        <v>455</v>
      </c>
      <c r="I509" s="545" t="s">
        <v>1617</v>
      </c>
      <c r="J509" s="545" t="s">
        <v>1618</v>
      </c>
      <c r="K509" s="545" t="s">
        <v>770</v>
      </c>
      <c r="L509" s="548">
        <v>98.11</v>
      </c>
      <c r="M509" s="548">
        <v>196.22</v>
      </c>
      <c r="N509" s="545">
        <v>2</v>
      </c>
      <c r="O509" s="549">
        <v>0.5</v>
      </c>
      <c r="P509" s="548"/>
      <c r="Q509" s="550">
        <v>0</v>
      </c>
      <c r="R509" s="545"/>
      <c r="S509" s="550">
        <v>0</v>
      </c>
      <c r="T509" s="549"/>
      <c r="U509" s="551">
        <v>0</v>
      </c>
    </row>
    <row r="510" spans="1:21" ht="14.4" customHeight="1" x14ac:dyDescent="0.3">
      <c r="A510" s="544">
        <v>27</v>
      </c>
      <c r="B510" s="545" t="s">
        <v>460</v>
      </c>
      <c r="C510" s="545" t="s">
        <v>477</v>
      </c>
      <c r="D510" s="546" t="s">
        <v>1768</v>
      </c>
      <c r="E510" s="547" t="s">
        <v>485</v>
      </c>
      <c r="F510" s="545" t="s">
        <v>470</v>
      </c>
      <c r="G510" s="545" t="s">
        <v>1103</v>
      </c>
      <c r="H510" s="545" t="s">
        <v>455</v>
      </c>
      <c r="I510" s="545" t="s">
        <v>1106</v>
      </c>
      <c r="J510" s="545" t="s">
        <v>1105</v>
      </c>
      <c r="K510" s="545" t="s">
        <v>773</v>
      </c>
      <c r="L510" s="548">
        <v>196.21</v>
      </c>
      <c r="M510" s="548">
        <v>196.21</v>
      </c>
      <c r="N510" s="545">
        <v>1</v>
      </c>
      <c r="O510" s="549">
        <v>1</v>
      </c>
      <c r="P510" s="548">
        <v>196.21</v>
      </c>
      <c r="Q510" s="550">
        <v>1</v>
      </c>
      <c r="R510" s="545">
        <v>1</v>
      </c>
      <c r="S510" s="550">
        <v>1</v>
      </c>
      <c r="T510" s="549">
        <v>1</v>
      </c>
      <c r="U510" s="551">
        <v>1</v>
      </c>
    </row>
    <row r="511" spans="1:21" ht="14.4" customHeight="1" x14ac:dyDescent="0.3">
      <c r="A511" s="544">
        <v>27</v>
      </c>
      <c r="B511" s="545" t="s">
        <v>460</v>
      </c>
      <c r="C511" s="545" t="s">
        <v>477</v>
      </c>
      <c r="D511" s="546" t="s">
        <v>1768</v>
      </c>
      <c r="E511" s="547" t="s">
        <v>485</v>
      </c>
      <c r="F511" s="545" t="s">
        <v>470</v>
      </c>
      <c r="G511" s="545" t="s">
        <v>1103</v>
      </c>
      <c r="H511" s="545" t="s">
        <v>422</v>
      </c>
      <c r="I511" s="545" t="s">
        <v>1619</v>
      </c>
      <c r="J511" s="545" t="s">
        <v>1620</v>
      </c>
      <c r="K511" s="545" t="s">
        <v>798</v>
      </c>
      <c r="L511" s="548">
        <v>192.29</v>
      </c>
      <c r="M511" s="548">
        <v>192.29</v>
      </c>
      <c r="N511" s="545">
        <v>1</v>
      </c>
      <c r="O511" s="549">
        <v>0.5</v>
      </c>
      <c r="P511" s="548"/>
      <c r="Q511" s="550">
        <v>0</v>
      </c>
      <c r="R511" s="545"/>
      <c r="S511" s="550">
        <v>0</v>
      </c>
      <c r="T511" s="549"/>
      <c r="U511" s="551">
        <v>0</v>
      </c>
    </row>
    <row r="512" spans="1:21" ht="14.4" customHeight="1" x14ac:dyDescent="0.3">
      <c r="A512" s="544">
        <v>27</v>
      </c>
      <c r="B512" s="545" t="s">
        <v>460</v>
      </c>
      <c r="C512" s="545" t="s">
        <v>477</v>
      </c>
      <c r="D512" s="546" t="s">
        <v>1768</v>
      </c>
      <c r="E512" s="547" t="s">
        <v>485</v>
      </c>
      <c r="F512" s="545" t="s">
        <v>470</v>
      </c>
      <c r="G512" s="545" t="s">
        <v>1107</v>
      </c>
      <c r="H512" s="545" t="s">
        <v>422</v>
      </c>
      <c r="I512" s="545" t="s">
        <v>1108</v>
      </c>
      <c r="J512" s="545" t="s">
        <v>1109</v>
      </c>
      <c r="K512" s="545" t="s">
        <v>1110</v>
      </c>
      <c r="L512" s="548">
        <v>210.38</v>
      </c>
      <c r="M512" s="548">
        <v>1051.9000000000001</v>
      </c>
      <c r="N512" s="545">
        <v>5</v>
      </c>
      <c r="O512" s="549">
        <v>3</v>
      </c>
      <c r="P512" s="548">
        <v>420.76</v>
      </c>
      <c r="Q512" s="550">
        <v>0.39999999999999997</v>
      </c>
      <c r="R512" s="545">
        <v>2</v>
      </c>
      <c r="S512" s="550">
        <v>0.4</v>
      </c>
      <c r="T512" s="549">
        <v>1</v>
      </c>
      <c r="U512" s="551">
        <v>0.33333333333333331</v>
      </c>
    </row>
    <row r="513" spans="1:21" ht="14.4" customHeight="1" x14ac:dyDescent="0.3">
      <c r="A513" s="544">
        <v>27</v>
      </c>
      <c r="B513" s="545" t="s">
        <v>460</v>
      </c>
      <c r="C513" s="545" t="s">
        <v>477</v>
      </c>
      <c r="D513" s="546" t="s">
        <v>1768</v>
      </c>
      <c r="E513" s="547" t="s">
        <v>485</v>
      </c>
      <c r="F513" s="545" t="s">
        <v>470</v>
      </c>
      <c r="G513" s="545" t="s">
        <v>1107</v>
      </c>
      <c r="H513" s="545" t="s">
        <v>422</v>
      </c>
      <c r="I513" s="545" t="s">
        <v>1111</v>
      </c>
      <c r="J513" s="545" t="s">
        <v>1109</v>
      </c>
      <c r="K513" s="545" t="s">
        <v>875</v>
      </c>
      <c r="L513" s="548">
        <v>42.08</v>
      </c>
      <c r="M513" s="548">
        <v>210.39999999999998</v>
      </c>
      <c r="N513" s="545">
        <v>5</v>
      </c>
      <c r="O513" s="549">
        <v>2.5</v>
      </c>
      <c r="P513" s="548">
        <v>168.32</v>
      </c>
      <c r="Q513" s="550">
        <v>0.8</v>
      </c>
      <c r="R513" s="545">
        <v>4</v>
      </c>
      <c r="S513" s="550">
        <v>0.8</v>
      </c>
      <c r="T513" s="549">
        <v>2</v>
      </c>
      <c r="U513" s="551">
        <v>0.8</v>
      </c>
    </row>
    <row r="514" spans="1:21" ht="14.4" customHeight="1" x14ac:dyDescent="0.3">
      <c r="A514" s="544">
        <v>27</v>
      </c>
      <c r="B514" s="545" t="s">
        <v>460</v>
      </c>
      <c r="C514" s="545" t="s">
        <v>477</v>
      </c>
      <c r="D514" s="546" t="s">
        <v>1768</v>
      </c>
      <c r="E514" s="547" t="s">
        <v>485</v>
      </c>
      <c r="F514" s="545" t="s">
        <v>470</v>
      </c>
      <c r="G514" s="545" t="s">
        <v>1107</v>
      </c>
      <c r="H514" s="545" t="s">
        <v>422</v>
      </c>
      <c r="I514" s="545" t="s">
        <v>1621</v>
      </c>
      <c r="J514" s="545" t="s">
        <v>1109</v>
      </c>
      <c r="K514" s="545" t="s">
        <v>1622</v>
      </c>
      <c r="L514" s="548">
        <v>210.38</v>
      </c>
      <c r="M514" s="548">
        <v>210.38</v>
      </c>
      <c r="N514" s="545">
        <v>1</v>
      </c>
      <c r="O514" s="549">
        <v>0.5</v>
      </c>
      <c r="P514" s="548"/>
      <c r="Q514" s="550">
        <v>0</v>
      </c>
      <c r="R514" s="545"/>
      <c r="S514" s="550">
        <v>0</v>
      </c>
      <c r="T514" s="549"/>
      <c r="U514" s="551">
        <v>0</v>
      </c>
    </row>
    <row r="515" spans="1:21" ht="14.4" customHeight="1" x14ac:dyDescent="0.3">
      <c r="A515" s="544">
        <v>27</v>
      </c>
      <c r="B515" s="545" t="s">
        <v>460</v>
      </c>
      <c r="C515" s="545" t="s">
        <v>477</v>
      </c>
      <c r="D515" s="546" t="s">
        <v>1768</v>
      </c>
      <c r="E515" s="547" t="s">
        <v>485</v>
      </c>
      <c r="F515" s="545" t="s">
        <v>470</v>
      </c>
      <c r="G515" s="545" t="s">
        <v>1623</v>
      </c>
      <c r="H515" s="545" t="s">
        <v>422</v>
      </c>
      <c r="I515" s="545" t="s">
        <v>1624</v>
      </c>
      <c r="J515" s="545" t="s">
        <v>1625</v>
      </c>
      <c r="K515" s="545" t="s">
        <v>1626</v>
      </c>
      <c r="L515" s="548">
        <v>657.67</v>
      </c>
      <c r="M515" s="548">
        <v>5261.36</v>
      </c>
      <c r="N515" s="545">
        <v>8</v>
      </c>
      <c r="O515" s="549">
        <v>1.5</v>
      </c>
      <c r="P515" s="548"/>
      <c r="Q515" s="550">
        <v>0</v>
      </c>
      <c r="R515" s="545"/>
      <c r="S515" s="550">
        <v>0</v>
      </c>
      <c r="T515" s="549"/>
      <c r="U515" s="551">
        <v>0</v>
      </c>
    </row>
    <row r="516" spans="1:21" ht="14.4" customHeight="1" x14ac:dyDescent="0.3">
      <c r="A516" s="544">
        <v>27</v>
      </c>
      <c r="B516" s="545" t="s">
        <v>460</v>
      </c>
      <c r="C516" s="545" t="s">
        <v>477</v>
      </c>
      <c r="D516" s="546" t="s">
        <v>1768</v>
      </c>
      <c r="E516" s="547" t="s">
        <v>485</v>
      </c>
      <c r="F516" s="545" t="s">
        <v>470</v>
      </c>
      <c r="G516" s="545" t="s">
        <v>1116</v>
      </c>
      <c r="H516" s="545" t="s">
        <v>422</v>
      </c>
      <c r="I516" s="545" t="s">
        <v>1627</v>
      </c>
      <c r="J516" s="545" t="s">
        <v>1118</v>
      </c>
      <c r="K516" s="545" t="s">
        <v>1628</v>
      </c>
      <c r="L516" s="548">
        <v>280.38</v>
      </c>
      <c r="M516" s="548">
        <v>280.38</v>
      </c>
      <c r="N516" s="545">
        <v>1</v>
      </c>
      <c r="O516" s="549">
        <v>0.5</v>
      </c>
      <c r="P516" s="548"/>
      <c r="Q516" s="550">
        <v>0</v>
      </c>
      <c r="R516" s="545"/>
      <c r="S516" s="550">
        <v>0</v>
      </c>
      <c r="T516" s="549"/>
      <c r="U516" s="551">
        <v>0</v>
      </c>
    </row>
    <row r="517" spans="1:21" ht="14.4" customHeight="1" x14ac:dyDescent="0.3">
      <c r="A517" s="544">
        <v>27</v>
      </c>
      <c r="B517" s="545" t="s">
        <v>460</v>
      </c>
      <c r="C517" s="545" t="s">
        <v>477</v>
      </c>
      <c r="D517" s="546" t="s">
        <v>1768</v>
      </c>
      <c r="E517" s="547" t="s">
        <v>485</v>
      </c>
      <c r="F517" s="545" t="s">
        <v>470</v>
      </c>
      <c r="G517" s="545" t="s">
        <v>1120</v>
      </c>
      <c r="H517" s="545" t="s">
        <v>422</v>
      </c>
      <c r="I517" s="545" t="s">
        <v>1629</v>
      </c>
      <c r="J517" s="545" t="s">
        <v>1630</v>
      </c>
      <c r="K517" s="545" t="s">
        <v>1631</v>
      </c>
      <c r="L517" s="548">
        <v>0</v>
      </c>
      <c r="M517" s="548">
        <v>0</v>
      </c>
      <c r="N517" s="545">
        <v>1</v>
      </c>
      <c r="O517" s="549">
        <v>0.5</v>
      </c>
      <c r="P517" s="548"/>
      <c r="Q517" s="550"/>
      <c r="R517" s="545"/>
      <c r="S517" s="550">
        <v>0</v>
      </c>
      <c r="T517" s="549"/>
      <c r="U517" s="551">
        <v>0</v>
      </c>
    </row>
    <row r="518" spans="1:21" ht="14.4" customHeight="1" x14ac:dyDescent="0.3">
      <c r="A518" s="544">
        <v>27</v>
      </c>
      <c r="B518" s="545" t="s">
        <v>460</v>
      </c>
      <c r="C518" s="545" t="s">
        <v>477</v>
      </c>
      <c r="D518" s="546" t="s">
        <v>1768</v>
      </c>
      <c r="E518" s="547" t="s">
        <v>485</v>
      </c>
      <c r="F518" s="545" t="s">
        <v>470</v>
      </c>
      <c r="G518" s="545" t="s">
        <v>1120</v>
      </c>
      <c r="H518" s="545" t="s">
        <v>422</v>
      </c>
      <c r="I518" s="545" t="s">
        <v>1121</v>
      </c>
      <c r="J518" s="545" t="s">
        <v>1122</v>
      </c>
      <c r="K518" s="545" t="s">
        <v>636</v>
      </c>
      <c r="L518" s="548">
        <v>481.15</v>
      </c>
      <c r="M518" s="548">
        <v>1924.6</v>
      </c>
      <c r="N518" s="545">
        <v>4</v>
      </c>
      <c r="O518" s="549">
        <v>2</v>
      </c>
      <c r="P518" s="548">
        <v>481.15</v>
      </c>
      <c r="Q518" s="550">
        <v>0.25</v>
      </c>
      <c r="R518" s="545">
        <v>1</v>
      </c>
      <c r="S518" s="550">
        <v>0.25</v>
      </c>
      <c r="T518" s="549">
        <v>0.5</v>
      </c>
      <c r="U518" s="551">
        <v>0.25</v>
      </c>
    </row>
    <row r="519" spans="1:21" ht="14.4" customHeight="1" x14ac:dyDescent="0.3">
      <c r="A519" s="544">
        <v>27</v>
      </c>
      <c r="B519" s="545" t="s">
        <v>460</v>
      </c>
      <c r="C519" s="545" t="s">
        <v>477</v>
      </c>
      <c r="D519" s="546" t="s">
        <v>1768</v>
      </c>
      <c r="E519" s="547" t="s">
        <v>485</v>
      </c>
      <c r="F519" s="545" t="s">
        <v>470</v>
      </c>
      <c r="G519" s="545" t="s">
        <v>1120</v>
      </c>
      <c r="H519" s="545" t="s">
        <v>422</v>
      </c>
      <c r="I519" s="545" t="s">
        <v>1123</v>
      </c>
      <c r="J519" s="545" t="s">
        <v>1124</v>
      </c>
      <c r="K519" s="545" t="s">
        <v>636</v>
      </c>
      <c r="L519" s="548">
        <v>0</v>
      </c>
      <c r="M519" s="548">
        <v>0</v>
      </c>
      <c r="N519" s="545">
        <v>1</v>
      </c>
      <c r="O519" s="549">
        <v>0.5</v>
      </c>
      <c r="P519" s="548"/>
      <c r="Q519" s="550"/>
      <c r="R519" s="545"/>
      <c r="S519" s="550">
        <v>0</v>
      </c>
      <c r="T519" s="549"/>
      <c r="U519" s="551">
        <v>0</v>
      </c>
    </row>
    <row r="520" spans="1:21" ht="14.4" customHeight="1" x14ac:dyDescent="0.3">
      <c r="A520" s="544">
        <v>27</v>
      </c>
      <c r="B520" s="545" t="s">
        <v>460</v>
      </c>
      <c r="C520" s="545" t="s">
        <v>477</v>
      </c>
      <c r="D520" s="546" t="s">
        <v>1768</v>
      </c>
      <c r="E520" s="547" t="s">
        <v>485</v>
      </c>
      <c r="F520" s="545" t="s">
        <v>470</v>
      </c>
      <c r="G520" s="545" t="s">
        <v>1120</v>
      </c>
      <c r="H520" s="545" t="s">
        <v>422</v>
      </c>
      <c r="I520" s="545" t="s">
        <v>1632</v>
      </c>
      <c r="J520" s="545" t="s">
        <v>1124</v>
      </c>
      <c r="K520" s="545" t="s">
        <v>727</v>
      </c>
      <c r="L520" s="548">
        <v>0</v>
      </c>
      <c r="M520" s="548">
        <v>0</v>
      </c>
      <c r="N520" s="545">
        <v>4</v>
      </c>
      <c r="O520" s="549">
        <v>1</v>
      </c>
      <c r="P520" s="548">
        <v>0</v>
      </c>
      <c r="Q520" s="550"/>
      <c r="R520" s="545">
        <v>4</v>
      </c>
      <c r="S520" s="550">
        <v>1</v>
      </c>
      <c r="T520" s="549">
        <v>1</v>
      </c>
      <c r="U520" s="551">
        <v>1</v>
      </c>
    </row>
    <row r="521" spans="1:21" ht="14.4" customHeight="1" x14ac:dyDescent="0.3">
      <c r="A521" s="544">
        <v>27</v>
      </c>
      <c r="B521" s="545" t="s">
        <v>460</v>
      </c>
      <c r="C521" s="545" t="s">
        <v>477</v>
      </c>
      <c r="D521" s="546" t="s">
        <v>1768</v>
      </c>
      <c r="E521" s="547" t="s">
        <v>485</v>
      </c>
      <c r="F521" s="545" t="s">
        <v>470</v>
      </c>
      <c r="G521" s="545" t="s">
        <v>1136</v>
      </c>
      <c r="H521" s="545" t="s">
        <v>422</v>
      </c>
      <c r="I521" s="545" t="s">
        <v>1140</v>
      </c>
      <c r="J521" s="545" t="s">
        <v>1138</v>
      </c>
      <c r="K521" s="545" t="s">
        <v>1141</v>
      </c>
      <c r="L521" s="548">
        <v>0</v>
      </c>
      <c r="M521" s="548">
        <v>0</v>
      </c>
      <c r="N521" s="545">
        <v>3</v>
      </c>
      <c r="O521" s="549">
        <v>0.5</v>
      </c>
      <c r="P521" s="548">
        <v>0</v>
      </c>
      <c r="Q521" s="550"/>
      <c r="R521" s="545">
        <v>3</v>
      </c>
      <c r="S521" s="550">
        <v>1</v>
      </c>
      <c r="T521" s="549">
        <v>0.5</v>
      </c>
      <c r="U521" s="551">
        <v>1</v>
      </c>
    </row>
    <row r="522" spans="1:21" ht="14.4" customHeight="1" x14ac:dyDescent="0.3">
      <c r="A522" s="544">
        <v>27</v>
      </c>
      <c r="B522" s="545" t="s">
        <v>460</v>
      </c>
      <c r="C522" s="545" t="s">
        <v>477</v>
      </c>
      <c r="D522" s="546" t="s">
        <v>1768</v>
      </c>
      <c r="E522" s="547" t="s">
        <v>485</v>
      </c>
      <c r="F522" s="545" t="s">
        <v>470</v>
      </c>
      <c r="G522" s="545" t="s">
        <v>1633</v>
      </c>
      <c r="H522" s="545" t="s">
        <v>422</v>
      </c>
      <c r="I522" s="545" t="s">
        <v>1634</v>
      </c>
      <c r="J522" s="545" t="s">
        <v>1635</v>
      </c>
      <c r="K522" s="545" t="s">
        <v>1636</v>
      </c>
      <c r="L522" s="548">
        <v>150.19</v>
      </c>
      <c r="M522" s="548">
        <v>450.57</v>
      </c>
      <c r="N522" s="545">
        <v>3</v>
      </c>
      <c r="O522" s="549">
        <v>0.5</v>
      </c>
      <c r="P522" s="548"/>
      <c r="Q522" s="550">
        <v>0</v>
      </c>
      <c r="R522" s="545"/>
      <c r="S522" s="550">
        <v>0</v>
      </c>
      <c r="T522" s="549"/>
      <c r="U522" s="551">
        <v>0</v>
      </c>
    </row>
    <row r="523" spans="1:21" ht="14.4" customHeight="1" x14ac:dyDescent="0.3">
      <c r="A523" s="544">
        <v>27</v>
      </c>
      <c r="B523" s="545" t="s">
        <v>460</v>
      </c>
      <c r="C523" s="545" t="s">
        <v>477</v>
      </c>
      <c r="D523" s="546" t="s">
        <v>1768</v>
      </c>
      <c r="E523" s="547" t="s">
        <v>485</v>
      </c>
      <c r="F523" s="545" t="s">
        <v>470</v>
      </c>
      <c r="G523" s="545" t="s">
        <v>1633</v>
      </c>
      <c r="H523" s="545" t="s">
        <v>422</v>
      </c>
      <c r="I523" s="545" t="s">
        <v>1634</v>
      </c>
      <c r="J523" s="545" t="s">
        <v>1635</v>
      </c>
      <c r="K523" s="545" t="s">
        <v>1636</v>
      </c>
      <c r="L523" s="548">
        <v>131.32</v>
      </c>
      <c r="M523" s="548">
        <v>656.59999999999991</v>
      </c>
      <c r="N523" s="545">
        <v>5</v>
      </c>
      <c r="O523" s="549">
        <v>1</v>
      </c>
      <c r="P523" s="548"/>
      <c r="Q523" s="550">
        <v>0</v>
      </c>
      <c r="R523" s="545"/>
      <c r="S523" s="550">
        <v>0</v>
      </c>
      <c r="T523" s="549"/>
      <c r="U523" s="551">
        <v>0</v>
      </c>
    </row>
    <row r="524" spans="1:21" ht="14.4" customHeight="1" x14ac:dyDescent="0.3">
      <c r="A524" s="544">
        <v>27</v>
      </c>
      <c r="B524" s="545" t="s">
        <v>460</v>
      </c>
      <c r="C524" s="545" t="s">
        <v>477</v>
      </c>
      <c r="D524" s="546" t="s">
        <v>1768</v>
      </c>
      <c r="E524" s="547" t="s">
        <v>485</v>
      </c>
      <c r="F524" s="545" t="s">
        <v>470</v>
      </c>
      <c r="G524" s="545" t="s">
        <v>1633</v>
      </c>
      <c r="H524" s="545" t="s">
        <v>422</v>
      </c>
      <c r="I524" s="545" t="s">
        <v>1637</v>
      </c>
      <c r="J524" s="545" t="s">
        <v>1638</v>
      </c>
      <c r="K524" s="545" t="s">
        <v>1639</v>
      </c>
      <c r="L524" s="548">
        <v>0</v>
      </c>
      <c r="M524" s="548">
        <v>0</v>
      </c>
      <c r="N524" s="545">
        <v>3</v>
      </c>
      <c r="O524" s="549">
        <v>1</v>
      </c>
      <c r="P524" s="548"/>
      <c r="Q524" s="550"/>
      <c r="R524" s="545"/>
      <c r="S524" s="550">
        <v>0</v>
      </c>
      <c r="T524" s="549"/>
      <c r="U524" s="551">
        <v>0</v>
      </c>
    </row>
    <row r="525" spans="1:21" ht="14.4" customHeight="1" x14ac:dyDescent="0.3">
      <c r="A525" s="544">
        <v>27</v>
      </c>
      <c r="B525" s="545" t="s">
        <v>460</v>
      </c>
      <c r="C525" s="545" t="s">
        <v>477</v>
      </c>
      <c r="D525" s="546" t="s">
        <v>1768</v>
      </c>
      <c r="E525" s="547" t="s">
        <v>485</v>
      </c>
      <c r="F525" s="545" t="s">
        <v>470</v>
      </c>
      <c r="G525" s="545" t="s">
        <v>1146</v>
      </c>
      <c r="H525" s="545" t="s">
        <v>422</v>
      </c>
      <c r="I525" s="545" t="s">
        <v>1640</v>
      </c>
      <c r="J525" s="545" t="s">
        <v>1641</v>
      </c>
      <c r="K525" s="545" t="s">
        <v>1384</v>
      </c>
      <c r="L525" s="548">
        <v>0</v>
      </c>
      <c r="M525" s="548">
        <v>0</v>
      </c>
      <c r="N525" s="545">
        <v>1</v>
      </c>
      <c r="O525" s="549">
        <v>0.5</v>
      </c>
      <c r="P525" s="548"/>
      <c r="Q525" s="550"/>
      <c r="R525" s="545"/>
      <c r="S525" s="550">
        <v>0</v>
      </c>
      <c r="T525" s="549"/>
      <c r="U525" s="551">
        <v>0</v>
      </c>
    </row>
    <row r="526" spans="1:21" ht="14.4" customHeight="1" x14ac:dyDescent="0.3">
      <c r="A526" s="544">
        <v>27</v>
      </c>
      <c r="B526" s="545" t="s">
        <v>460</v>
      </c>
      <c r="C526" s="545" t="s">
        <v>477</v>
      </c>
      <c r="D526" s="546" t="s">
        <v>1768</v>
      </c>
      <c r="E526" s="547" t="s">
        <v>485</v>
      </c>
      <c r="F526" s="545" t="s">
        <v>470</v>
      </c>
      <c r="G526" s="545" t="s">
        <v>1146</v>
      </c>
      <c r="H526" s="545" t="s">
        <v>422</v>
      </c>
      <c r="I526" s="545" t="s">
        <v>1642</v>
      </c>
      <c r="J526" s="545" t="s">
        <v>1148</v>
      </c>
      <c r="K526" s="545" t="s">
        <v>1384</v>
      </c>
      <c r="L526" s="548">
        <v>0</v>
      </c>
      <c r="M526" s="548">
        <v>0</v>
      </c>
      <c r="N526" s="545">
        <v>1</v>
      </c>
      <c r="O526" s="549">
        <v>0.5</v>
      </c>
      <c r="P526" s="548"/>
      <c r="Q526" s="550"/>
      <c r="R526" s="545"/>
      <c r="S526" s="550">
        <v>0</v>
      </c>
      <c r="T526" s="549"/>
      <c r="U526" s="551">
        <v>0</v>
      </c>
    </row>
    <row r="527" spans="1:21" ht="14.4" customHeight="1" x14ac:dyDescent="0.3">
      <c r="A527" s="544">
        <v>27</v>
      </c>
      <c r="B527" s="545" t="s">
        <v>460</v>
      </c>
      <c r="C527" s="545" t="s">
        <v>477</v>
      </c>
      <c r="D527" s="546" t="s">
        <v>1768</v>
      </c>
      <c r="E527" s="547" t="s">
        <v>485</v>
      </c>
      <c r="F527" s="545" t="s">
        <v>470</v>
      </c>
      <c r="G527" s="545" t="s">
        <v>1153</v>
      </c>
      <c r="H527" s="545" t="s">
        <v>422</v>
      </c>
      <c r="I527" s="545" t="s">
        <v>1154</v>
      </c>
      <c r="J527" s="545" t="s">
        <v>1155</v>
      </c>
      <c r="K527" s="545" t="s">
        <v>1156</v>
      </c>
      <c r="L527" s="548">
        <v>0</v>
      </c>
      <c r="M527" s="548">
        <v>0</v>
      </c>
      <c r="N527" s="545">
        <v>2</v>
      </c>
      <c r="O527" s="549">
        <v>0.5</v>
      </c>
      <c r="P527" s="548"/>
      <c r="Q527" s="550"/>
      <c r="R527" s="545"/>
      <c r="S527" s="550">
        <v>0</v>
      </c>
      <c r="T527" s="549"/>
      <c r="U527" s="551">
        <v>0</v>
      </c>
    </row>
    <row r="528" spans="1:21" ht="14.4" customHeight="1" x14ac:dyDescent="0.3">
      <c r="A528" s="544">
        <v>27</v>
      </c>
      <c r="B528" s="545" t="s">
        <v>460</v>
      </c>
      <c r="C528" s="545" t="s">
        <v>477</v>
      </c>
      <c r="D528" s="546" t="s">
        <v>1768</v>
      </c>
      <c r="E528" s="547" t="s">
        <v>485</v>
      </c>
      <c r="F528" s="545" t="s">
        <v>470</v>
      </c>
      <c r="G528" s="545" t="s">
        <v>1153</v>
      </c>
      <c r="H528" s="545" t="s">
        <v>422</v>
      </c>
      <c r="I528" s="545" t="s">
        <v>1643</v>
      </c>
      <c r="J528" s="545" t="s">
        <v>1155</v>
      </c>
      <c r="K528" s="545" t="s">
        <v>1644</v>
      </c>
      <c r="L528" s="548">
        <v>0</v>
      </c>
      <c r="M528" s="548">
        <v>0</v>
      </c>
      <c r="N528" s="545">
        <v>1</v>
      </c>
      <c r="O528" s="549">
        <v>0.5</v>
      </c>
      <c r="P528" s="548"/>
      <c r="Q528" s="550"/>
      <c r="R528" s="545"/>
      <c r="S528" s="550">
        <v>0</v>
      </c>
      <c r="T528" s="549"/>
      <c r="U528" s="551">
        <v>0</v>
      </c>
    </row>
    <row r="529" spans="1:21" ht="14.4" customHeight="1" x14ac:dyDescent="0.3">
      <c r="A529" s="544">
        <v>27</v>
      </c>
      <c r="B529" s="545" t="s">
        <v>460</v>
      </c>
      <c r="C529" s="545" t="s">
        <v>477</v>
      </c>
      <c r="D529" s="546" t="s">
        <v>1768</v>
      </c>
      <c r="E529" s="547" t="s">
        <v>485</v>
      </c>
      <c r="F529" s="545" t="s">
        <v>470</v>
      </c>
      <c r="G529" s="545" t="s">
        <v>1163</v>
      </c>
      <c r="H529" s="545" t="s">
        <v>422</v>
      </c>
      <c r="I529" s="545" t="s">
        <v>1645</v>
      </c>
      <c r="J529" s="545" t="s">
        <v>1646</v>
      </c>
      <c r="K529" s="545" t="s">
        <v>1647</v>
      </c>
      <c r="L529" s="548">
        <v>503.02</v>
      </c>
      <c r="M529" s="548">
        <v>503.02</v>
      </c>
      <c r="N529" s="545">
        <v>1</v>
      </c>
      <c r="O529" s="549">
        <v>0.5</v>
      </c>
      <c r="P529" s="548"/>
      <c r="Q529" s="550">
        <v>0</v>
      </c>
      <c r="R529" s="545"/>
      <c r="S529" s="550">
        <v>0</v>
      </c>
      <c r="T529" s="549"/>
      <c r="U529" s="551">
        <v>0</v>
      </c>
    </row>
    <row r="530" spans="1:21" ht="14.4" customHeight="1" x14ac:dyDescent="0.3">
      <c r="A530" s="544">
        <v>27</v>
      </c>
      <c r="B530" s="545" t="s">
        <v>460</v>
      </c>
      <c r="C530" s="545" t="s">
        <v>477</v>
      </c>
      <c r="D530" s="546" t="s">
        <v>1768</v>
      </c>
      <c r="E530" s="547" t="s">
        <v>485</v>
      </c>
      <c r="F530" s="545" t="s">
        <v>470</v>
      </c>
      <c r="G530" s="545" t="s">
        <v>1163</v>
      </c>
      <c r="H530" s="545" t="s">
        <v>422</v>
      </c>
      <c r="I530" s="545" t="s">
        <v>1648</v>
      </c>
      <c r="J530" s="545" t="s">
        <v>1649</v>
      </c>
      <c r="K530" s="545" t="s">
        <v>1647</v>
      </c>
      <c r="L530" s="548">
        <v>503.02</v>
      </c>
      <c r="M530" s="548">
        <v>1006.04</v>
      </c>
      <c r="N530" s="545">
        <v>2</v>
      </c>
      <c r="O530" s="549">
        <v>1</v>
      </c>
      <c r="P530" s="548">
        <v>503.02</v>
      </c>
      <c r="Q530" s="550">
        <v>0.5</v>
      </c>
      <c r="R530" s="545">
        <v>1</v>
      </c>
      <c r="S530" s="550">
        <v>0.5</v>
      </c>
      <c r="T530" s="549">
        <v>0.5</v>
      </c>
      <c r="U530" s="551">
        <v>0.5</v>
      </c>
    </row>
    <row r="531" spans="1:21" ht="14.4" customHeight="1" x14ac:dyDescent="0.3">
      <c r="A531" s="544">
        <v>27</v>
      </c>
      <c r="B531" s="545" t="s">
        <v>460</v>
      </c>
      <c r="C531" s="545" t="s">
        <v>477</v>
      </c>
      <c r="D531" s="546" t="s">
        <v>1768</v>
      </c>
      <c r="E531" s="547" t="s">
        <v>485</v>
      </c>
      <c r="F531" s="545" t="s">
        <v>470</v>
      </c>
      <c r="G531" s="545" t="s">
        <v>1650</v>
      </c>
      <c r="H531" s="545" t="s">
        <v>422</v>
      </c>
      <c r="I531" s="545" t="s">
        <v>1651</v>
      </c>
      <c r="J531" s="545" t="s">
        <v>1652</v>
      </c>
      <c r="K531" s="545" t="s">
        <v>650</v>
      </c>
      <c r="L531" s="548">
        <v>0</v>
      </c>
      <c r="M531" s="548">
        <v>0</v>
      </c>
      <c r="N531" s="545">
        <v>2</v>
      </c>
      <c r="O531" s="549">
        <v>0.5</v>
      </c>
      <c r="P531" s="548"/>
      <c r="Q531" s="550"/>
      <c r="R531" s="545"/>
      <c r="S531" s="550">
        <v>0</v>
      </c>
      <c r="T531" s="549"/>
      <c r="U531" s="551">
        <v>0</v>
      </c>
    </row>
    <row r="532" spans="1:21" ht="14.4" customHeight="1" x14ac:dyDescent="0.3">
      <c r="A532" s="544">
        <v>27</v>
      </c>
      <c r="B532" s="545" t="s">
        <v>460</v>
      </c>
      <c r="C532" s="545" t="s">
        <v>477</v>
      </c>
      <c r="D532" s="546" t="s">
        <v>1768</v>
      </c>
      <c r="E532" s="547" t="s">
        <v>485</v>
      </c>
      <c r="F532" s="545" t="s">
        <v>470</v>
      </c>
      <c r="G532" s="545" t="s">
        <v>1167</v>
      </c>
      <c r="H532" s="545" t="s">
        <v>455</v>
      </c>
      <c r="I532" s="545" t="s">
        <v>1653</v>
      </c>
      <c r="J532" s="545" t="s">
        <v>1654</v>
      </c>
      <c r="K532" s="545" t="s">
        <v>1655</v>
      </c>
      <c r="L532" s="548">
        <v>120.61</v>
      </c>
      <c r="M532" s="548">
        <v>361.83</v>
      </c>
      <c r="N532" s="545">
        <v>3</v>
      </c>
      <c r="O532" s="549">
        <v>1.5</v>
      </c>
      <c r="P532" s="548"/>
      <c r="Q532" s="550">
        <v>0</v>
      </c>
      <c r="R532" s="545"/>
      <c r="S532" s="550">
        <v>0</v>
      </c>
      <c r="T532" s="549"/>
      <c r="U532" s="551">
        <v>0</v>
      </c>
    </row>
    <row r="533" spans="1:21" ht="14.4" customHeight="1" x14ac:dyDescent="0.3">
      <c r="A533" s="544">
        <v>27</v>
      </c>
      <c r="B533" s="545" t="s">
        <v>460</v>
      </c>
      <c r="C533" s="545" t="s">
        <v>477</v>
      </c>
      <c r="D533" s="546" t="s">
        <v>1768</v>
      </c>
      <c r="E533" s="547" t="s">
        <v>485</v>
      </c>
      <c r="F533" s="545" t="s">
        <v>470</v>
      </c>
      <c r="G533" s="545" t="s">
        <v>1167</v>
      </c>
      <c r="H533" s="545" t="s">
        <v>455</v>
      </c>
      <c r="I533" s="545" t="s">
        <v>1168</v>
      </c>
      <c r="J533" s="545" t="s">
        <v>1169</v>
      </c>
      <c r="K533" s="545" t="s">
        <v>1170</v>
      </c>
      <c r="L533" s="548">
        <v>184.74</v>
      </c>
      <c r="M533" s="548">
        <v>738.96</v>
      </c>
      <c r="N533" s="545">
        <v>4</v>
      </c>
      <c r="O533" s="549">
        <v>2.5</v>
      </c>
      <c r="P533" s="548">
        <v>184.74</v>
      </c>
      <c r="Q533" s="550">
        <v>0.25</v>
      </c>
      <c r="R533" s="545">
        <v>1</v>
      </c>
      <c r="S533" s="550">
        <v>0.25</v>
      </c>
      <c r="T533" s="549">
        <v>0.5</v>
      </c>
      <c r="U533" s="551">
        <v>0.2</v>
      </c>
    </row>
    <row r="534" spans="1:21" ht="14.4" customHeight="1" x14ac:dyDescent="0.3">
      <c r="A534" s="544">
        <v>27</v>
      </c>
      <c r="B534" s="545" t="s">
        <v>460</v>
      </c>
      <c r="C534" s="545" t="s">
        <v>477</v>
      </c>
      <c r="D534" s="546" t="s">
        <v>1768</v>
      </c>
      <c r="E534" s="547" t="s">
        <v>485</v>
      </c>
      <c r="F534" s="545" t="s">
        <v>470</v>
      </c>
      <c r="G534" s="545" t="s">
        <v>572</v>
      </c>
      <c r="H534" s="545" t="s">
        <v>422</v>
      </c>
      <c r="I534" s="545" t="s">
        <v>1656</v>
      </c>
      <c r="J534" s="545" t="s">
        <v>1172</v>
      </c>
      <c r="K534" s="545" t="s">
        <v>1657</v>
      </c>
      <c r="L534" s="548">
        <v>0</v>
      </c>
      <c r="M534" s="548">
        <v>0</v>
      </c>
      <c r="N534" s="545">
        <v>1</v>
      </c>
      <c r="O534" s="549">
        <v>1</v>
      </c>
      <c r="P534" s="548"/>
      <c r="Q534" s="550"/>
      <c r="R534" s="545"/>
      <c r="S534" s="550">
        <v>0</v>
      </c>
      <c r="T534" s="549"/>
      <c r="U534" s="551">
        <v>0</v>
      </c>
    </row>
    <row r="535" spans="1:21" ht="14.4" customHeight="1" x14ac:dyDescent="0.3">
      <c r="A535" s="544">
        <v>27</v>
      </c>
      <c r="B535" s="545" t="s">
        <v>460</v>
      </c>
      <c r="C535" s="545" t="s">
        <v>477</v>
      </c>
      <c r="D535" s="546" t="s">
        <v>1768</v>
      </c>
      <c r="E535" s="547" t="s">
        <v>485</v>
      </c>
      <c r="F535" s="545" t="s">
        <v>470</v>
      </c>
      <c r="G535" s="545" t="s">
        <v>572</v>
      </c>
      <c r="H535" s="545" t="s">
        <v>422</v>
      </c>
      <c r="I535" s="545" t="s">
        <v>1176</v>
      </c>
      <c r="J535" s="545" t="s">
        <v>1177</v>
      </c>
      <c r="K535" s="545" t="s">
        <v>770</v>
      </c>
      <c r="L535" s="548">
        <v>0</v>
      </c>
      <c r="M535" s="548">
        <v>0</v>
      </c>
      <c r="N535" s="545">
        <v>1</v>
      </c>
      <c r="O535" s="549">
        <v>0.5</v>
      </c>
      <c r="P535" s="548">
        <v>0</v>
      </c>
      <c r="Q535" s="550"/>
      <c r="R535" s="545">
        <v>1</v>
      </c>
      <c r="S535" s="550">
        <v>1</v>
      </c>
      <c r="T535" s="549">
        <v>0.5</v>
      </c>
      <c r="U535" s="551">
        <v>1</v>
      </c>
    </row>
    <row r="536" spans="1:21" ht="14.4" customHeight="1" x14ac:dyDescent="0.3">
      <c r="A536" s="544">
        <v>27</v>
      </c>
      <c r="B536" s="545" t="s">
        <v>460</v>
      </c>
      <c r="C536" s="545" t="s">
        <v>477</v>
      </c>
      <c r="D536" s="546" t="s">
        <v>1768</v>
      </c>
      <c r="E536" s="547" t="s">
        <v>485</v>
      </c>
      <c r="F536" s="545" t="s">
        <v>470</v>
      </c>
      <c r="G536" s="545" t="s">
        <v>1178</v>
      </c>
      <c r="H536" s="545" t="s">
        <v>422</v>
      </c>
      <c r="I536" s="545" t="s">
        <v>1179</v>
      </c>
      <c r="J536" s="545" t="s">
        <v>1180</v>
      </c>
      <c r="K536" s="545" t="s">
        <v>1181</v>
      </c>
      <c r="L536" s="548">
        <v>0</v>
      </c>
      <c r="M536" s="548">
        <v>0</v>
      </c>
      <c r="N536" s="545">
        <v>1</v>
      </c>
      <c r="O536" s="549">
        <v>0.5</v>
      </c>
      <c r="P536" s="548"/>
      <c r="Q536" s="550"/>
      <c r="R536" s="545"/>
      <c r="S536" s="550">
        <v>0</v>
      </c>
      <c r="T536" s="549"/>
      <c r="U536" s="551">
        <v>0</v>
      </c>
    </row>
    <row r="537" spans="1:21" ht="14.4" customHeight="1" x14ac:dyDescent="0.3">
      <c r="A537" s="544">
        <v>27</v>
      </c>
      <c r="B537" s="545" t="s">
        <v>460</v>
      </c>
      <c r="C537" s="545" t="s">
        <v>477</v>
      </c>
      <c r="D537" s="546" t="s">
        <v>1768</v>
      </c>
      <c r="E537" s="547" t="s">
        <v>485</v>
      </c>
      <c r="F537" s="545" t="s">
        <v>470</v>
      </c>
      <c r="G537" s="545" t="s">
        <v>1178</v>
      </c>
      <c r="H537" s="545" t="s">
        <v>422</v>
      </c>
      <c r="I537" s="545" t="s">
        <v>1658</v>
      </c>
      <c r="J537" s="545" t="s">
        <v>1231</v>
      </c>
      <c r="K537" s="545" t="s">
        <v>1659</v>
      </c>
      <c r="L537" s="548">
        <v>683.39</v>
      </c>
      <c r="M537" s="548">
        <v>683.39</v>
      </c>
      <c r="N537" s="545">
        <v>1</v>
      </c>
      <c r="O537" s="549">
        <v>0.5</v>
      </c>
      <c r="P537" s="548"/>
      <c r="Q537" s="550">
        <v>0</v>
      </c>
      <c r="R537" s="545"/>
      <c r="S537" s="550">
        <v>0</v>
      </c>
      <c r="T537" s="549"/>
      <c r="U537" s="551">
        <v>0</v>
      </c>
    </row>
    <row r="538" spans="1:21" ht="14.4" customHeight="1" x14ac:dyDescent="0.3">
      <c r="A538" s="544">
        <v>27</v>
      </c>
      <c r="B538" s="545" t="s">
        <v>460</v>
      </c>
      <c r="C538" s="545" t="s">
        <v>477</v>
      </c>
      <c r="D538" s="546" t="s">
        <v>1768</v>
      </c>
      <c r="E538" s="547" t="s">
        <v>485</v>
      </c>
      <c r="F538" s="545" t="s">
        <v>470</v>
      </c>
      <c r="G538" s="545" t="s">
        <v>1178</v>
      </c>
      <c r="H538" s="545" t="s">
        <v>422</v>
      </c>
      <c r="I538" s="545" t="s">
        <v>1660</v>
      </c>
      <c r="J538" s="545" t="s">
        <v>1661</v>
      </c>
      <c r="K538" s="545" t="s">
        <v>1662</v>
      </c>
      <c r="L538" s="548">
        <v>280.77</v>
      </c>
      <c r="M538" s="548">
        <v>280.77</v>
      </c>
      <c r="N538" s="545">
        <v>1</v>
      </c>
      <c r="O538" s="549">
        <v>0.5</v>
      </c>
      <c r="P538" s="548">
        <v>280.77</v>
      </c>
      <c r="Q538" s="550">
        <v>1</v>
      </c>
      <c r="R538" s="545">
        <v>1</v>
      </c>
      <c r="S538" s="550">
        <v>1</v>
      </c>
      <c r="T538" s="549">
        <v>0.5</v>
      </c>
      <c r="U538" s="551">
        <v>1</v>
      </c>
    </row>
    <row r="539" spans="1:21" ht="14.4" customHeight="1" x14ac:dyDescent="0.3">
      <c r="A539" s="544">
        <v>27</v>
      </c>
      <c r="B539" s="545" t="s">
        <v>460</v>
      </c>
      <c r="C539" s="545" t="s">
        <v>477</v>
      </c>
      <c r="D539" s="546" t="s">
        <v>1768</v>
      </c>
      <c r="E539" s="547" t="s">
        <v>485</v>
      </c>
      <c r="F539" s="545" t="s">
        <v>470</v>
      </c>
      <c r="G539" s="545" t="s">
        <v>1178</v>
      </c>
      <c r="H539" s="545" t="s">
        <v>422</v>
      </c>
      <c r="I539" s="545" t="s">
        <v>1182</v>
      </c>
      <c r="J539" s="545" t="s">
        <v>1180</v>
      </c>
      <c r="K539" s="545" t="s">
        <v>1183</v>
      </c>
      <c r="L539" s="548">
        <v>421.13</v>
      </c>
      <c r="M539" s="548">
        <v>842.26</v>
      </c>
      <c r="N539" s="545">
        <v>2</v>
      </c>
      <c r="O539" s="549">
        <v>1.5</v>
      </c>
      <c r="P539" s="548">
        <v>842.26</v>
      </c>
      <c r="Q539" s="550">
        <v>1</v>
      </c>
      <c r="R539" s="545">
        <v>2</v>
      </c>
      <c r="S539" s="550">
        <v>1</v>
      </c>
      <c r="T539" s="549">
        <v>1.5</v>
      </c>
      <c r="U539" s="551">
        <v>1</v>
      </c>
    </row>
    <row r="540" spans="1:21" ht="14.4" customHeight="1" x14ac:dyDescent="0.3">
      <c r="A540" s="544">
        <v>27</v>
      </c>
      <c r="B540" s="545" t="s">
        <v>460</v>
      </c>
      <c r="C540" s="545" t="s">
        <v>477</v>
      </c>
      <c r="D540" s="546" t="s">
        <v>1768</v>
      </c>
      <c r="E540" s="547" t="s">
        <v>485</v>
      </c>
      <c r="F540" s="545" t="s">
        <v>470</v>
      </c>
      <c r="G540" s="545" t="s">
        <v>1184</v>
      </c>
      <c r="H540" s="545" t="s">
        <v>422</v>
      </c>
      <c r="I540" s="545" t="s">
        <v>1663</v>
      </c>
      <c r="J540" s="545" t="s">
        <v>1664</v>
      </c>
      <c r="K540" s="545" t="s">
        <v>625</v>
      </c>
      <c r="L540" s="548">
        <v>0</v>
      </c>
      <c r="M540" s="548">
        <v>0</v>
      </c>
      <c r="N540" s="545">
        <v>2</v>
      </c>
      <c r="O540" s="549">
        <v>1</v>
      </c>
      <c r="P540" s="548">
        <v>0</v>
      </c>
      <c r="Q540" s="550"/>
      <c r="R540" s="545">
        <v>2</v>
      </c>
      <c r="S540" s="550">
        <v>1</v>
      </c>
      <c r="T540" s="549">
        <v>1</v>
      </c>
      <c r="U540" s="551">
        <v>1</v>
      </c>
    </row>
    <row r="541" spans="1:21" ht="14.4" customHeight="1" x14ac:dyDescent="0.3">
      <c r="A541" s="544">
        <v>27</v>
      </c>
      <c r="B541" s="545" t="s">
        <v>460</v>
      </c>
      <c r="C541" s="545" t="s">
        <v>477</v>
      </c>
      <c r="D541" s="546" t="s">
        <v>1768</v>
      </c>
      <c r="E541" s="547" t="s">
        <v>485</v>
      </c>
      <c r="F541" s="545" t="s">
        <v>472</v>
      </c>
      <c r="G541" s="545" t="s">
        <v>1188</v>
      </c>
      <c r="H541" s="545" t="s">
        <v>422</v>
      </c>
      <c r="I541" s="545" t="s">
        <v>1189</v>
      </c>
      <c r="J541" s="545" t="s">
        <v>1190</v>
      </c>
      <c r="K541" s="545" t="s">
        <v>1191</v>
      </c>
      <c r="L541" s="548">
        <v>410</v>
      </c>
      <c r="M541" s="548">
        <v>410</v>
      </c>
      <c r="N541" s="545">
        <v>1</v>
      </c>
      <c r="O541" s="549">
        <v>1</v>
      </c>
      <c r="P541" s="548">
        <v>410</v>
      </c>
      <c r="Q541" s="550">
        <v>1</v>
      </c>
      <c r="R541" s="545">
        <v>1</v>
      </c>
      <c r="S541" s="550">
        <v>1</v>
      </c>
      <c r="T541" s="549">
        <v>1</v>
      </c>
      <c r="U541" s="551">
        <v>1</v>
      </c>
    </row>
    <row r="542" spans="1:21" ht="14.4" customHeight="1" x14ac:dyDescent="0.3">
      <c r="A542" s="544">
        <v>27</v>
      </c>
      <c r="B542" s="545" t="s">
        <v>460</v>
      </c>
      <c r="C542" s="545" t="s">
        <v>477</v>
      </c>
      <c r="D542" s="546" t="s">
        <v>1768</v>
      </c>
      <c r="E542" s="547" t="s">
        <v>487</v>
      </c>
      <c r="F542" s="545" t="s">
        <v>470</v>
      </c>
      <c r="G542" s="545" t="s">
        <v>732</v>
      </c>
      <c r="H542" s="545" t="s">
        <v>422</v>
      </c>
      <c r="I542" s="545" t="s">
        <v>733</v>
      </c>
      <c r="J542" s="545" t="s">
        <v>734</v>
      </c>
      <c r="K542" s="545" t="s">
        <v>735</v>
      </c>
      <c r="L542" s="548">
        <v>35.11</v>
      </c>
      <c r="M542" s="548">
        <v>315.99</v>
      </c>
      <c r="N542" s="545">
        <v>9</v>
      </c>
      <c r="O542" s="549">
        <v>2</v>
      </c>
      <c r="P542" s="548">
        <v>175.55</v>
      </c>
      <c r="Q542" s="550">
        <v>0.55555555555555558</v>
      </c>
      <c r="R542" s="545">
        <v>5</v>
      </c>
      <c r="S542" s="550">
        <v>0.55555555555555558</v>
      </c>
      <c r="T542" s="549">
        <v>1</v>
      </c>
      <c r="U542" s="551">
        <v>0.5</v>
      </c>
    </row>
    <row r="543" spans="1:21" ht="14.4" customHeight="1" x14ac:dyDescent="0.3">
      <c r="A543" s="544">
        <v>27</v>
      </c>
      <c r="B543" s="545" t="s">
        <v>460</v>
      </c>
      <c r="C543" s="545" t="s">
        <v>477</v>
      </c>
      <c r="D543" s="546" t="s">
        <v>1768</v>
      </c>
      <c r="E543" s="547" t="s">
        <v>487</v>
      </c>
      <c r="F543" s="545" t="s">
        <v>470</v>
      </c>
      <c r="G543" s="545" t="s">
        <v>493</v>
      </c>
      <c r="H543" s="545" t="s">
        <v>422</v>
      </c>
      <c r="I543" s="545" t="s">
        <v>724</v>
      </c>
      <c r="J543" s="545" t="s">
        <v>495</v>
      </c>
      <c r="K543" s="545" t="s">
        <v>725</v>
      </c>
      <c r="L543" s="548">
        <v>72.55</v>
      </c>
      <c r="M543" s="548">
        <v>72.55</v>
      </c>
      <c r="N543" s="545">
        <v>1</v>
      </c>
      <c r="O543" s="549">
        <v>0.5</v>
      </c>
      <c r="P543" s="548"/>
      <c r="Q543" s="550">
        <v>0</v>
      </c>
      <c r="R543" s="545"/>
      <c r="S543" s="550">
        <v>0</v>
      </c>
      <c r="T543" s="549"/>
      <c r="U543" s="551">
        <v>0</v>
      </c>
    </row>
    <row r="544" spans="1:21" ht="14.4" customHeight="1" x14ac:dyDescent="0.3">
      <c r="A544" s="544">
        <v>27</v>
      </c>
      <c r="B544" s="545" t="s">
        <v>460</v>
      </c>
      <c r="C544" s="545" t="s">
        <v>477</v>
      </c>
      <c r="D544" s="546" t="s">
        <v>1768</v>
      </c>
      <c r="E544" s="547" t="s">
        <v>487</v>
      </c>
      <c r="F544" s="545" t="s">
        <v>470</v>
      </c>
      <c r="G544" s="545" t="s">
        <v>493</v>
      </c>
      <c r="H544" s="545" t="s">
        <v>422</v>
      </c>
      <c r="I544" s="545" t="s">
        <v>741</v>
      </c>
      <c r="J544" s="545" t="s">
        <v>737</v>
      </c>
      <c r="K544" s="545" t="s">
        <v>496</v>
      </c>
      <c r="L544" s="548">
        <v>36.270000000000003</v>
      </c>
      <c r="M544" s="548">
        <v>217.62</v>
      </c>
      <c r="N544" s="545">
        <v>6</v>
      </c>
      <c r="O544" s="549">
        <v>2</v>
      </c>
      <c r="P544" s="548">
        <v>145.08000000000001</v>
      </c>
      <c r="Q544" s="550">
        <v>0.66666666666666674</v>
      </c>
      <c r="R544" s="545">
        <v>4</v>
      </c>
      <c r="S544" s="550">
        <v>0.66666666666666663</v>
      </c>
      <c r="T544" s="549">
        <v>1.5</v>
      </c>
      <c r="U544" s="551">
        <v>0.75</v>
      </c>
    </row>
    <row r="545" spans="1:21" ht="14.4" customHeight="1" x14ac:dyDescent="0.3">
      <c r="A545" s="544">
        <v>27</v>
      </c>
      <c r="B545" s="545" t="s">
        <v>460</v>
      </c>
      <c r="C545" s="545" t="s">
        <v>477</v>
      </c>
      <c r="D545" s="546" t="s">
        <v>1768</v>
      </c>
      <c r="E545" s="547" t="s">
        <v>487</v>
      </c>
      <c r="F545" s="545" t="s">
        <v>470</v>
      </c>
      <c r="G545" s="545" t="s">
        <v>1362</v>
      </c>
      <c r="H545" s="545" t="s">
        <v>455</v>
      </c>
      <c r="I545" s="545" t="s">
        <v>1665</v>
      </c>
      <c r="J545" s="545" t="s">
        <v>1666</v>
      </c>
      <c r="K545" s="545" t="s">
        <v>986</v>
      </c>
      <c r="L545" s="548">
        <v>72</v>
      </c>
      <c r="M545" s="548">
        <v>216</v>
      </c>
      <c r="N545" s="545">
        <v>3</v>
      </c>
      <c r="O545" s="549">
        <v>0.5</v>
      </c>
      <c r="P545" s="548">
        <v>216</v>
      </c>
      <c r="Q545" s="550">
        <v>1</v>
      </c>
      <c r="R545" s="545">
        <v>3</v>
      </c>
      <c r="S545" s="550">
        <v>1</v>
      </c>
      <c r="T545" s="549">
        <v>0.5</v>
      </c>
      <c r="U545" s="551">
        <v>1</v>
      </c>
    </row>
    <row r="546" spans="1:21" ht="14.4" customHeight="1" x14ac:dyDescent="0.3">
      <c r="A546" s="544">
        <v>27</v>
      </c>
      <c r="B546" s="545" t="s">
        <v>460</v>
      </c>
      <c r="C546" s="545" t="s">
        <v>477</v>
      </c>
      <c r="D546" s="546" t="s">
        <v>1768</v>
      </c>
      <c r="E546" s="547" t="s">
        <v>487</v>
      </c>
      <c r="F546" s="545" t="s">
        <v>470</v>
      </c>
      <c r="G546" s="545" t="s">
        <v>1362</v>
      </c>
      <c r="H546" s="545" t="s">
        <v>455</v>
      </c>
      <c r="I546" s="545" t="s">
        <v>1667</v>
      </c>
      <c r="J546" s="545" t="s">
        <v>1666</v>
      </c>
      <c r="K546" s="545" t="s">
        <v>1668</v>
      </c>
      <c r="L546" s="548">
        <v>144.01</v>
      </c>
      <c r="M546" s="548">
        <v>432.03</v>
      </c>
      <c r="N546" s="545">
        <v>3</v>
      </c>
      <c r="O546" s="549">
        <v>0.5</v>
      </c>
      <c r="P546" s="548"/>
      <c r="Q546" s="550">
        <v>0</v>
      </c>
      <c r="R546" s="545"/>
      <c r="S546" s="550">
        <v>0</v>
      </c>
      <c r="T546" s="549"/>
      <c r="U546" s="551">
        <v>0</v>
      </c>
    </row>
    <row r="547" spans="1:21" ht="14.4" customHeight="1" x14ac:dyDescent="0.3">
      <c r="A547" s="544">
        <v>27</v>
      </c>
      <c r="B547" s="545" t="s">
        <v>460</v>
      </c>
      <c r="C547" s="545" t="s">
        <v>477</v>
      </c>
      <c r="D547" s="546" t="s">
        <v>1768</v>
      </c>
      <c r="E547" s="547" t="s">
        <v>487</v>
      </c>
      <c r="F547" s="545" t="s">
        <v>470</v>
      </c>
      <c r="G547" s="545" t="s">
        <v>647</v>
      </c>
      <c r="H547" s="545" t="s">
        <v>422</v>
      </c>
      <c r="I547" s="545" t="s">
        <v>1669</v>
      </c>
      <c r="J547" s="545" t="s">
        <v>649</v>
      </c>
      <c r="K547" s="545" t="s">
        <v>1670</v>
      </c>
      <c r="L547" s="548">
        <v>207.27</v>
      </c>
      <c r="M547" s="548">
        <v>207.27</v>
      </c>
      <c r="N547" s="545">
        <v>1</v>
      </c>
      <c r="O547" s="549">
        <v>1</v>
      </c>
      <c r="P547" s="548">
        <v>207.27</v>
      </c>
      <c r="Q547" s="550">
        <v>1</v>
      </c>
      <c r="R547" s="545">
        <v>1</v>
      </c>
      <c r="S547" s="550">
        <v>1</v>
      </c>
      <c r="T547" s="549">
        <v>1</v>
      </c>
      <c r="U547" s="551">
        <v>1</v>
      </c>
    </row>
    <row r="548" spans="1:21" ht="14.4" customHeight="1" x14ac:dyDescent="0.3">
      <c r="A548" s="544">
        <v>27</v>
      </c>
      <c r="B548" s="545" t="s">
        <v>460</v>
      </c>
      <c r="C548" s="545" t="s">
        <v>477</v>
      </c>
      <c r="D548" s="546" t="s">
        <v>1768</v>
      </c>
      <c r="E548" s="547" t="s">
        <v>487</v>
      </c>
      <c r="F548" s="545" t="s">
        <v>470</v>
      </c>
      <c r="G548" s="545" t="s">
        <v>647</v>
      </c>
      <c r="H548" s="545" t="s">
        <v>422</v>
      </c>
      <c r="I548" s="545" t="s">
        <v>1671</v>
      </c>
      <c r="J548" s="545" t="s">
        <v>649</v>
      </c>
      <c r="K548" s="545" t="s">
        <v>650</v>
      </c>
      <c r="L548" s="548">
        <v>0</v>
      </c>
      <c r="M548" s="548">
        <v>0</v>
      </c>
      <c r="N548" s="545">
        <v>1</v>
      </c>
      <c r="O548" s="549">
        <v>0.5</v>
      </c>
      <c r="P548" s="548"/>
      <c r="Q548" s="550"/>
      <c r="R548" s="545"/>
      <c r="S548" s="550">
        <v>0</v>
      </c>
      <c r="T548" s="549"/>
      <c r="U548" s="551">
        <v>0</v>
      </c>
    </row>
    <row r="549" spans="1:21" ht="14.4" customHeight="1" x14ac:dyDescent="0.3">
      <c r="A549" s="544">
        <v>27</v>
      </c>
      <c r="B549" s="545" t="s">
        <v>460</v>
      </c>
      <c r="C549" s="545" t="s">
        <v>477</v>
      </c>
      <c r="D549" s="546" t="s">
        <v>1768</v>
      </c>
      <c r="E549" s="547" t="s">
        <v>487</v>
      </c>
      <c r="F549" s="545" t="s">
        <v>470</v>
      </c>
      <c r="G549" s="545" t="s">
        <v>757</v>
      </c>
      <c r="H549" s="545" t="s">
        <v>455</v>
      </c>
      <c r="I549" s="545" t="s">
        <v>1672</v>
      </c>
      <c r="J549" s="545" t="s">
        <v>1673</v>
      </c>
      <c r="K549" s="545" t="s">
        <v>779</v>
      </c>
      <c r="L549" s="548">
        <v>278.64</v>
      </c>
      <c r="M549" s="548">
        <v>278.64</v>
      </c>
      <c r="N549" s="545">
        <v>1</v>
      </c>
      <c r="O549" s="549">
        <v>0.5</v>
      </c>
      <c r="P549" s="548"/>
      <c r="Q549" s="550">
        <v>0</v>
      </c>
      <c r="R549" s="545"/>
      <c r="S549" s="550">
        <v>0</v>
      </c>
      <c r="T549" s="549"/>
      <c r="U549" s="551">
        <v>0</v>
      </c>
    </row>
    <row r="550" spans="1:21" ht="14.4" customHeight="1" x14ac:dyDescent="0.3">
      <c r="A550" s="544">
        <v>27</v>
      </c>
      <c r="B550" s="545" t="s">
        <v>460</v>
      </c>
      <c r="C550" s="545" t="s">
        <v>477</v>
      </c>
      <c r="D550" s="546" t="s">
        <v>1768</v>
      </c>
      <c r="E550" s="547" t="s">
        <v>487</v>
      </c>
      <c r="F550" s="545" t="s">
        <v>470</v>
      </c>
      <c r="G550" s="545" t="s">
        <v>757</v>
      </c>
      <c r="H550" s="545" t="s">
        <v>455</v>
      </c>
      <c r="I550" s="545" t="s">
        <v>1674</v>
      </c>
      <c r="J550" s="545" t="s">
        <v>769</v>
      </c>
      <c r="K550" s="545" t="s">
        <v>577</v>
      </c>
      <c r="L550" s="548">
        <v>58.86</v>
      </c>
      <c r="M550" s="548">
        <v>176.57999999999998</v>
      </c>
      <c r="N550" s="545">
        <v>3</v>
      </c>
      <c r="O550" s="549">
        <v>0.5</v>
      </c>
      <c r="P550" s="548">
        <v>176.57999999999998</v>
      </c>
      <c r="Q550" s="550">
        <v>1</v>
      </c>
      <c r="R550" s="545">
        <v>3</v>
      </c>
      <c r="S550" s="550">
        <v>1</v>
      </c>
      <c r="T550" s="549">
        <v>0.5</v>
      </c>
      <c r="U550" s="551">
        <v>1</v>
      </c>
    </row>
    <row r="551" spans="1:21" ht="14.4" customHeight="1" x14ac:dyDescent="0.3">
      <c r="A551" s="544">
        <v>27</v>
      </c>
      <c r="B551" s="545" t="s">
        <v>460</v>
      </c>
      <c r="C551" s="545" t="s">
        <v>477</v>
      </c>
      <c r="D551" s="546" t="s">
        <v>1768</v>
      </c>
      <c r="E551" s="547" t="s">
        <v>487</v>
      </c>
      <c r="F551" s="545" t="s">
        <v>470</v>
      </c>
      <c r="G551" s="545" t="s">
        <v>757</v>
      </c>
      <c r="H551" s="545" t="s">
        <v>455</v>
      </c>
      <c r="I551" s="545" t="s">
        <v>768</v>
      </c>
      <c r="J551" s="545" t="s">
        <v>769</v>
      </c>
      <c r="K551" s="545" t="s">
        <v>770</v>
      </c>
      <c r="L551" s="548">
        <v>196.21</v>
      </c>
      <c r="M551" s="548">
        <v>1177.26</v>
      </c>
      <c r="N551" s="545">
        <v>6</v>
      </c>
      <c r="O551" s="549">
        <v>3.5</v>
      </c>
      <c r="P551" s="548">
        <v>392.42</v>
      </c>
      <c r="Q551" s="550">
        <v>0.33333333333333337</v>
      </c>
      <c r="R551" s="545">
        <v>2</v>
      </c>
      <c r="S551" s="550">
        <v>0.33333333333333331</v>
      </c>
      <c r="T551" s="549">
        <v>1.5</v>
      </c>
      <c r="U551" s="551">
        <v>0.42857142857142855</v>
      </c>
    </row>
    <row r="552" spans="1:21" ht="14.4" customHeight="1" x14ac:dyDescent="0.3">
      <c r="A552" s="544">
        <v>27</v>
      </c>
      <c r="B552" s="545" t="s">
        <v>460</v>
      </c>
      <c r="C552" s="545" t="s">
        <v>477</v>
      </c>
      <c r="D552" s="546" t="s">
        <v>1768</v>
      </c>
      <c r="E552" s="547" t="s">
        <v>487</v>
      </c>
      <c r="F552" s="545" t="s">
        <v>470</v>
      </c>
      <c r="G552" s="545" t="s">
        <v>757</v>
      </c>
      <c r="H552" s="545" t="s">
        <v>455</v>
      </c>
      <c r="I552" s="545" t="s">
        <v>1201</v>
      </c>
      <c r="J552" s="545" t="s">
        <v>772</v>
      </c>
      <c r="K552" s="545" t="s">
        <v>782</v>
      </c>
      <c r="L552" s="548">
        <v>117.73</v>
      </c>
      <c r="M552" s="548">
        <v>1295.03</v>
      </c>
      <c r="N552" s="545">
        <v>11</v>
      </c>
      <c r="O552" s="549">
        <v>3</v>
      </c>
      <c r="P552" s="548">
        <v>941.83999999999992</v>
      </c>
      <c r="Q552" s="550">
        <v>0.72727272727272718</v>
      </c>
      <c r="R552" s="545">
        <v>8</v>
      </c>
      <c r="S552" s="550">
        <v>0.72727272727272729</v>
      </c>
      <c r="T552" s="549">
        <v>2</v>
      </c>
      <c r="U552" s="551">
        <v>0.66666666666666663</v>
      </c>
    </row>
    <row r="553" spans="1:21" ht="14.4" customHeight="1" x14ac:dyDescent="0.3">
      <c r="A553" s="544">
        <v>27</v>
      </c>
      <c r="B553" s="545" t="s">
        <v>460</v>
      </c>
      <c r="C553" s="545" t="s">
        <v>477</v>
      </c>
      <c r="D553" s="546" t="s">
        <v>1768</v>
      </c>
      <c r="E553" s="547" t="s">
        <v>487</v>
      </c>
      <c r="F553" s="545" t="s">
        <v>470</v>
      </c>
      <c r="G553" s="545" t="s">
        <v>757</v>
      </c>
      <c r="H553" s="545" t="s">
        <v>455</v>
      </c>
      <c r="I553" s="545" t="s">
        <v>771</v>
      </c>
      <c r="J553" s="545" t="s">
        <v>772</v>
      </c>
      <c r="K553" s="545" t="s">
        <v>773</v>
      </c>
      <c r="L553" s="548">
        <v>392.42</v>
      </c>
      <c r="M553" s="548">
        <v>392.42</v>
      </c>
      <c r="N553" s="545">
        <v>1</v>
      </c>
      <c r="O553" s="549">
        <v>1</v>
      </c>
      <c r="P553" s="548"/>
      <c r="Q553" s="550">
        <v>0</v>
      </c>
      <c r="R553" s="545"/>
      <c r="S553" s="550">
        <v>0</v>
      </c>
      <c r="T553" s="549"/>
      <c r="U553" s="551">
        <v>0</v>
      </c>
    </row>
    <row r="554" spans="1:21" ht="14.4" customHeight="1" x14ac:dyDescent="0.3">
      <c r="A554" s="544">
        <v>27</v>
      </c>
      <c r="B554" s="545" t="s">
        <v>460</v>
      </c>
      <c r="C554" s="545" t="s">
        <v>477</v>
      </c>
      <c r="D554" s="546" t="s">
        <v>1768</v>
      </c>
      <c r="E554" s="547" t="s">
        <v>487</v>
      </c>
      <c r="F554" s="545" t="s">
        <v>470</v>
      </c>
      <c r="G554" s="545" t="s">
        <v>757</v>
      </c>
      <c r="H554" s="545" t="s">
        <v>455</v>
      </c>
      <c r="I554" s="545" t="s">
        <v>1675</v>
      </c>
      <c r="J554" s="545" t="s">
        <v>775</v>
      </c>
      <c r="K554" s="545" t="s">
        <v>1676</v>
      </c>
      <c r="L554" s="548">
        <v>181.13</v>
      </c>
      <c r="M554" s="548">
        <v>1086.78</v>
      </c>
      <c r="N554" s="545">
        <v>6</v>
      </c>
      <c r="O554" s="549">
        <v>1</v>
      </c>
      <c r="P554" s="548">
        <v>1086.78</v>
      </c>
      <c r="Q554" s="550">
        <v>1</v>
      </c>
      <c r="R554" s="545">
        <v>6</v>
      </c>
      <c r="S554" s="550">
        <v>1</v>
      </c>
      <c r="T554" s="549">
        <v>1</v>
      </c>
      <c r="U554" s="551">
        <v>1</v>
      </c>
    </row>
    <row r="555" spans="1:21" ht="14.4" customHeight="1" x14ac:dyDescent="0.3">
      <c r="A555" s="544">
        <v>27</v>
      </c>
      <c r="B555" s="545" t="s">
        <v>460</v>
      </c>
      <c r="C555" s="545" t="s">
        <v>477</v>
      </c>
      <c r="D555" s="546" t="s">
        <v>1768</v>
      </c>
      <c r="E555" s="547" t="s">
        <v>487</v>
      </c>
      <c r="F555" s="545" t="s">
        <v>470</v>
      </c>
      <c r="G555" s="545" t="s">
        <v>501</v>
      </c>
      <c r="H555" s="545" t="s">
        <v>455</v>
      </c>
      <c r="I555" s="545" t="s">
        <v>502</v>
      </c>
      <c r="J555" s="545" t="s">
        <v>503</v>
      </c>
      <c r="K555" s="545" t="s">
        <v>504</v>
      </c>
      <c r="L555" s="548">
        <v>105.32</v>
      </c>
      <c r="M555" s="548">
        <v>105.32</v>
      </c>
      <c r="N555" s="545">
        <v>1</v>
      </c>
      <c r="O555" s="549">
        <v>0.5</v>
      </c>
      <c r="P555" s="548">
        <v>105.32</v>
      </c>
      <c r="Q555" s="550">
        <v>1</v>
      </c>
      <c r="R555" s="545">
        <v>1</v>
      </c>
      <c r="S555" s="550">
        <v>1</v>
      </c>
      <c r="T555" s="549">
        <v>0.5</v>
      </c>
      <c r="U555" s="551">
        <v>1</v>
      </c>
    </row>
    <row r="556" spans="1:21" ht="14.4" customHeight="1" x14ac:dyDescent="0.3">
      <c r="A556" s="544">
        <v>27</v>
      </c>
      <c r="B556" s="545" t="s">
        <v>460</v>
      </c>
      <c r="C556" s="545" t="s">
        <v>477</v>
      </c>
      <c r="D556" s="546" t="s">
        <v>1768</v>
      </c>
      <c r="E556" s="547" t="s">
        <v>487</v>
      </c>
      <c r="F556" s="545" t="s">
        <v>470</v>
      </c>
      <c r="G556" s="545" t="s">
        <v>501</v>
      </c>
      <c r="H556" s="545" t="s">
        <v>422</v>
      </c>
      <c r="I556" s="545" t="s">
        <v>799</v>
      </c>
      <c r="J556" s="545" t="s">
        <v>800</v>
      </c>
      <c r="K556" s="545" t="s">
        <v>801</v>
      </c>
      <c r="L556" s="548">
        <v>16.38</v>
      </c>
      <c r="M556" s="548">
        <v>49.14</v>
      </c>
      <c r="N556" s="545">
        <v>3</v>
      </c>
      <c r="O556" s="549">
        <v>0.5</v>
      </c>
      <c r="P556" s="548">
        <v>49.14</v>
      </c>
      <c r="Q556" s="550">
        <v>1</v>
      </c>
      <c r="R556" s="545">
        <v>3</v>
      </c>
      <c r="S556" s="550">
        <v>1</v>
      </c>
      <c r="T556" s="549">
        <v>0.5</v>
      </c>
      <c r="U556" s="551">
        <v>1</v>
      </c>
    </row>
    <row r="557" spans="1:21" ht="14.4" customHeight="1" x14ac:dyDescent="0.3">
      <c r="A557" s="544">
        <v>27</v>
      </c>
      <c r="B557" s="545" t="s">
        <v>460</v>
      </c>
      <c r="C557" s="545" t="s">
        <v>477</v>
      </c>
      <c r="D557" s="546" t="s">
        <v>1768</v>
      </c>
      <c r="E557" s="547" t="s">
        <v>487</v>
      </c>
      <c r="F557" s="545" t="s">
        <v>470</v>
      </c>
      <c r="G557" s="545" t="s">
        <v>501</v>
      </c>
      <c r="H557" s="545" t="s">
        <v>455</v>
      </c>
      <c r="I557" s="545" t="s">
        <v>505</v>
      </c>
      <c r="J557" s="545" t="s">
        <v>503</v>
      </c>
      <c r="K557" s="545" t="s">
        <v>506</v>
      </c>
      <c r="L557" s="548">
        <v>35.11</v>
      </c>
      <c r="M557" s="548">
        <v>105.33</v>
      </c>
      <c r="N557" s="545">
        <v>3</v>
      </c>
      <c r="O557" s="549">
        <v>0.5</v>
      </c>
      <c r="P557" s="548">
        <v>105.33</v>
      </c>
      <c r="Q557" s="550">
        <v>1</v>
      </c>
      <c r="R557" s="545">
        <v>3</v>
      </c>
      <c r="S557" s="550">
        <v>1</v>
      </c>
      <c r="T557" s="549">
        <v>0.5</v>
      </c>
      <c r="U557" s="551">
        <v>1</v>
      </c>
    </row>
    <row r="558" spans="1:21" ht="14.4" customHeight="1" x14ac:dyDescent="0.3">
      <c r="A558" s="544">
        <v>27</v>
      </c>
      <c r="B558" s="545" t="s">
        <v>460</v>
      </c>
      <c r="C558" s="545" t="s">
        <v>477</v>
      </c>
      <c r="D558" s="546" t="s">
        <v>1768</v>
      </c>
      <c r="E558" s="547" t="s">
        <v>487</v>
      </c>
      <c r="F558" s="545" t="s">
        <v>470</v>
      </c>
      <c r="G558" s="545" t="s">
        <v>501</v>
      </c>
      <c r="H558" s="545" t="s">
        <v>422</v>
      </c>
      <c r="I558" s="545" t="s">
        <v>804</v>
      </c>
      <c r="J558" s="545" t="s">
        <v>805</v>
      </c>
      <c r="K558" s="545" t="s">
        <v>506</v>
      </c>
      <c r="L558" s="548">
        <v>35.11</v>
      </c>
      <c r="M558" s="548">
        <v>140.44</v>
      </c>
      <c r="N558" s="545">
        <v>4</v>
      </c>
      <c r="O558" s="549">
        <v>2.5</v>
      </c>
      <c r="P558" s="548">
        <v>70.22</v>
      </c>
      <c r="Q558" s="550">
        <v>0.5</v>
      </c>
      <c r="R558" s="545">
        <v>2</v>
      </c>
      <c r="S558" s="550">
        <v>0.5</v>
      </c>
      <c r="T558" s="549">
        <v>2</v>
      </c>
      <c r="U558" s="551">
        <v>0.8</v>
      </c>
    </row>
    <row r="559" spans="1:21" ht="14.4" customHeight="1" x14ac:dyDescent="0.3">
      <c r="A559" s="544">
        <v>27</v>
      </c>
      <c r="B559" s="545" t="s">
        <v>460</v>
      </c>
      <c r="C559" s="545" t="s">
        <v>477</v>
      </c>
      <c r="D559" s="546" t="s">
        <v>1768</v>
      </c>
      <c r="E559" s="547" t="s">
        <v>487</v>
      </c>
      <c r="F559" s="545" t="s">
        <v>470</v>
      </c>
      <c r="G559" s="545" t="s">
        <v>1677</v>
      </c>
      <c r="H559" s="545" t="s">
        <v>422</v>
      </c>
      <c r="I559" s="545" t="s">
        <v>1678</v>
      </c>
      <c r="J559" s="545" t="s">
        <v>1679</v>
      </c>
      <c r="K559" s="545" t="s">
        <v>1680</v>
      </c>
      <c r="L559" s="548">
        <v>0</v>
      </c>
      <c r="M559" s="548">
        <v>0</v>
      </c>
      <c r="N559" s="545">
        <v>3</v>
      </c>
      <c r="O559" s="549">
        <v>0.5</v>
      </c>
      <c r="P559" s="548">
        <v>0</v>
      </c>
      <c r="Q559" s="550"/>
      <c r="R559" s="545">
        <v>3</v>
      </c>
      <c r="S559" s="550">
        <v>1</v>
      </c>
      <c r="T559" s="549">
        <v>0.5</v>
      </c>
      <c r="U559" s="551">
        <v>1</v>
      </c>
    </row>
    <row r="560" spans="1:21" ht="14.4" customHeight="1" x14ac:dyDescent="0.3">
      <c r="A560" s="544">
        <v>27</v>
      </c>
      <c r="B560" s="545" t="s">
        <v>460</v>
      </c>
      <c r="C560" s="545" t="s">
        <v>477</v>
      </c>
      <c r="D560" s="546" t="s">
        <v>1768</v>
      </c>
      <c r="E560" s="547" t="s">
        <v>487</v>
      </c>
      <c r="F560" s="545" t="s">
        <v>470</v>
      </c>
      <c r="G560" s="545" t="s">
        <v>820</v>
      </c>
      <c r="H560" s="545" t="s">
        <v>455</v>
      </c>
      <c r="I560" s="545" t="s">
        <v>1681</v>
      </c>
      <c r="J560" s="545" t="s">
        <v>1682</v>
      </c>
      <c r="K560" s="545" t="s">
        <v>577</v>
      </c>
      <c r="L560" s="548">
        <v>65.989999999999995</v>
      </c>
      <c r="M560" s="548">
        <v>593.90999999999985</v>
      </c>
      <c r="N560" s="545">
        <v>9</v>
      </c>
      <c r="O560" s="549">
        <v>2</v>
      </c>
      <c r="P560" s="548"/>
      <c r="Q560" s="550">
        <v>0</v>
      </c>
      <c r="R560" s="545"/>
      <c r="S560" s="550">
        <v>0</v>
      </c>
      <c r="T560" s="549"/>
      <c r="U560" s="551">
        <v>0</v>
      </c>
    </row>
    <row r="561" spans="1:21" ht="14.4" customHeight="1" x14ac:dyDescent="0.3">
      <c r="A561" s="544">
        <v>27</v>
      </c>
      <c r="B561" s="545" t="s">
        <v>460</v>
      </c>
      <c r="C561" s="545" t="s">
        <v>477</v>
      </c>
      <c r="D561" s="546" t="s">
        <v>1768</v>
      </c>
      <c r="E561" s="547" t="s">
        <v>487</v>
      </c>
      <c r="F561" s="545" t="s">
        <v>470</v>
      </c>
      <c r="G561" s="545" t="s">
        <v>823</v>
      </c>
      <c r="H561" s="545" t="s">
        <v>422</v>
      </c>
      <c r="I561" s="545" t="s">
        <v>1683</v>
      </c>
      <c r="J561" s="545" t="s">
        <v>1423</v>
      </c>
      <c r="K561" s="545" t="s">
        <v>1684</v>
      </c>
      <c r="L561" s="548">
        <v>1891.17</v>
      </c>
      <c r="M561" s="548">
        <v>22694.04</v>
      </c>
      <c r="N561" s="545">
        <v>12</v>
      </c>
      <c r="O561" s="549">
        <v>2.5</v>
      </c>
      <c r="P561" s="548">
        <v>11347.02</v>
      </c>
      <c r="Q561" s="550">
        <v>0.5</v>
      </c>
      <c r="R561" s="545">
        <v>6</v>
      </c>
      <c r="S561" s="550">
        <v>0.5</v>
      </c>
      <c r="T561" s="549">
        <v>1.5</v>
      </c>
      <c r="U561" s="551">
        <v>0.6</v>
      </c>
    </row>
    <row r="562" spans="1:21" ht="14.4" customHeight="1" x14ac:dyDescent="0.3">
      <c r="A562" s="544">
        <v>27</v>
      </c>
      <c r="B562" s="545" t="s">
        <v>460</v>
      </c>
      <c r="C562" s="545" t="s">
        <v>477</v>
      </c>
      <c r="D562" s="546" t="s">
        <v>1768</v>
      </c>
      <c r="E562" s="547" t="s">
        <v>487</v>
      </c>
      <c r="F562" s="545" t="s">
        <v>470</v>
      </c>
      <c r="G562" s="545" t="s">
        <v>823</v>
      </c>
      <c r="H562" s="545" t="s">
        <v>422</v>
      </c>
      <c r="I562" s="545" t="s">
        <v>824</v>
      </c>
      <c r="J562" s="545" t="s">
        <v>825</v>
      </c>
      <c r="K562" s="545" t="s">
        <v>826</v>
      </c>
      <c r="L562" s="548">
        <v>2026.32</v>
      </c>
      <c r="M562" s="548">
        <v>6078.96</v>
      </c>
      <c r="N562" s="545">
        <v>3</v>
      </c>
      <c r="O562" s="549">
        <v>0.5</v>
      </c>
      <c r="P562" s="548">
        <v>6078.96</v>
      </c>
      <c r="Q562" s="550">
        <v>1</v>
      </c>
      <c r="R562" s="545">
        <v>3</v>
      </c>
      <c r="S562" s="550">
        <v>1</v>
      </c>
      <c r="T562" s="549">
        <v>0.5</v>
      </c>
      <c r="U562" s="551">
        <v>1</v>
      </c>
    </row>
    <row r="563" spans="1:21" ht="14.4" customHeight="1" x14ac:dyDescent="0.3">
      <c r="A563" s="544">
        <v>27</v>
      </c>
      <c r="B563" s="545" t="s">
        <v>460</v>
      </c>
      <c r="C563" s="545" t="s">
        <v>477</v>
      </c>
      <c r="D563" s="546" t="s">
        <v>1768</v>
      </c>
      <c r="E563" s="547" t="s">
        <v>487</v>
      </c>
      <c r="F563" s="545" t="s">
        <v>470</v>
      </c>
      <c r="G563" s="545" t="s">
        <v>1429</v>
      </c>
      <c r="H563" s="545" t="s">
        <v>422</v>
      </c>
      <c r="I563" s="545" t="s">
        <v>1685</v>
      </c>
      <c r="J563" s="545" t="s">
        <v>1686</v>
      </c>
      <c r="K563" s="545" t="s">
        <v>747</v>
      </c>
      <c r="L563" s="548">
        <v>47.46</v>
      </c>
      <c r="M563" s="548">
        <v>142.38</v>
      </c>
      <c r="N563" s="545">
        <v>3</v>
      </c>
      <c r="O563" s="549">
        <v>1</v>
      </c>
      <c r="P563" s="548">
        <v>142.38</v>
      </c>
      <c r="Q563" s="550">
        <v>1</v>
      </c>
      <c r="R563" s="545">
        <v>3</v>
      </c>
      <c r="S563" s="550">
        <v>1</v>
      </c>
      <c r="T563" s="549">
        <v>1</v>
      </c>
      <c r="U563" s="551">
        <v>1</v>
      </c>
    </row>
    <row r="564" spans="1:21" ht="14.4" customHeight="1" x14ac:dyDescent="0.3">
      <c r="A564" s="544">
        <v>27</v>
      </c>
      <c r="B564" s="545" t="s">
        <v>460</v>
      </c>
      <c r="C564" s="545" t="s">
        <v>477</v>
      </c>
      <c r="D564" s="546" t="s">
        <v>1768</v>
      </c>
      <c r="E564" s="547" t="s">
        <v>487</v>
      </c>
      <c r="F564" s="545" t="s">
        <v>470</v>
      </c>
      <c r="G564" s="545" t="s">
        <v>507</v>
      </c>
      <c r="H564" s="545" t="s">
        <v>422</v>
      </c>
      <c r="I564" s="545" t="s">
        <v>834</v>
      </c>
      <c r="J564" s="545" t="s">
        <v>509</v>
      </c>
      <c r="K564" s="545" t="s">
        <v>835</v>
      </c>
      <c r="L564" s="548">
        <v>182.22</v>
      </c>
      <c r="M564" s="548">
        <v>182.22</v>
      </c>
      <c r="N564" s="545">
        <v>1</v>
      </c>
      <c r="O564" s="549">
        <v>0.5</v>
      </c>
      <c r="P564" s="548">
        <v>182.22</v>
      </c>
      <c r="Q564" s="550">
        <v>1</v>
      </c>
      <c r="R564" s="545">
        <v>1</v>
      </c>
      <c r="S564" s="550">
        <v>1</v>
      </c>
      <c r="T564" s="549">
        <v>0.5</v>
      </c>
      <c r="U564" s="551">
        <v>1</v>
      </c>
    </row>
    <row r="565" spans="1:21" ht="14.4" customHeight="1" x14ac:dyDescent="0.3">
      <c r="A565" s="544">
        <v>27</v>
      </c>
      <c r="B565" s="545" t="s">
        <v>460</v>
      </c>
      <c r="C565" s="545" t="s">
        <v>477</v>
      </c>
      <c r="D565" s="546" t="s">
        <v>1768</v>
      </c>
      <c r="E565" s="547" t="s">
        <v>487</v>
      </c>
      <c r="F565" s="545" t="s">
        <v>470</v>
      </c>
      <c r="G565" s="545" t="s">
        <v>507</v>
      </c>
      <c r="H565" s="545" t="s">
        <v>422</v>
      </c>
      <c r="I565" s="545" t="s">
        <v>836</v>
      </c>
      <c r="J565" s="545" t="s">
        <v>509</v>
      </c>
      <c r="K565" s="545" t="s">
        <v>835</v>
      </c>
      <c r="L565" s="548">
        <v>0</v>
      </c>
      <c r="M565" s="548">
        <v>0</v>
      </c>
      <c r="N565" s="545">
        <v>1</v>
      </c>
      <c r="O565" s="549">
        <v>1</v>
      </c>
      <c r="P565" s="548"/>
      <c r="Q565" s="550"/>
      <c r="R565" s="545"/>
      <c r="S565" s="550">
        <v>0</v>
      </c>
      <c r="T565" s="549"/>
      <c r="U565" s="551">
        <v>0</v>
      </c>
    </row>
    <row r="566" spans="1:21" ht="14.4" customHeight="1" x14ac:dyDescent="0.3">
      <c r="A566" s="544">
        <v>27</v>
      </c>
      <c r="B566" s="545" t="s">
        <v>460</v>
      </c>
      <c r="C566" s="545" t="s">
        <v>477</v>
      </c>
      <c r="D566" s="546" t="s">
        <v>1768</v>
      </c>
      <c r="E566" s="547" t="s">
        <v>487</v>
      </c>
      <c r="F566" s="545" t="s">
        <v>470</v>
      </c>
      <c r="G566" s="545" t="s">
        <v>837</v>
      </c>
      <c r="H566" s="545" t="s">
        <v>455</v>
      </c>
      <c r="I566" s="545" t="s">
        <v>844</v>
      </c>
      <c r="J566" s="545" t="s">
        <v>839</v>
      </c>
      <c r="K566" s="545" t="s">
        <v>845</v>
      </c>
      <c r="L566" s="548">
        <v>131.54</v>
      </c>
      <c r="M566" s="548">
        <v>394.62</v>
      </c>
      <c r="N566" s="545">
        <v>3</v>
      </c>
      <c r="O566" s="549">
        <v>0.5</v>
      </c>
      <c r="P566" s="548">
        <v>394.62</v>
      </c>
      <c r="Q566" s="550">
        <v>1</v>
      </c>
      <c r="R566" s="545">
        <v>3</v>
      </c>
      <c r="S566" s="550">
        <v>1</v>
      </c>
      <c r="T566" s="549">
        <v>0.5</v>
      </c>
      <c r="U566" s="551">
        <v>1</v>
      </c>
    </row>
    <row r="567" spans="1:21" ht="14.4" customHeight="1" x14ac:dyDescent="0.3">
      <c r="A567" s="544">
        <v>27</v>
      </c>
      <c r="B567" s="545" t="s">
        <v>460</v>
      </c>
      <c r="C567" s="545" t="s">
        <v>477</v>
      </c>
      <c r="D567" s="546" t="s">
        <v>1768</v>
      </c>
      <c r="E567" s="547" t="s">
        <v>487</v>
      </c>
      <c r="F567" s="545" t="s">
        <v>470</v>
      </c>
      <c r="G567" s="545" t="s">
        <v>1440</v>
      </c>
      <c r="H567" s="545" t="s">
        <v>422</v>
      </c>
      <c r="I567" s="545" t="s">
        <v>1441</v>
      </c>
      <c r="J567" s="545" t="s">
        <v>1442</v>
      </c>
      <c r="K567" s="545" t="s">
        <v>1443</v>
      </c>
      <c r="L567" s="548">
        <v>0</v>
      </c>
      <c r="M567" s="548">
        <v>0</v>
      </c>
      <c r="N567" s="545">
        <v>4</v>
      </c>
      <c r="O567" s="549">
        <v>1</v>
      </c>
      <c r="P567" s="548"/>
      <c r="Q567" s="550"/>
      <c r="R567" s="545"/>
      <c r="S567" s="550">
        <v>0</v>
      </c>
      <c r="T567" s="549"/>
      <c r="U567" s="551">
        <v>0</v>
      </c>
    </row>
    <row r="568" spans="1:21" ht="14.4" customHeight="1" x14ac:dyDescent="0.3">
      <c r="A568" s="544">
        <v>27</v>
      </c>
      <c r="B568" s="545" t="s">
        <v>460</v>
      </c>
      <c r="C568" s="545" t="s">
        <v>477</v>
      </c>
      <c r="D568" s="546" t="s">
        <v>1768</v>
      </c>
      <c r="E568" s="547" t="s">
        <v>487</v>
      </c>
      <c r="F568" s="545" t="s">
        <v>470</v>
      </c>
      <c r="G568" s="545" t="s">
        <v>850</v>
      </c>
      <c r="H568" s="545" t="s">
        <v>422</v>
      </c>
      <c r="I568" s="545" t="s">
        <v>1687</v>
      </c>
      <c r="J568" s="545" t="s">
        <v>852</v>
      </c>
      <c r="K568" s="545" t="s">
        <v>1688</v>
      </c>
      <c r="L568" s="548">
        <v>1065.51</v>
      </c>
      <c r="M568" s="548">
        <v>3196.5299999999997</v>
      </c>
      <c r="N568" s="545">
        <v>3</v>
      </c>
      <c r="O568" s="549">
        <v>0.5</v>
      </c>
      <c r="P568" s="548"/>
      <c r="Q568" s="550">
        <v>0</v>
      </c>
      <c r="R568" s="545"/>
      <c r="S568" s="550">
        <v>0</v>
      </c>
      <c r="T568" s="549"/>
      <c r="U568" s="551">
        <v>0</v>
      </c>
    </row>
    <row r="569" spans="1:21" ht="14.4" customHeight="1" x14ac:dyDescent="0.3">
      <c r="A569" s="544">
        <v>27</v>
      </c>
      <c r="B569" s="545" t="s">
        <v>460</v>
      </c>
      <c r="C569" s="545" t="s">
        <v>477</v>
      </c>
      <c r="D569" s="546" t="s">
        <v>1768</v>
      </c>
      <c r="E569" s="547" t="s">
        <v>487</v>
      </c>
      <c r="F569" s="545" t="s">
        <v>470</v>
      </c>
      <c r="G569" s="545" t="s">
        <v>864</v>
      </c>
      <c r="H569" s="545" t="s">
        <v>422</v>
      </c>
      <c r="I569" s="545" t="s">
        <v>865</v>
      </c>
      <c r="J569" s="545" t="s">
        <v>866</v>
      </c>
      <c r="K569" s="545" t="s">
        <v>867</v>
      </c>
      <c r="L569" s="548">
        <v>63.7</v>
      </c>
      <c r="M569" s="548">
        <v>191.10000000000002</v>
      </c>
      <c r="N569" s="545">
        <v>3</v>
      </c>
      <c r="O569" s="549">
        <v>0.5</v>
      </c>
      <c r="P569" s="548">
        <v>191.10000000000002</v>
      </c>
      <c r="Q569" s="550">
        <v>1</v>
      </c>
      <c r="R569" s="545">
        <v>3</v>
      </c>
      <c r="S569" s="550">
        <v>1</v>
      </c>
      <c r="T569" s="549">
        <v>0.5</v>
      </c>
      <c r="U569" s="551">
        <v>1</v>
      </c>
    </row>
    <row r="570" spans="1:21" ht="14.4" customHeight="1" x14ac:dyDescent="0.3">
      <c r="A570" s="544">
        <v>27</v>
      </c>
      <c r="B570" s="545" t="s">
        <v>460</v>
      </c>
      <c r="C570" s="545" t="s">
        <v>477</v>
      </c>
      <c r="D570" s="546" t="s">
        <v>1768</v>
      </c>
      <c r="E570" s="547" t="s">
        <v>487</v>
      </c>
      <c r="F570" s="545" t="s">
        <v>470</v>
      </c>
      <c r="G570" s="545" t="s">
        <v>515</v>
      </c>
      <c r="H570" s="545" t="s">
        <v>422</v>
      </c>
      <c r="I570" s="545" t="s">
        <v>516</v>
      </c>
      <c r="J570" s="545" t="s">
        <v>517</v>
      </c>
      <c r="K570" s="545" t="s">
        <v>518</v>
      </c>
      <c r="L570" s="548">
        <v>107.27</v>
      </c>
      <c r="M570" s="548">
        <v>1287.24</v>
      </c>
      <c r="N570" s="545">
        <v>12</v>
      </c>
      <c r="O570" s="549">
        <v>2</v>
      </c>
      <c r="P570" s="548"/>
      <c r="Q570" s="550">
        <v>0</v>
      </c>
      <c r="R570" s="545"/>
      <c r="S570" s="550">
        <v>0</v>
      </c>
      <c r="T570" s="549"/>
      <c r="U570" s="551">
        <v>0</v>
      </c>
    </row>
    <row r="571" spans="1:21" ht="14.4" customHeight="1" x14ac:dyDescent="0.3">
      <c r="A571" s="544">
        <v>27</v>
      </c>
      <c r="B571" s="545" t="s">
        <v>460</v>
      </c>
      <c r="C571" s="545" t="s">
        <v>477</v>
      </c>
      <c r="D571" s="546" t="s">
        <v>1768</v>
      </c>
      <c r="E571" s="547" t="s">
        <v>487</v>
      </c>
      <c r="F571" s="545" t="s">
        <v>470</v>
      </c>
      <c r="G571" s="545" t="s">
        <v>872</v>
      </c>
      <c r="H571" s="545" t="s">
        <v>422</v>
      </c>
      <c r="I571" s="545" t="s">
        <v>873</v>
      </c>
      <c r="J571" s="545" t="s">
        <v>874</v>
      </c>
      <c r="K571" s="545" t="s">
        <v>875</v>
      </c>
      <c r="L571" s="548">
        <v>30.56</v>
      </c>
      <c r="M571" s="548">
        <v>305.59999999999997</v>
      </c>
      <c r="N571" s="545">
        <v>10</v>
      </c>
      <c r="O571" s="549">
        <v>2</v>
      </c>
      <c r="P571" s="548">
        <v>244.47999999999996</v>
      </c>
      <c r="Q571" s="550">
        <v>0.79999999999999993</v>
      </c>
      <c r="R571" s="545">
        <v>8</v>
      </c>
      <c r="S571" s="550">
        <v>0.8</v>
      </c>
      <c r="T571" s="549">
        <v>1.5</v>
      </c>
      <c r="U571" s="551">
        <v>0.75</v>
      </c>
    </row>
    <row r="572" spans="1:21" ht="14.4" customHeight="1" x14ac:dyDescent="0.3">
      <c r="A572" s="544">
        <v>27</v>
      </c>
      <c r="B572" s="545" t="s">
        <v>460</v>
      </c>
      <c r="C572" s="545" t="s">
        <v>477</v>
      </c>
      <c r="D572" s="546" t="s">
        <v>1768</v>
      </c>
      <c r="E572" s="547" t="s">
        <v>487</v>
      </c>
      <c r="F572" s="545" t="s">
        <v>470</v>
      </c>
      <c r="G572" s="545" t="s">
        <v>1469</v>
      </c>
      <c r="H572" s="545" t="s">
        <v>422</v>
      </c>
      <c r="I572" s="545" t="s">
        <v>1689</v>
      </c>
      <c r="J572" s="545" t="s">
        <v>1690</v>
      </c>
      <c r="K572" s="545" t="s">
        <v>1691</v>
      </c>
      <c r="L572" s="548">
        <v>0</v>
      </c>
      <c r="M572" s="548">
        <v>0</v>
      </c>
      <c r="N572" s="545">
        <v>2</v>
      </c>
      <c r="O572" s="549">
        <v>0.5</v>
      </c>
      <c r="P572" s="548">
        <v>0</v>
      </c>
      <c r="Q572" s="550"/>
      <c r="R572" s="545">
        <v>2</v>
      </c>
      <c r="S572" s="550">
        <v>1</v>
      </c>
      <c r="T572" s="549">
        <v>0.5</v>
      </c>
      <c r="U572" s="551">
        <v>1</v>
      </c>
    </row>
    <row r="573" spans="1:21" ht="14.4" customHeight="1" x14ac:dyDescent="0.3">
      <c r="A573" s="544">
        <v>27</v>
      </c>
      <c r="B573" s="545" t="s">
        <v>460</v>
      </c>
      <c r="C573" s="545" t="s">
        <v>477</v>
      </c>
      <c r="D573" s="546" t="s">
        <v>1768</v>
      </c>
      <c r="E573" s="547" t="s">
        <v>487</v>
      </c>
      <c r="F573" s="545" t="s">
        <v>470</v>
      </c>
      <c r="G573" s="545" t="s">
        <v>883</v>
      </c>
      <c r="H573" s="545" t="s">
        <v>422</v>
      </c>
      <c r="I573" s="545" t="s">
        <v>1692</v>
      </c>
      <c r="J573" s="545" t="s">
        <v>1693</v>
      </c>
      <c r="K573" s="545" t="s">
        <v>1694</v>
      </c>
      <c r="L573" s="548">
        <v>152.84</v>
      </c>
      <c r="M573" s="548">
        <v>152.84</v>
      </c>
      <c r="N573" s="545">
        <v>1</v>
      </c>
      <c r="O573" s="549">
        <v>1</v>
      </c>
      <c r="P573" s="548">
        <v>152.84</v>
      </c>
      <c r="Q573" s="550">
        <v>1</v>
      </c>
      <c r="R573" s="545">
        <v>1</v>
      </c>
      <c r="S573" s="550">
        <v>1</v>
      </c>
      <c r="T573" s="549">
        <v>1</v>
      </c>
      <c r="U573" s="551">
        <v>1</v>
      </c>
    </row>
    <row r="574" spans="1:21" ht="14.4" customHeight="1" x14ac:dyDescent="0.3">
      <c r="A574" s="544">
        <v>27</v>
      </c>
      <c r="B574" s="545" t="s">
        <v>460</v>
      </c>
      <c r="C574" s="545" t="s">
        <v>477</v>
      </c>
      <c r="D574" s="546" t="s">
        <v>1768</v>
      </c>
      <c r="E574" s="547" t="s">
        <v>487</v>
      </c>
      <c r="F574" s="545" t="s">
        <v>470</v>
      </c>
      <c r="G574" s="545" t="s">
        <v>883</v>
      </c>
      <c r="H574" s="545" t="s">
        <v>422</v>
      </c>
      <c r="I574" s="545" t="s">
        <v>1695</v>
      </c>
      <c r="J574" s="545" t="s">
        <v>1693</v>
      </c>
      <c r="K574" s="545" t="s">
        <v>1696</v>
      </c>
      <c r="L574" s="548">
        <v>45.86</v>
      </c>
      <c r="M574" s="548">
        <v>642.04</v>
      </c>
      <c r="N574" s="545">
        <v>14</v>
      </c>
      <c r="O574" s="549">
        <v>3</v>
      </c>
      <c r="P574" s="548">
        <v>550.31999999999994</v>
      </c>
      <c r="Q574" s="550">
        <v>0.8571428571428571</v>
      </c>
      <c r="R574" s="545">
        <v>12</v>
      </c>
      <c r="S574" s="550">
        <v>0.8571428571428571</v>
      </c>
      <c r="T574" s="549">
        <v>2</v>
      </c>
      <c r="U574" s="551">
        <v>0.66666666666666663</v>
      </c>
    </row>
    <row r="575" spans="1:21" ht="14.4" customHeight="1" x14ac:dyDescent="0.3">
      <c r="A575" s="544">
        <v>27</v>
      </c>
      <c r="B575" s="545" t="s">
        <v>460</v>
      </c>
      <c r="C575" s="545" t="s">
        <v>477</v>
      </c>
      <c r="D575" s="546" t="s">
        <v>1768</v>
      </c>
      <c r="E575" s="547" t="s">
        <v>487</v>
      </c>
      <c r="F575" s="545" t="s">
        <v>470</v>
      </c>
      <c r="G575" s="545" t="s">
        <v>578</v>
      </c>
      <c r="H575" s="545" t="s">
        <v>422</v>
      </c>
      <c r="I575" s="545" t="s">
        <v>440</v>
      </c>
      <c r="J575" s="545" t="s">
        <v>580</v>
      </c>
      <c r="K575" s="545"/>
      <c r="L575" s="548">
        <v>0</v>
      </c>
      <c r="M575" s="548">
        <v>0</v>
      </c>
      <c r="N575" s="545">
        <v>3</v>
      </c>
      <c r="O575" s="549">
        <v>1</v>
      </c>
      <c r="P575" s="548"/>
      <c r="Q575" s="550"/>
      <c r="R575" s="545"/>
      <c r="S575" s="550">
        <v>0</v>
      </c>
      <c r="T575" s="549"/>
      <c r="U575" s="551">
        <v>0</v>
      </c>
    </row>
    <row r="576" spans="1:21" ht="14.4" customHeight="1" x14ac:dyDescent="0.3">
      <c r="A576" s="544">
        <v>27</v>
      </c>
      <c r="B576" s="545" t="s">
        <v>460</v>
      </c>
      <c r="C576" s="545" t="s">
        <v>477</v>
      </c>
      <c r="D576" s="546" t="s">
        <v>1768</v>
      </c>
      <c r="E576" s="547" t="s">
        <v>487</v>
      </c>
      <c r="F576" s="545" t="s">
        <v>470</v>
      </c>
      <c r="G576" s="545" t="s">
        <v>578</v>
      </c>
      <c r="H576" s="545" t="s">
        <v>422</v>
      </c>
      <c r="I576" s="545" t="s">
        <v>1697</v>
      </c>
      <c r="J576" s="545" t="s">
        <v>580</v>
      </c>
      <c r="K576" s="545"/>
      <c r="L576" s="548">
        <v>0</v>
      </c>
      <c r="M576" s="548">
        <v>0</v>
      </c>
      <c r="N576" s="545">
        <v>1</v>
      </c>
      <c r="O576" s="549">
        <v>0.5</v>
      </c>
      <c r="P576" s="548"/>
      <c r="Q576" s="550"/>
      <c r="R576" s="545"/>
      <c r="S576" s="550">
        <v>0</v>
      </c>
      <c r="T576" s="549"/>
      <c r="U576" s="551">
        <v>0</v>
      </c>
    </row>
    <row r="577" spans="1:21" ht="14.4" customHeight="1" x14ac:dyDescent="0.3">
      <c r="A577" s="544">
        <v>27</v>
      </c>
      <c r="B577" s="545" t="s">
        <v>460</v>
      </c>
      <c r="C577" s="545" t="s">
        <v>477</v>
      </c>
      <c r="D577" s="546" t="s">
        <v>1768</v>
      </c>
      <c r="E577" s="547" t="s">
        <v>487</v>
      </c>
      <c r="F577" s="545" t="s">
        <v>470</v>
      </c>
      <c r="G577" s="545" t="s">
        <v>1698</v>
      </c>
      <c r="H577" s="545" t="s">
        <v>422</v>
      </c>
      <c r="I577" s="545" t="s">
        <v>1699</v>
      </c>
      <c r="J577" s="545" t="s">
        <v>1700</v>
      </c>
      <c r="K577" s="545" t="s">
        <v>918</v>
      </c>
      <c r="L577" s="548">
        <v>0</v>
      </c>
      <c r="M577" s="548">
        <v>0</v>
      </c>
      <c r="N577" s="545">
        <v>1</v>
      </c>
      <c r="O577" s="549">
        <v>1</v>
      </c>
      <c r="P577" s="548">
        <v>0</v>
      </c>
      <c r="Q577" s="550"/>
      <c r="R577" s="545">
        <v>1</v>
      </c>
      <c r="S577" s="550">
        <v>1</v>
      </c>
      <c r="T577" s="549">
        <v>1</v>
      </c>
      <c r="U577" s="551">
        <v>1</v>
      </c>
    </row>
    <row r="578" spans="1:21" ht="14.4" customHeight="1" x14ac:dyDescent="0.3">
      <c r="A578" s="544">
        <v>27</v>
      </c>
      <c r="B578" s="545" t="s">
        <v>460</v>
      </c>
      <c r="C578" s="545" t="s">
        <v>477</v>
      </c>
      <c r="D578" s="546" t="s">
        <v>1768</v>
      </c>
      <c r="E578" s="547" t="s">
        <v>487</v>
      </c>
      <c r="F578" s="545" t="s">
        <v>470</v>
      </c>
      <c r="G578" s="545" t="s">
        <v>659</v>
      </c>
      <c r="H578" s="545" t="s">
        <v>455</v>
      </c>
      <c r="I578" s="545" t="s">
        <v>916</v>
      </c>
      <c r="J578" s="545" t="s">
        <v>917</v>
      </c>
      <c r="K578" s="545" t="s">
        <v>918</v>
      </c>
      <c r="L578" s="548">
        <v>35.11</v>
      </c>
      <c r="M578" s="548">
        <v>140.44</v>
      </c>
      <c r="N578" s="545">
        <v>4</v>
      </c>
      <c r="O578" s="549">
        <v>0.5</v>
      </c>
      <c r="P578" s="548"/>
      <c r="Q578" s="550">
        <v>0</v>
      </c>
      <c r="R578" s="545"/>
      <c r="S578" s="550">
        <v>0</v>
      </c>
      <c r="T578" s="549"/>
      <c r="U578" s="551">
        <v>0</v>
      </c>
    </row>
    <row r="579" spans="1:21" ht="14.4" customHeight="1" x14ac:dyDescent="0.3">
      <c r="A579" s="544">
        <v>27</v>
      </c>
      <c r="B579" s="545" t="s">
        <v>460</v>
      </c>
      <c r="C579" s="545" t="s">
        <v>477</v>
      </c>
      <c r="D579" s="546" t="s">
        <v>1768</v>
      </c>
      <c r="E579" s="547" t="s">
        <v>487</v>
      </c>
      <c r="F579" s="545" t="s">
        <v>470</v>
      </c>
      <c r="G579" s="545" t="s">
        <v>659</v>
      </c>
      <c r="H579" s="545" t="s">
        <v>422</v>
      </c>
      <c r="I579" s="545" t="s">
        <v>660</v>
      </c>
      <c r="J579" s="545" t="s">
        <v>661</v>
      </c>
      <c r="K579" s="545" t="s">
        <v>662</v>
      </c>
      <c r="L579" s="548">
        <v>8.7899999999999991</v>
      </c>
      <c r="M579" s="548">
        <v>70.319999999999993</v>
      </c>
      <c r="N579" s="545">
        <v>8</v>
      </c>
      <c r="O579" s="549">
        <v>0.5</v>
      </c>
      <c r="P579" s="548"/>
      <c r="Q579" s="550">
        <v>0</v>
      </c>
      <c r="R579" s="545"/>
      <c r="S579" s="550">
        <v>0</v>
      </c>
      <c r="T579" s="549"/>
      <c r="U579" s="551">
        <v>0</v>
      </c>
    </row>
    <row r="580" spans="1:21" ht="14.4" customHeight="1" x14ac:dyDescent="0.3">
      <c r="A580" s="544">
        <v>27</v>
      </c>
      <c r="B580" s="545" t="s">
        <v>460</v>
      </c>
      <c r="C580" s="545" t="s">
        <v>477</v>
      </c>
      <c r="D580" s="546" t="s">
        <v>1768</v>
      </c>
      <c r="E580" s="547" t="s">
        <v>487</v>
      </c>
      <c r="F580" s="545" t="s">
        <v>470</v>
      </c>
      <c r="G580" s="545" t="s">
        <v>919</v>
      </c>
      <c r="H580" s="545" t="s">
        <v>455</v>
      </c>
      <c r="I580" s="545" t="s">
        <v>1512</v>
      </c>
      <c r="J580" s="545" t="s">
        <v>1513</v>
      </c>
      <c r="K580" s="545" t="s">
        <v>1514</v>
      </c>
      <c r="L580" s="548">
        <v>93.43</v>
      </c>
      <c r="M580" s="548">
        <v>280.29000000000002</v>
      </c>
      <c r="N580" s="545">
        <v>3</v>
      </c>
      <c r="O580" s="549">
        <v>0.5</v>
      </c>
      <c r="P580" s="548"/>
      <c r="Q580" s="550">
        <v>0</v>
      </c>
      <c r="R580" s="545"/>
      <c r="S580" s="550">
        <v>0</v>
      </c>
      <c r="T580" s="549"/>
      <c r="U580" s="551">
        <v>0</v>
      </c>
    </row>
    <row r="581" spans="1:21" ht="14.4" customHeight="1" x14ac:dyDescent="0.3">
      <c r="A581" s="544">
        <v>27</v>
      </c>
      <c r="B581" s="545" t="s">
        <v>460</v>
      </c>
      <c r="C581" s="545" t="s">
        <v>477</v>
      </c>
      <c r="D581" s="546" t="s">
        <v>1768</v>
      </c>
      <c r="E581" s="547" t="s">
        <v>487</v>
      </c>
      <c r="F581" s="545" t="s">
        <v>470</v>
      </c>
      <c r="G581" s="545" t="s">
        <v>527</v>
      </c>
      <c r="H581" s="545" t="s">
        <v>422</v>
      </c>
      <c r="I581" s="545" t="s">
        <v>637</v>
      </c>
      <c r="J581" s="545" t="s">
        <v>638</v>
      </c>
      <c r="K581" s="545" t="s">
        <v>625</v>
      </c>
      <c r="L581" s="548">
        <v>0</v>
      </c>
      <c r="M581" s="548">
        <v>0</v>
      </c>
      <c r="N581" s="545">
        <v>24</v>
      </c>
      <c r="O581" s="549">
        <v>4</v>
      </c>
      <c r="P581" s="548">
        <v>0</v>
      </c>
      <c r="Q581" s="550"/>
      <c r="R581" s="545">
        <v>15</v>
      </c>
      <c r="S581" s="550">
        <v>0.625</v>
      </c>
      <c r="T581" s="549">
        <v>2.5</v>
      </c>
      <c r="U581" s="551">
        <v>0.625</v>
      </c>
    </row>
    <row r="582" spans="1:21" ht="14.4" customHeight="1" x14ac:dyDescent="0.3">
      <c r="A582" s="544">
        <v>27</v>
      </c>
      <c r="B582" s="545" t="s">
        <v>460</v>
      </c>
      <c r="C582" s="545" t="s">
        <v>477</v>
      </c>
      <c r="D582" s="546" t="s">
        <v>1768</v>
      </c>
      <c r="E582" s="547" t="s">
        <v>487</v>
      </c>
      <c r="F582" s="545" t="s">
        <v>470</v>
      </c>
      <c r="G582" s="545" t="s">
        <v>527</v>
      </c>
      <c r="H582" s="545" t="s">
        <v>422</v>
      </c>
      <c r="I582" s="545" t="s">
        <v>1701</v>
      </c>
      <c r="J582" s="545" t="s">
        <v>928</v>
      </c>
      <c r="K582" s="545" t="s">
        <v>1702</v>
      </c>
      <c r="L582" s="548">
        <v>26.37</v>
      </c>
      <c r="M582" s="548">
        <v>52.74</v>
      </c>
      <c r="N582" s="545">
        <v>2</v>
      </c>
      <c r="O582" s="549">
        <v>1</v>
      </c>
      <c r="P582" s="548"/>
      <c r="Q582" s="550">
        <v>0</v>
      </c>
      <c r="R582" s="545"/>
      <c r="S582" s="550">
        <v>0</v>
      </c>
      <c r="T582" s="549"/>
      <c r="U582" s="551">
        <v>0</v>
      </c>
    </row>
    <row r="583" spans="1:21" ht="14.4" customHeight="1" x14ac:dyDescent="0.3">
      <c r="A583" s="544">
        <v>27</v>
      </c>
      <c r="B583" s="545" t="s">
        <v>460</v>
      </c>
      <c r="C583" s="545" t="s">
        <v>477</v>
      </c>
      <c r="D583" s="546" t="s">
        <v>1768</v>
      </c>
      <c r="E583" s="547" t="s">
        <v>487</v>
      </c>
      <c r="F583" s="545" t="s">
        <v>470</v>
      </c>
      <c r="G583" s="545" t="s">
        <v>527</v>
      </c>
      <c r="H583" s="545" t="s">
        <v>422</v>
      </c>
      <c r="I583" s="545" t="s">
        <v>1285</v>
      </c>
      <c r="J583" s="545" t="s">
        <v>638</v>
      </c>
      <c r="K583" s="545" t="s">
        <v>1286</v>
      </c>
      <c r="L583" s="548">
        <v>0</v>
      </c>
      <c r="M583" s="548">
        <v>0</v>
      </c>
      <c r="N583" s="545">
        <v>2</v>
      </c>
      <c r="O583" s="549">
        <v>0.5</v>
      </c>
      <c r="P583" s="548"/>
      <c r="Q583" s="550"/>
      <c r="R583" s="545"/>
      <c r="S583" s="550">
        <v>0</v>
      </c>
      <c r="T583" s="549"/>
      <c r="U583" s="551">
        <v>0</v>
      </c>
    </row>
    <row r="584" spans="1:21" ht="14.4" customHeight="1" x14ac:dyDescent="0.3">
      <c r="A584" s="544">
        <v>27</v>
      </c>
      <c r="B584" s="545" t="s">
        <v>460</v>
      </c>
      <c r="C584" s="545" t="s">
        <v>477</v>
      </c>
      <c r="D584" s="546" t="s">
        <v>1768</v>
      </c>
      <c r="E584" s="547" t="s">
        <v>487</v>
      </c>
      <c r="F584" s="545" t="s">
        <v>470</v>
      </c>
      <c r="G584" s="545" t="s">
        <v>616</v>
      </c>
      <c r="H584" s="545" t="s">
        <v>455</v>
      </c>
      <c r="I584" s="545" t="s">
        <v>1703</v>
      </c>
      <c r="J584" s="545" t="s">
        <v>1704</v>
      </c>
      <c r="K584" s="545" t="s">
        <v>1705</v>
      </c>
      <c r="L584" s="548">
        <v>0</v>
      </c>
      <c r="M584" s="548">
        <v>0</v>
      </c>
      <c r="N584" s="545">
        <v>2</v>
      </c>
      <c r="O584" s="549">
        <v>1</v>
      </c>
      <c r="P584" s="548">
        <v>0</v>
      </c>
      <c r="Q584" s="550"/>
      <c r="R584" s="545">
        <v>2</v>
      </c>
      <c r="S584" s="550">
        <v>1</v>
      </c>
      <c r="T584" s="549">
        <v>1</v>
      </c>
      <c r="U584" s="551">
        <v>1</v>
      </c>
    </row>
    <row r="585" spans="1:21" ht="14.4" customHeight="1" x14ac:dyDescent="0.3">
      <c r="A585" s="544">
        <v>27</v>
      </c>
      <c r="B585" s="545" t="s">
        <v>460</v>
      </c>
      <c r="C585" s="545" t="s">
        <v>477</v>
      </c>
      <c r="D585" s="546" t="s">
        <v>1768</v>
      </c>
      <c r="E585" s="547" t="s">
        <v>487</v>
      </c>
      <c r="F585" s="545" t="s">
        <v>470</v>
      </c>
      <c r="G585" s="545" t="s">
        <v>531</v>
      </c>
      <c r="H585" s="545" t="s">
        <v>455</v>
      </c>
      <c r="I585" s="545" t="s">
        <v>1706</v>
      </c>
      <c r="J585" s="545" t="s">
        <v>1550</v>
      </c>
      <c r="K585" s="545" t="s">
        <v>994</v>
      </c>
      <c r="L585" s="548">
        <v>86.41</v>
      </c>
      <c r="M585" s="548">
        <v>172.82</v>
      </c>
      <c r="N585" s="545">
        <v>2</v>
      </c>
      <c r="O585" s="549">
        <v>0.5</v>
      </c>
      <c r="P585" s="548">
        <v>172.82</v>
      </c>
      <c r="Q585" s="550">
        <v>1</v>
      </c>
      <c r="R585" s="545">
        <v>2</v>
      </c>
      <c r="S585" s="550">
        <v>1</v>
      </c>
      <c r="T585" s="549">
        <v>0.5</v>
      </c>
      <c r="U585" s="551">
        <v>1</v>
      </c>
    </row>
    <row r="586" spans="1:21" ht="14.4" customHeight="1" x14ac:dyDescent="0.3">
      <c r="A586" s="544">
        <v>27</v>
      </c>
      <c r="B586" s="545" t="s">
        <v>460</v>
      </c>
      <c r="C586" s="545" t="s">
        <v>477</v>
      </c>
      <c r="D586" s="546" t="s">
        <v>1768</v>
      </c>
      <c r="E586" s="547" t="s">
        <v>487</v>
      </c>
      <c r="F586" s="545" t="s">
        <v>470</v>
      </c>
      <c r="G586" s="545" t="s">
        <v>531</v>
      </c>
      <c r="H586" s="545" t="s">
        <v>455</v>
      </c>
      <c r="I586" s="545" t="s">
        <v>995</v>
      </c>
      <c r="J586" s="545" t="s">
        <v>988</v>
      </c>
      <c r="K586" s="545" t="s">
        <v>996</v>
      </c>
      <c r="L586" s="548">
        <v>43.21</v>
      </c>
      <c r="M586" s="548">
        <v>129.63</v>
      </c>
      <c r="N586" s="545">
        <v>3</v>
      </c>
      <c r="O586" s="549">
        <v>0.5</v>
      </c>
      <c r="P586" s="548"/>
      <c r="Q586" s="550">
        <v>0</v>
      </c>
      <c r="R586" s="545"/>
      <c r="S586" s="550">
        <v>0</v>
      </c>
      <c r="T586" s="549"/>
      <c r="U586" s="551">
        <v>0</v>
      </c>
    </row>
    <row r="587" spans="1:21" ht="14.4" customHeight="1" x14ac:dyDescent="0.3">
      <c r="A587" s="544">
        <v>27</v>
      </c>
      <c r="B587" s="545" t="s">
        <v>460</v>
      </c>
      <c r="C587" s="545" t="s">
        <v>477</v>
      </c>
      <c r="D587" s="546" t="s">
        <v>1768</v>
      </c>
      <c r="E587" s="547" t="s">
        <v>487</v>
      </c>
      <c r="F587" s="545" t="s">
        <v>470</v>
      </c>
      <c r="G587" s="545" t="s">
        <v>1004</v>
      </c>
      <c r="H587" s="545" t="s">
        <v>422</v>
      </c>
      <c r="I587" s="545" t="s">
        <v>1707</v>
      </c>
      <c r="J587" s="545" t="s">
        <v>1566</v>
      </c>
      <c r="K587" s="545" t="s">
        <v>1708</v>
      </c>
      <c r="L587" s="548">
        <v>54.99</v>
      </c>
      <c r="M587" s="548">
        <v>54.99</v>
      </c>
      <c r="N587" s="545">
        <v>1</v>
      </c>
      <c r="O587" s="549">
        <v>1</v>
      </c>
      <c r="P587" s="548"/>
      <c r="Q587" s="550">
        <v>0</v>
      </c>
      <c r="R587" s="545"/>
      <c r="S587" s="550">
        <v>0</v>
      </c>
      <c r="T587" s="549"/>
      <c r="U587" s="551">
        <v>0</v>
      </c>
    </row>
    <row r="588" spans="1:21" ht="14.4" customHeight="1" x14ac:dyDescent="0.3">
      <c r="A588" s="544">
        <v>27</v>
      </c>
      <c r="B588" s="545" t="s">
        <v>460</v>
      </c>
      <c r="C588" s="545" t="s">
        <v>477</v>
      </c>
      <c r="D588" s="546" t="s">
        <v>1768</v>
      </c>
      <c r="E588" s="547" t="s">
        <v>487</v>
      </c>
      <c r="F588" s="545" t="s">
        <v>470</v>
      </c>
      <c r="G588" s="545" t="s">
        <v>1004</v>
      </c>
      <c r="H588" s="545" t="s">
        <v>422</v>
      </c>
      <c r="I588" s="545" t="s">
        <v>1709</v>
      </c>
      <c r="J588" s="545" t="s">
        <v>1710</v>
      </c>
      <c r="K588" s="545" t="s">
        <v>1711</v>
      </c>
      <c r="L588" s="548">
        <v>27.5</v>
      </c>
      <c r="M588" s="548">
        <v>82.5</v>
      </c>
      <c r="N588" s="545">
        <v>3</v>
      </c>
      <c r="O588" s="549">
        <v>0.5</v>
      </c>
      <c r="P588" s="548"/>
      <c r="Q588" s="550">
        <v>0</v>
      </c>
      <c r="R588" s="545"/>
      <c r="S588" s="550">
        <v>0</v>
      </c>
      <c r="T588" s="549"/>
      <c r="U588" s="551">
        <v>0</v>
      </c>
    </row>
    <row r="589" spans="1:21" ht="14.4" customHeight="1" x14ac:dyDescent="0.3">
      <c r="A589" s="544">
        <v>27</v>
      </c>
      <c r="B589" s="545" t="s">
        <v>460</v>
      </c>
      <c r="C589" s="545" t="s">
        <v>477</v>
      </c>
      <c r="D589" s="546" t="s">
        <v>1768</v>
      </c>
      <c r="E589" s="547" t="s">
        <v>487</v>
      </c>
      <c r="F589" s="545" t="s">
        <v>470</v>
      </c>
      <c r="G589" s="545" t="s">
        <v>1004</v>
      </c>
      <c r="H589" s="545" t="s">
        <v>422</v>
      </c>
      <c r="I589" s="545" t="s">
        <v>1008</v>
      </c>
      <c r="J589" s="545" t="s">
        <v>1006</v>
      </c>
      <c r="K589" s="545" t="s">
        <v>1009</v>
      </c>
      <c r="L589" s="548">
        <v>70.23</v>
      </c>
      <c r="M589" s="548">
        <v>140.46</v>
      </c>
      <c r="N589" s="545">
        <v>2</v>
      </c>
      <c r="O589" s="549">
        <v>0.5</v>
      </c>
      <c r="P589" s="548">
        <v>140.46</v>
      </c>
      <c r="Q589" s="550">
        <v>1</v>
      </c>
      <c r="R589" s="545">
        <v>2</v>
      </c>
      <c r="S589" s="550">
        <v>1</v>
      </c>
      <c r="T589" s="549">
        <v>0.5</v>
      </c>
      <c r="U589" s="551">
        <v>1</v>
      </c>
    </row>
    <row r="590" spans="1:21" ht="14.4" customHeight="1" x14ac:dyDescent="0.3">
      <c r="A590" s="544">
        <v>27</v>
      </c>
      <c r="B590" s="545" t="s">
        <v>460</v>
      </c>
      <c r="C590" s="545" t="s">
        <v>477</v>
      </c>
      <c r="D590" s="546" t="s">
        <v>1768</v>
      </c>
      <c r="E590" s="547" t="s">
        <v>487</v>
      </c>
      <c r="F590" s="545" t="s">
        <v>470</v>
      </c>
      <c r="G590" s="545" t="s">
        <v>1004</v>
      </c>
      <c r="H590" s="545" t="s">
        <v>422</v>
      </c>
      <c r="I590" s="545" t="s">
        <v>1712</v>
      </c>
      <c r="J590" s="545" t="s">
        <v>1710</v>
      </c>
      <c r="K590" s="545" t="s">
        <v>1711</v>
      </c>
      <c r="L590" s="548">
        <v>27.5</v>
      </c>
      <c r="M590" s="548">
        <v>82.5</v>
      </c>
      <c r="N590" s="545">
        <v>3</v>
      </c>
      <c r="O590" s="549">
        <v>0.5</v>
      </c>
      <c r="P590" s="548"/>
      <c r="Q590" s="550">
        <v>0</v>
      </c>
      <c r="R590" s="545"/>
      <c r="S590" s="550">
        <v>0</v>
      </c>
      <c r="T590" s="549"/>
      <c r="U590" s="551">
        <v>0</v>
      </c>
    </row>
    <row r="591" spans="1:21" ht="14.4" customHeight="1" x14ac:dyDescent="0.3">
      <c r="A591" s="544">
        <v>27</v>
      </c>
      <c r="B591" s="545" t="s">
        <v>460</v>
      </c>
      <c r="C591" s="545" t="s">
        <v>477</v>
      </c>
      <c r="D591" s="546" t="s">
        <v>1768</v>
      </c>
      <c r="E591" s="547" t="s">
        <v>487</v>
      </c>
      <c r="F591" s="545" t="s">
        <v>470</v>
      </c>
      <c r="G591" s="545" t="s">
        <v>1015</v>
      </c>
      <c r="H591" s="545" t="s">
        <v>455</v>
      </c>
      <c r="I591" s="545" t="s">
        <v>1572</v>
      </c>
      <c r="J591" s="545" t="s">
        <v>1017</v>
      </c>
      <c r="K591" s="545" t="s">
        <v>1573</v>
      </c>
      <c r="L591" s="548">
        <v>369.5</v>
      </c>
      <c r="M591" s="548">
        <v>1108.5</v>
      </c>
      <c r="N591" s="545">
        <v>3</v>
      </c>
      <c r="O591" s="549">
        <v>1.5</v>
      </c>
      <c r="P591" s="548">
        <v>1108.5</v>
      </c>
      <c r="Q591" s="550">
        <v>1</v>
      </c>
      <c r="R591" s="545">
        <v>3</v>
      </c>
      <c r="S591" s="550">
        <v>1</v>
      </c>
      <c r="T591" s="549">
        <v>1.5</v>
      </c>
      <c r="U591" s="551">
        <v>1</v>
      </c>
    </row>
    <row r="592" spans="1:21" ht="14.4" customHeight="1" x14ac:dyDescent="0.3">
      <c r="A592" s="544">
        <v>27</v>
      </c>
      <c r="B592" s="545" t="s">
        <v>460</v>
      </c>
      <c r="C592" s="545" t="s">
        <v>477</v>
      </c>
      <c r="D592" s="546" t="s">
        <v>1768</v>
      </c>
      <c r="E592" s="547" t="s">
        <v>487</v>
      </c>
      <c r="F592" s="545" t="s">
        <v>470</v>
      </c>
      <c r="G592" s="545" t="s">
        <v>1015</v>
      </c>
      <c r="H592" s="545" t="s">
        <v>455</v>
      </c>
      <c r="I592" s="545" t="s">
        <v>1019</v>
      </c>
      <c r="J592" s="545" t="s">
        <v>1017</v>
      </c>
      <c r="K592" s="545" t="s">
        <v>1020</v>
      </c>
      <c r="L592" s="548">
        <v>2309.36</v>
      </c>
      <c r="M592" s="548">
        <v>6928.08</v>
      </c>
      <c r="N592" s="545">
        <v>3</v>
      </c>
      <c r="O592" s="549">
        <v>1</v>
      </c>
      <c r="P592" s="548">
        <v>6928.08</v>
      </c>
      <c r="Q592" s="550">
        <v>1</v>
      </c>
      <c r="R592" s="545">
        <v>3</v>
      </c>
      <c r="S592" s="550">
        <v>1</v>
      </c>
      <c r="T592" s="549">
        <v>1</v>
      </c>
      <c r="U592" s="551">
        <v>1</v>
      </c>
    </row>
    <row r="593" spans="1:21" ht="14.4" customHeight="1" x14ac:dyDescent="0.3">
      <c r="A593" s="544">
        <v>27</v>
      </c>
      <c r="B593" s="545" t="s">
        <v>460</v>
      </c>
      <c r="C593" s="545" t="s">
        <v>477</v>
      </c>
      <c r="D593" s="546" t="s">
        <v>1768</v>
      </c>
      <c r="E593" s="547" t="s">
        <v>487</v>
      </c>
      <c r="F593" s="545" t="s">
        <v>470</v>
      </c>
      <c r="G593" s="545" t="s">
        <v>639</v>
      </c>
      <c r="H593" s="545" t="s">
        <v>422</v>
      </c>
      <c r="I593" s="545" t="s">
        <v>640</v>
      </c>
      <c r="J593" s="545" t="s">
        <v>641</v>
      </c>
      <c r="K593" s="545" t="s">
        <v>642</v>
      </c>
      <c r="L593" s="548">
        <v>0</v>
      </c>
      <c r="M593" s="548">
        <v>0</v>
      </c>
      <c r="N593" s="545">
        <v>2</v>
      </c>
      <c r="O593" s="549">
        <v>0.5</v>
      </c>
      <c r="P593" s="548">
        <v>0</v>
      </c>
      <c r="Q593" s="550"/>
      <c r="R593" s="545">
        <v>2</v>
      </c>
      <c r="S593" s="550">
        <v>1</v>
      </c>
      <c r="T593" s="549">
        <v>0.5</v>
      </c>
      <c r="U593" s="551">
        <v>1</v>
      </c>
    </row>
    <row r="594" spans="1:21" ht="14.4" customHeight="1" x14ac:dyDescent="0.3">
      <c r="A594" s="544">
        <v>27</v>
      </c>
      <c r="B594" s="545" t="s">
        <v>460</v>
      </c>
      <c r="C594" s="545" t="s">
        <v>477</v>
      </c>
      <c r="D594" s="546" t="s">
        <v>1768</v>
      </c>
      <c r="E594" s="547" t="s">
        <v>487</v>
      </c>
      <c r="F594" s="545" t="s">
        <v>470</v>
      </c>
      <c r="G594" s="545" t="s">
        <v>639</v>
      </c>
      <c r="H594" s="545" t="s">
        <v>422</v>
      </c>
      <c r="I594" s="545" t="s">
        <v>1047</v>
      </c>
      <c r="J594" s="545" t="s">
        <v>1038</v>
      </c>
      <c r="K594" s="545" t="s">
        <v>1039</v>
      </c>
      <c r="L594" s="548">
        <v>185.26</v>
      </c>
      <c r="M594" s="548">
        <v>185.26</v>
      </c>
      <c r="N594" s="545">
        <v>1</v>
      </c>
      <c r="O594" s="549">
        <v>0.5</v>
      </c>
      <c r="P594" s="548"/>
      <c r="Q594" s="550">
        <v>0</v>
      </c>
      <c r="R594" s="545"/>
      <c r="S594" s="550">
        <v>0</v>
      </c>
      <c r="T594" s="549"/>
      <c r="U594" s="551">
        <v>0</v>
      </c>
    </row>
    <row r="595" spans="1:21" ht="14.4" customHeight="1" x14ac:dyDescent="0.3">
      <c r="A595" s="544">
        <v>27</v>
      </c>
      <c r="B595" s="545" t="s">
        <v>460</v>
      </c>
      <c r="C595" s="545" t="s">
        <v>477</v>
      </c>
      <c r="D595" s="546" t="s">
        <v>1768</v>
      </c>
      <c r="E595" s="547" t="s">
        <v>487</v>
      </c>
      <c r="F595" s="545" t="s">
        <v>470</v>
      </c>
      <c r="G595" s="545" t="s">
        <v>639</v>
      </c>
      <c r="H595" s="545" t="s">
        <v>422</v>
      </c>
      <c r="I595" s="545" t="s">
        <v>1713</v>
      </c>
      <c r="J595" s="545" t="s">
        <v>1714</v>
      </c>
      <c r="K595" s="545" t="s">
        <v>1715</v>
      </c>
      <c r="L595" s="548">
        <v>0</v>
      </c>
      <c r="M595" s="548">
        <v>0</v>
      </c>
      <c r="N595" s="545">
        <v>3</v>
      </c>
      <c r="O595" s="549">
        <v>0.5</v>
      </c>
      <c r="P595" s="548">
        <v>0</v>
      </c>
      <c r="Q595" s="550"/>
      <c r="R595" s="545">
        <v>3</v>
      </c>
      <c r="S595" s="550">
        <v>1</v>
      </c>
      <c r="T595" s="549">
        <v>0.5</v>
      </c>
      <c r="U595" s="551">
        <v>1</v>
      </c>
    </row>
    <row r="596" spans="1:21" ht="14.4" customHeight="1" x14ac:dyDescent="0.3">
      <c r="A596" s="544">
        <v>27</v>
      </c>
      <c r="B596" s="545" t="s">
        <v>460</v>
      </c>
      <c r="C596" s="545" t="s">
        <v>477</v>
      </c>
      <c r="D596" s="546" t="s">
        <v>1768</v>
      </c>
      <c r="E596" s="547" t="s">
        <v>487</v>
      </c>
      <c r="F596" s="545" t="s">
        <v>470</v>
      </c>
      <c r="G596" s="545" t="s">
        <v>554</v>
      </c>
      <c r="H596" s="545" t="s">
        <v>455</v>
      </c>
      <c r="I596" s="545" t="s">
        <v>631</v>
      </c>
      <c r="J596" s="545" t="s">
        <v>627</v>
      </c>
      <c r="K596" s="545" t="s">
        <v>632</v>
      </c>
      <c r="L596" s="548">
        <v>57.64</v>
      </c>
      <c r="M596" s="548">
        <v>345.84000000000003</v>
      </c>
      <c r="N596" s="545">
        <v>6</v>
      </c>
      <c r="O596" s="549">
        <v>1</v>
      </c>
      <c r="P596" s="548">
        <v>172.92000000000002</v>
      </c>
      <c r="Q596" s="550">
        <v>0.5</v>
      </c>
      <c r="R596" s="545">
        <v>3</v>
      </c>
      <c r="S596" s="550">
        <v>0.5</v>
      </c>
      <c r="T596" s="549">
        <v>0.5</v>
      </c>
      <c r="U596" s="551">
        <v>0.5</v>
      </c>
    </row>
    <row r="597" spans="1:21" ht="14.4" customHeight="1" x14ac:dyDescent="0.3">
      <c r="A597" s="544">
        <v>27</v>
      </c>
      <c r="B597" s="545" t="s">
        <v>460</v>
      </c>
      <c r="C597" s="545" t="s">
        <v>477</v>
      </c>
      <c r="D597" s="546" t="s">
        <v>1768</v>
      </c>
      <c r="E597" s="547" t="s">
        <v>487</v>
      </c>
      <c r="F597" s="545" t="s">
        <v>470</v>
      </c>
      <c r="G597" s="545" t="s">
        <v>694</v>
      </c>
      <c r="H597" s="545" t="s">
        <v>455</v>
      </c>
      <c r="I597" s="545" t="s">
        <v>695</v>
      </c>
      <c r="J597" s="545" t="s">
        <v>696</v>
      </c>
      <c r="K597" s="545" t="s">
        <v>506</v>
      </c>
      <c r="L597" s="548">
        <v>48.27</v>
      </c>
      <c r="M597" s="548">
        <v>772.32</v>
      </c>
      <c r="N597" s="545">
        <v>16</v>
      </c>
      <c r="O597" s="549">
        <v>4.5</v>
      </c>
      <c r="P597" s="548">
        <v>386.16</v>
      </c>
      <c r="Q597" s="550">
        <v>0.5</v>
      </c>
      <c r="R597" s="545">
        <v>8</v>
      </c>
      <c r="S597" s="550">
        <v>0.5</v>
      </c>
      <c r="T597" s="549">
        <v>2</v>
      </c>
      <c r="U597" s="551">
        <v>0.44444444444444442</v>
      </c>
    </row>
    <row r="598" spans="1:21" ht="14.4" customHeight="1" x14ac:dyDescent="0.3">
      <c r="A598" s="544">
        <v>27</v>
      </c>
      <c r="B598" s="545" t="s">
        <v>460</v>
      </c>
      <c r="C598" s="545" t="s">
        <v>477</v>
      </c>
      <c r="D598" s="546" t="s">
        <v>1768</v>
      </c>
      <c r="E598" s="547" t="s">
        <v>487</v>
      </c>
      <c r="F598" s="545" t="s">
        <v>470</v>
      </c>
      <c r="G598" s="545" t="s">
        <v>694</v>
      </c>
      <c r="H598" s="545" t="s">
        <v>455</v>
      </c>
      <c r="I598" s="545" t="s">
        <v>1580</v>
      </c>
      <c r="J598" s="545" t="s">
        <v>1055</v>
      </c>
      <c r="K598" s="545" t="s">
        <v>577</v>
      </c>
      <c r="L598" s="548">
        <v>96.53</v>
      </c>
      <c r="M598" s="548">
        <v>193.06</v>
      </c>
      <c r="N598" s="545">
        <v>2</v>
      </c>
      <c r="O598" s="549">
        <v>0.5</v>
      </c>
      <c r="P598" s="548">
        <v>193.06</v>
      </c>
      <c r="Q598" s="550">
        <v>1</v>
      </c>
      <c r="R598" s="545">
        <v>2</v>
      </c>
      <c r="S598" s="550">
        <v>1</v>
      </c>
      <c r="T598" s="549">
        <v>0.5</v>
      </c>
      <c r="U598" s="551">
        <v>1</v>
      </c>
    </row>
    <row r="599" spans="1:21" ht="14.4" customHeight="1" x14ac:dyDescent="0.3">
      <c r="A599" s="544">
        <v>27</v>
      </c>
      <c r="B599" s="545" t="s">
        <v>460</v>
      </c>
      <c r="C599" s="545" t="s">
        <v>477</v>
      </c>
      <c r="D599" s="546" t="s">
        <v>1768</v>
      </c>
      <c r="E599" s="547" t="s">
        <v>487</v>
      </c>
      <c r="F599" s="545" t="s">
        <v>470</v>
      </c>
      <c r="G599" s="545" t="s">
        <v>633</v>
      </c>
      <c r="H599" s="545" t="s">
        <v>455</v>
      </c>
      <c r="I599" s="545" t="s">
        <v>726</v>
      </c>
      <c r="J599" s="545" t="s">
        <v>635</v>
      </c>
      <c r="K599" s="545" t="s">
        <v>727</v>
      </c>
      <c r="L599" s="548">
        <v>117.46</v>
      </c>
      <c r="M599" s="548">
        <v>3053.96</v>
      </c>
      <c r="N599" s="545">
        <v>26</v>
      </c>
      <c r="O599" s="549">
        <v>7.5</v>
      </c>
      <c r="P599" s="548">
        <v>2114.2800000000002</v>
      </c>
      <c r="Q599" s="550">
        <v>0.6923076923076924</v>
      </c>
      <c r="R599" s="545">
        <v>18</v>
      </c>
      <c r="S599" s="550">
        <v>0.69230769230769229</v>
      </c>
      <c r="T599" s="549">
        <v>5</v>
      </c>
      <c r="U599" s="551">
        <v>0.66666666666666663</v>
      </c>
    </row>
    <row r="600" spans="1:21" ht="14.4" customHeight="1" x14ac:dyDescent="0.3">
      <c r="A600" s="544">
        <v>27</v>
      </c>
      <c r="B600" s="545" t="s">
        <v>460</v>
      </c>
      <c r="C600" s="545" t="s">
        <v>477</v>
      </c>
      <c r="D600" s="546" t="s">
        <v>1768</v>
      </c>
      <c r="E600" s="547" t="s">
        <v>487</v>
      </c>
      <c r="F600" s="545" t="s">
        <v>470</v>
      </c>
      <c r="G600" s="545" t="s">
        <v>633</v>
      </c>
      <c r="H600" s="545" t="s">
        <v>455</v>
      </c>
      <c r="I600" s="545" t="s">
        <v>634</v>
      </c>
      <c r="J600" s="545" t="s">
        <v>635</v>
      </c>
      <c r="K600" s="545" t="s">
        <v>636</v>
      </c>
      <c r="L600" s="548">
        <v>352.37</v>
      </c>
      <c r="M600" s="548">
        <v>352.37</v>
      </c>
      <c r="N600" s="545">
        <v>1</v>
      </c>
      <c r="O600" s="549">
        <v>1</v>
      </c>
      <c r="P600" s="548">
        <v>352.37</v>
      </c>
      <c r="Q600" s="550">
        <v>1</v>
      </c>
      <c r="R600" s="545">
        <v>1</v>
      </c>
      <c r="S600" s="550">
        <v>1</v>
      </c>
      <c r="T600" s="549">
        <v>1</v>
      </c>
      <c r="U600" s="551">
        <v>1</v>
      </c>
    </row>
    <row r="601" spans="1:21" ht="14.4" customHeight="1" x14ac:dyDescent="0.3">
      <c r="A601" s="544">
        <v>27</v>
      </c>
      <c r="B601" s="545" t="s">
        <v>460</v>
      </c>
      <c r="C601" s="545" t="s">
        <v>477</v>
      </c>
      <c r="D601" s="546" t="s">
        <v>1768</v>
      </c>
      <c r="E601" s="547" t="s">
        <v>487</v>
      </c>
      <c r="F601" s="545" t="s">
        <v>470</v>
      </c>
      <c r="G601" s="545" t="s">
        <v>633</v>
      </c>
      <c r="H601" s="545" t="s">
        <v>455</v>
      </c>
      <c r="I601" s="545" t="s">
        <v>1716</v>
      </c>
      <c r="J601" s="545" t="s">
        <v>635</v>
      </c>
      <c r="K601" s="545" t="s">
        <v>1717</v>
      </c>
      <c r="L601" s="548">
        <v>614.48</v>
      </c>
      <c r="M601" s="548">
        <v>614.48</v>
      </c>
      <c r="N601" s="545">
        <v>1</v>
      </c>
      <c r="O601" s="549">
        <v>1</v>
      </c>
      <c r="P601" s="548">
        <v>614.48</v>
      </c>
      <c r="Q601" s="550">
        <v>1</v>
      </c>
      <c r="R601" s="545">
        <v>1</v>
      </c>
      <c r="S601" s="550">
        <v>1</v>
      </c>
      <c r="T601" s="549">
        <v>1</v>
      </c>
      <c r="U601" s="551">
        <v>1</v>
      </c>
    </row>
    <row r="602" spans="1:21" ht="14.4" customHeight="1" x14ac:dyDescent="0.3">
      <c r="A602" s="544">
        <v>27</v>
      </c>
      <c r="B602" s="545" t="s">
        <v>460</v>
      </c>
      <c r="C602" s="545" t="s">
        <v>477</v>
      </c>
      <c r="D602" s="546" t="s">
        <v>1768</v>
      </c>
      <c r="E602" s="547" t="s">
        <v>487</v>
      </c>
      <c r="F602" s="545" t="s">
        <v>470</v>
      </c>
      <c r="G602" s="545" t="s">
        <v>633</v>
      </c>
      <c r="H602" s="545" t="s">
        <v>455</v>
      </c>
      <c r="I602" s="545" t="s">
        <v>1718</v>
      </c>
      <c r="J602" s="545" t="s">
        <v>1719</v>
      </c>
      <c r="K602" s="545" t="s">
        <v>727</v>
      </c>
      <c r="L602" s="548">
        <v>170.43</v>
      </c>
      <c r="M602" s="548">
        <v>511.29</v>
      </c>
      <c r="N602" s="545">
        <v>3</v>
      </c>
      <c r="O602" s="549">
        <v>0.5</v>
      </c>
      <c r="P602" s="548">
        <v>511.29</v>
      </c>
      <c r="Q602" s="550">
        <v>1</v>
      </c>
      <c r="R602" s="545">
        <v>3</v>
      </c>
      <c r="S602" s="550">
        <v>1</v>
      </c>
      <c r="T602" s="549">
        <v>0.5</v>
      </c>
      <c r="U602" s="551">
        <v>1</v>
      </c>
    </row>
    <row r="603" spans="1:21" ht="14.4" customHeight="1" x14ac:dyDescent="0.3">
      <c r="A603" s="544">
        <v>27</v>
      </c>
      <c r="B603" s="545" t="s">
        <v>460</v>
      </c>
      <c r="C603" s="545" t="s">
        <v>477</v>
      </c>
      <c r="D603" s="546" t="s">
        <v>1768</v>
      </c>
      <c r="E603" s="547" t="s">
        <v>487</v>
      </c>
      <c r="F603" s="545" t="s">
        <v>470</v>
      </c>
      <c r="G603" s="545" t="s">
        <v>633</v>
      </c>
      <c r="H603" s="545" t="s">
        <v>455</v>
      </c>
      <c r="I603" s="545" t="s">
        <v>1217</v>
      </c>
      <c r="J603" s="545" t="s">
        <v>1218</v>
      </c>
      <c r="K603" s="545" t="s">
        <v>727</v>
      </c>
      <c r="L603" s="548">
        <v>181.94</v>
      </c>
      <c r="M603" s="548">
        <v>909.69999999999993</v>
      </c>
      <c r="N603" s="545">
        <v>5</v>
      </c>
      <c r="O603" s="549">
        <v>2</v>
      </c>
      <c r="P603" s="548">
        <v>909.69999999999993</v>
      </c>
      <c r="Q603" s="550">
        <v>1</v>
      </c>
      <c r="R603" s="545">
        <v>5</v>
      </c>
      <c r="S603" s="550">
        <v>1</v>
      </c>
      <c r="T603" s="549">
        <v>2</v>
      </c>
      <c r="U603" s="551">
        <v>1</v>
      </c>
    </row>
    <row r="604" spans="1:21" ht="14.4" customHeight="1" x14ac:dyDescent="0.3">
      <c r="A604" s="544">
        <v>27</v>
      </c>
      <c r="B604" s="545" t="s">
        <v>460</v>
      </c>
      <c r="C604" s="545" t="s">
        <v>477</v>
      </c>
      <c r="D604" s="546" t="s">
        <v>1768</v>
      </c>
      <c r="E604" s="547" t="s">
        <v>487</v>
      </c>
      <c r="F604" s="545" t="s">
        <v>470</v>
      </c>
      <c r="G604" s="545" t="s">
        <v>633</v>
      </c>
      <c r="H604" s="545" t="s">
        <v>455</v>
      </c>
      <c r="I604" s="545" t="s">
        <v>1720</v>
      </c>
      <c r="J604" s="545" t="s">
        <v>1301</v>
      </c>
      <c r="K604" s="545" t="s">
        <v>727</v>
      </c>
      <c r="L604" s="548">
        <v>234.91</v>
      </c>
      <c r="M604" s="548">
        <v>1409.46</v>
      </c>
      <c r="N604" s="545">
        <v>6</v>
      </c>
      <c r="O604" s="549">
        <v>1.5</v>
      </c>
      <c r="P604" s="548">
        <v>704.73</v>
      </c>
      <c r="Q604" s="550">
        <v>0.5</v>
      </c>
      <c r="R604" s="545">
        <v>3</v>
      </c>
      <c r="S604" s="550">
        <v>0.5</v>
      </c>
      <c r="T604" s="549">
        <v>0.5</v>
      </c>
      <c r="U604" s="551">
        <v>0.33333333333333331</v>
      </c>
    </row>
    <row r="605" spans="1:21" ht="14.4" customHeight="1" x14ac:dyDescent="0.3">
      <c r="A605" s="544">
        <v>27</v>
      </c>
      <c r="B605" s="545" t="s">
        <v>460</v>
      </c>
      <c r="C605" s="545" t="s">
        <v>477</v>
      </c>
      <c r="D605" s="546" t="s">
        <v>1768</v>
      </c>
      <c r="E605" s="547" t="s">
        <v>487</v>
      </c>
      <c r="F605" s="545" t="s">
        <v>470</v>
      </c>
      <c r="G605" s="545" t="s">
        <v>633</v>
      </c>
      <c r="H605" s="545" t="s">
        <v>455</v>
      </c>
      <c r="I605" s="545" t="s">
        <v>1300</v>
      </c>
      <c r="J605" s="545" t="s">
        <v>1301</v>
      </c>
      <c r="K605" s="545" t="s">
        <v>636</v>
      </c>
      <c r="L605" s="548">
        <v>704.73</v>
      </c>
      <c r="M605" s="548">
        <v>704.73</v>
      </c>
      <c r="N605" s="545">
        <v>1</v>
      </c>
      <c r="O605" s="549">
        <v>0.5</v>
      </c>
      <c r="P605" s="548">
        <v>704.73</v>
      </c>
      <c r="Q605" s="550">
        <v>1</v>
      </c>
      <c r="R605" s="545">
        <v>1</v>
      </c>
      <c r="S605" s="550">
        <v>1</v>
      </c>
      <c r="T605" s="549">
        <v>0.5</v>
      </c>
      <c r="U605" s="551">
        <v>1</v>
      </c>
    </row>
    <row r="606" spans="1:21" ht="14.4" customHeight="1" x14ac:dyDescent="0.3">
      <c r="A606" s="544">
        <v>27</v>
      </c>
      <c r="B606" s="545" t="s">
        <v>460</v>
      </c>
      <c r="C606" s="545" t="s">
        <v>477</v>
      </c>
      <c r="D606" s="546" t="s">
        <v>1768</v>
      </c>
      <c r="E606" s="547" t="s">
        <v>487</v>
      </c>
      <c r="F606" s="545" t="s">
        <v>470</v>
      </c>
      <c r="G606" s="545" t="s">
        <v>558</v>
      </c>
      <c r="H606" s="545" t="s">
        <v>455</v>
      </c>
      <c r="I606" s="545" t="s">
        <v>559</v>
      </c>
      <c r="J606" s="545" t="s">
        <v>560</v>
      </c>
      <c r="K606" s="545" t="s">
        <v>561</v>
      </c>
      <c r="L606" s="548">
        <v>87.41</v>
      </c>
      <c r="M606" s="548">
        <v>961.51</v>
      </c>
      <c r="N606" s="545">
        <v>11</v>
      </c>
      <c r="O606" s="549">
        <v>2.5</v>
      </c>
      <c r="P606" s="548"/>
      <c r="Q606" s="550">
        <v>0</v>
      </c>
      <c r="R606" s="545"/>
      <c r="S606" s="550">
        <v>0</v>
      </c>
      <c r="T606" s="549"/>
      <c r="U606" s="551">
        <v>0</v>
      </c>
    </row>
    <row r="607" spans="1:21" ht="14.4" customHeight="1" x14ac:dyDescent="0.3">
      <c r="A607" s="544">
        <v>27</v>
      </c>
      <c r="B607" s="545" t="s">
        <v>460</v>
      </c>
      <c r="C607" s="545" t="s">
        <v>477</v>
      </c>
      <c r="D607" s="546" t="s">
        <v>1768</v>
      </c>
      <c r="E607" s="547" t="s">
        <v>487</v>
      </c>
      <c r="F607" s="545" t="s">
        <v>470</v>
      </c>
      <c r="G607" s="545" t="s">
        <v>558</v>
      </c>
      <c r="H607" s="545" t="s">
        <v>455</v>
      </c>
      <c r="I607" s="545" t="s">
        <v>1058</v>
      </c>
      <c r="J607" s="545" t="s">
        <v>560</v>
      </c>
      <c r="K607" s="545" t="s">
        <v>786</v>
      </c>
      <c r="L607" s="548">
        <v>291.82</v>
      </c>
      <c r="M607" s="548">
        <v>291.82</v>
      </c>
      <c r="N607" s="545">
        <v>1</v>
      </c>
      <c r="O607" s="549">
        <v>0.5</v>
      </c>
      <c r="P607" s="548"/>
      <c r="Q607" s="550">
        <v>0</v>
      </c>
      <c r="R607" s="545"/>
      <c r="S607" s="550">
        <v>0</v>
      </c>
      <c r="T607" s="549"/>
      <c r="U607" s="551">
        <v>0</v>
      </c>
    </row>
    <row r="608" spans="1:21" ht="14.4" customHeight="1" x14ac:dyDescent="0.3">
      <c r="A608" s="544">
        <v>27</v>
      </c>
      <c r="B608" s="545" t="s">
        <v>460</v>
      </c>
      <c r="C608" s="545" t="s">
        <v>477</v>
      </c>
      <c r="D608" s="546" t="s">
        <v>1768</v>
      </c>
      <c r="E608" s="547" t="s">
        <v>487</v>
      </c>
      <c r="F608" s="545" t="s">
        <v>470</v>
      </c>
      <c r="G608" s="545" t="s">
        <v>558</v>
      </c>
      <c r="H608" s="545" t="s">
        <v>455</v>
      </c>
      <c r="I608" s="545" t="s">
        <v>1058</v>
      </c>
      <c r="J608" s="545" t="s">
        <v>560</v>
      </c>
      <c r="K608" s="545" t="s">
        <v>786</v>
      </c>
      <c r="L608" s="548">
        <v>262.23</v>
      </c>
      <c r="M608" s="548">
        <v>786.69</v>
      </c>
      <c r="N608" s="545">
        <v>3</v>
      </c>
      <c r="O608" s="549">
        <v>1.5</v>
      </c>
      <c r="P608" s="548"/>
      <c r="Q608" s="550">
        <v>0</v>
      </c>
      <c r="R608" s="545"/>
      <c r="S608" s="550">
        <v>0</v>
      </c>
      <c r="T608" s="549"/>
      <c r="U608" s="551">
        <v>0</v>
      </c>
    </row>
    <row r="609" spans="1:21" ht="14.4" customHeight="1" x14ac:dyDescent="0.3">
      <c r="A609" s="544">
        <v>27</v>
      </c>
      <c r="B609" s="545" t="s">
        <v>460</v>
      </c>
      <c r="C609" s="545" t="s">
        <v>477</v>
      </c>
      <c r="D609" s="546" t="s">
        <v>1768</v>
      </c>
      <c r="E609" s="547" t="s">
        <v>487</v>
      </c>
      <c r="F609" s="545" t="s">
        <v>470</v>
      </c>
      <c r="G609" s="545" t="s">
        <v>558</v>
      </c>
      <c r="H609" s="545" t="s">
        <v>455</v>
      </c>
      <c r="I609" s="545" t="s">
        <v>1721</v>
      </c>
      <c r="J609" s="545" t="s">
        <v>1062</v>
      </c>
      <c r="K609" s="545" t="s">
        <v>561</v>
      </c>
      <c r="L609" s="548">
        <v>174.81</v>
      </c>
      <c r="M609" s="548">
        <v>874.05000000000007</v>
      </c>
      <c r="N609" s="545">
        <v>5</v>
      </c>
      <c r="O609" s="549">
        <v>1.5</v>
      </c>
      <c r="P609" s="548"/>
      <c r="Q609" s="550">
        <v>0</v>
      </c>
      <c r="R609" s="545"/>
      <c r="S609" s="550">
        <v>0</v>
      </c>
      <c r="T609" s="549"/>
      <c r="U609" s="551">
        <v>0</v>
      </c>
    </row>
    <row r="610" spans="1:21" ht="14.4" customHeight="1" x14ac:dyDescent="0.3">
      <c r="A610" s="544">
        <v>27</v>
      </c>
      <c r="B610" s="545" t="s">
        <v>460</v>
      </c>
      <c r="C610" s="545" t="s">
        <v>477</v>
      </c>
      <c r="D610" s="546" t="s">
        <v>1768</v>
      </c>
      <c r="E610" s="547" t="s">
        <v>487</v>
      </c>
      <c r="F610" s="545" t="s">
        <v>470</v>
      </c>
      <c r="G610" s="545" t="s">
        <v>1063</v>
      </c>
      <c r="H610" s="545" t="s">
        <v>455</v>
      </c>
      <c r="I610" s="545" t="s">
        <v>1722</v>
      </c>
      <c r="J610" s="545" t="s">
        <v>1723</v>
      </c>
      <c r="K610" s="545" t="s">
        <v>1599</v>
      </c>
      <c r="L610" s="548">
        <v>160.1</v>
      </c>
      <c r="M610" s="548">
        <v>800.5</v>
      </c>
      <c r="N610" s="545">
        <v>5</v>
      </c>
      <c r="O610" s="549">
        <v>1.5</v>
      </c>
      <c r="P610" s="548">
        <v>800.5</v>
      </c>
      <c r="Q610" s="550">
        <v>1</v>
      </c>
      <c r="R610" s="545">
        <v>5</v>
      </c>
      <c r="S610" s="550">
        <v>1</v>
      </c>
      <c r="T610" s="549">
        <v>1.5</v>
      </c>
      <c r="U610" s="551">
        <v>1</v>
      </c>
    </row>
    <row r="611" spans="1:21" ht="14.4" customHeight="1" x14ac:dyDescent="0.3">
      <c r="A611" s="544">
        <v>27</v>
      </c>
      <c r="B611" s="545" t="s">
        <v>460</v>
      </c>
      <c r="C611" s="545" t="s">
        <v>477</v>
      </c>
      <c r="D611" s="546" t="s">
        <v>1768</v>
      </c>
      <c r="E611" s="547" t="s">
        <v>487</v>
      </c>
      <c r="F611" s="545" t="s">
        <v>470</v>
      </c>
      <c r="G611" s="545" t="s">
        <v>1063</v>
      </c>
      <c r="H611" s="545" t="s">
        <v>422</v>
      </c>
      <c r="I611" s="545" t="s">
        <v>1724</v>
      </c>
      <c r="J611" s="545" t="s">
        <v>1065</v>
      </c>
      <c r="K611" s="545" t="s">
        <v>1599</v>
      </c>
      <c r="L611" s="548">
        <v>160.1</v>
      </c>
      <c r="M611" s="548">
        <v>320.2</v>
      </c>
      <c r="N611" s="545">
        <v>2</v>
      </c>
      <c r="O611" s="549">
        <v>1</v>
      </c>
      <c r="P611" s="548">
        <v>320.2</v>
      </c>
      <c r="Q611" s="550">
        <v>1</v>
      </c>
      <c r="R611" s="545">
        <v>2</v>
      </c>
      <c r="S611" s="550">
        <v>1</v>
      </c>
      <c r="T611" s="549">
        <v>1</v>
      </c>
      <c r="U611" s="551">
        <v>1</v>
      </c>
    </row>
    <row r="612" spans="1:21" ht="14.4" customHeight="1" x14ac:dyDescent="0.3">
      <c r="A612" s="544">
        <v>27</v>
      </c>
      <c r="B612" s="545" t="s">
        <v>460</v>
      </c>
      <c r="C612" s="545" t="s">
        <v>477</v>
      </c>
      <c r="D612" s="546" t="s">
        <v>1768</v>
      </c>
      <c r="E612" s="547" t="s">
        <v>487</v>
      </c>
      <c r="F612" s="545" t="s">
        <v>470</v>
      </c>
      <c r="G612" s="545" t="s">
        <v>1063</v>
      </c>
      <c r="H612" s="545" t="s">
        <v>422</v>
      </c>
      <c r="I612" s="545" t="s">
        <v>1725</v>
      </c>
      <c r="J612" s="545" t="s">
        <v>1726</v>
      </c>
      <c r="K612" s="545" t="s">
        <v>1599</v>
      </c>
      <c r="L612" s="548">
        <v>160.1</v>
      </c>
      <c r="M612" s="548">
        <v>480.29999999999995</v>
      </c>
      <c r="N612" s="545">
        <v>3</v>
      </c>
      <c r="O612" s="549">
        <v>0.5</v>
      </c>
      <c r="P612" s="548"/>
      <c r="Q612" s="550">
        <v>0</v>
      </c>
      <c r="R612" s="545"/>
      <c r="S612" s="550">
        <v>0</v>
      </c>
      <c r="T612" s="549"/>
      <c r="U612" s="551">
        <v>0</v>
      </c>
    </row>
    <row r="613" spans="1:21" ht="14.4" customHeight="1" x14ac:dyDescent="0.3">
      <c r="A613" s="544">
        <v>27</v>
      </c>
      <c r="B613" s="545" t="s">
        <v>460</v>
      </c>
      <c r="C613" s="545" t="s">
        <v>477</v>
      </c>
      <c r="D613" s="546" t="s">
        <v>1768</v>
      </c>
      <c r="E613" s="547" t="s">
        <v>487</v>
      </c>
      <c r="F613" s="545" t="s">
        <v>470</v>
      </c>
      <c r="G613" s="545" t="s">
        <v>1068</v>
      </c>
      <c r="H613" s="545" t="s">
        <v>455</v>
      </c>
      <c r="I613" s="545" t="s">
        <v>1727</v>
      </c>
      <c r="J613" s="545" t="s">
        <v>1602</v>
      </c>
      <c r="K613" s="545" t="s">
        <v>1728</v>
      </c>
      <c r="L613" s="548">
        <v>0</v>
      </c>
      <c r="M613" s="548">
        <v>0</v>
      </c>
      <c r="N613" s="545">
        <v>3</v>
      </c>
      <c r="O613" s="549">
        <v>0.5</v>
      </c>
      <c r="P613" s="548"/>
      <c r="Q613" s="550"/>
      <c r="R613" s="545"/>
      <c r="S613" s="550">
        <v>0</v>
      </c>
      <c r="T613" s="549"/>
      <c r="U613" s="551">
        <v>0</v>
      </c>
    </row>
    <row r="614" spans="1:21" ht="14.4" customHeight="1" x14ac:dyDescent="0.3">
      <c r="A614" s="544">
        <v>27</v>
      </c>
      <c r="B614" s="545" t="s">
        <v>460</v>
      </c>
      <c r="C614" s="545" t="s">
        <v>477</v>
      </c>
      <c r="D614" s="546" t="s">
        <v>1768</v>
      </c>
      <c r="E614" s="547" t="s">
        <v>487</v>
      </c>
      <c r="F614" s="545" t="s">
        <v>470</v>
      </c>
      <c r="G614" s="545" t="s">
        <v>1081</v>
      </c>
      <c r="H614" s="545" t="s">
        <v>422</v>
      </c>
      <c r="I614" s="545" t="s">
        <v>1612</v>
      </c>
      <c r="J614" s="545" t="s">
        <v>1613</v>
      </c>
      <c r="K614" s="545" t="s">
        <v>1084</v>
      </c>
      <c r="L614" s="548">
        <v>316.36</v>
      </c>
      <c r="M614" s="548">
        <v>316.36</v>
      </c>
      <c r="N614" s="545">
        <v>1</v>
      </c>
      <c r="O614" s="549">
        <v>0.5</v>
      </c>
      <c r="P614" s="548"/>
      <c r="Q614" s="550">
        <v>0</v>
      </c>
      <c r="R614" s="545"/>
      <c r="S614" s="550">
        <v>0</v>
      </c>
      <c r="T614" s="549"/>
      <c r="U614" s="551">
        <v>0</v>
      </c>
    </row>
    <row r="615" spans="1:21" ht="14.4" customHeight="1" x14ac:dyDescent="0.3">
      <c r="A615" s="544">
        <v>27</v>
      </c>
      <c r="B615" s="545" t="s">
        <v>460</v>
      </c>
      <c r="C615" s="545" t="s">
        <v>477</v>
      </c>
      <c r="D615" s="546" t="s">
        <v>1768</v>
      </c>
      <c r="E615" s="547" t="s">
        <v>487</v>
      </c>
      <c r="F615" s="545" t="s">
        <v>470</v>
      </c>
      <c r="G615" s="545" t="s">
        <v>1081</v>
      </c>
      <c r="H615" s="545" t="s">
        <v>422</v>
      </c>
      <c r="I615" s="545" t="s">
        <v>1729</v>
      </c>
      <c r="J615" s="545" t="s">
        <v>1613</v>
      </c>
      <c r="K615" s="545" t="s">
        <v>1730</v>
      </c>
      <c r="L615" s="548">
        <v>105.46</v>
      </c>
      <c r="M615" s="548">
        <v>527.29999999999995</v>
      </c>
      <c r="N615" s="545">
        <v>5</v>
      </c>
      <c r="O615" s="549">
        <v>1.5</v>
      </c>
      <c r="P615" s="548"/>
      <c r="Q615" s="550">
        <v>0</v>
      </c>
      <c r="R615" s="545"/>
      <c r="S615" s="550">
        <v>0</v>
      </c>
      <c r="T615" s="549"/>
      <c r="U615" s="551">
        <v>0</v>
      </c>
    </row>
    <row r="616" spans="1:21" ht="14.4" customHeight="1" x14ac:dyDescent="0.3">
      <c r="A616" s="544">
        <v>27</v>
      </c>
      <c r="B616" s="545" t="s">
        <v>460</v>
      </c>
      <c r="C616" s="545" t="s">
        <v>477</v>
      </c>
      <c r="D616" s="546" t="s">
        <v>1768</v>
      </c>
      <c r="E616" s="547" t="s">
        <v>487</v>
      </c>
      <c r="F616" s="545" t="s">
        <v>470</v>
      </c>
      <c r="G616" s="545" t="s">
        <v>1092</v>
      </c>
      <c r="H616" s="545" t="s">
        <v>455</v>
      </c>
      <c r="I616" s="545" t="s">
        <v>1302</v>
      </c>
      <c r="J616" s="545" t="s">
        <v>1096</v>
      </c>
      <c r="K616" s="545" t="s">
        <v>782</v>
      </c>
      <c r="L616" s="548">
        <v>181.13</v>
      </c>
      <c r="M616" s="548">
        <v>543.39</v>
      </c>
      <c r="N616" s="545">
        <v>3</v>
      </c>
      <c r="O616" s="549">
        <v>1</v>
      </c>
      <c r="P616" s="548"/>
      <c r="Q616" s="550">
        <v>0</v>
      </c>
      <c r="R616" s="545"/>
      <c r="S616" s="550">
        <v>0</v>
      </c>
      <c r="T616" s="549"/>
      <c r="U616" s="551">
        <v>0</v>
      </c>
    </row>
    <row r="617" spans="1:21" ht="14.4" customHeight="1" x14ac:dyDescent="0.3">
      <c r="A617" s="544">
        <v>27</v>
      </c>
      <c r="B617" s="545" t="s">
        <v>460</v>
      </c>
      <c r="C617" s="545" t="s">
        <v>477</v>
      </c>
      <c r="D617" s="546" t="s">
        <v>1768</v>
      </c>
      <c r="E617" s="547" t="s">
        <v>487</v>
      </c>
      <c r="F617" s="545" t="s">
        <v>470</v>
      </c>
      <c r="G617" s="545" t="s">
        <v>1092</v>
      </c>
      <c r="H617" s="545" t="s">
        <v>455</v>
      </c>
      <c r="I617" s="545" t="s">
        <v>1731</v>
      </c>
      <c r="J617" s="545" t="s">
        <v>1098</v>
      </c>
      <c r="K617" s="545" t="s">
        <v>1676</v>
      </c>
      <c r="L617" s="548">
        <v>278.64</v>
      </c>
      <c r="M617" s="548">
        <v>835.92</v>
      </c>
      <c r="N617" s="545">
        <v>3</v>
      </c>
      <c r="O617" s="549">
        <v>0.5</v>
      </c>
      <c r="P617" s="548"/>
      <c r="Q617" s="550">
        <v>0</v>
      </c>
      <c r="R617" s="545"/>
      <c r="S617" s="550">
        <v>0</v>
      </c>
      <c r="T617" s="549"/>
      <c r="U617" s="551">
        <v>0</v>
      </c>
    </row>
    <row r="618" spans="1:21" ht="14.4" customHeight="1" x14ac:dyDescent="0.3">
      <c r="A618" s="544">
        <v>27</v>
      </c>
      <c r="B618" s="545" t="s">
        <v>460</v>
      </c>
      <c r="C618" s="545" t="s">
        <v>477</v>
      </c>
      <c r="D618" s="546" t="s">
        <v>1768</v>
      </c>
      <c r="E618" s="547" t="s">
        <v>487</v>
      </c>
      <c r="F618" s="545" t="s">
        <v>470</v>
      </c>
      <c r="G618" s="545" t="s">
        <v>1092</v>
      </c>
      <c r="H618" s="545" t="s">
        <v>455</v>
      </c>
      <c r="I618" s="545" t="s">
        <v>1097</v>
      </c>
      <c r="J618" s="545" t="s">
        <v>1098</v>
      </c>
      <c r="K618" s="545" t="s">
        <v>766</v>
      </c>
      <c r="L618" s="548">
        <v>835.93</v>
      </c>
      <c r="M618" s="548">
        <v>1671.86</v>
      </c>
      <c r="N618" s="545">
        <v>2</v>
      </c>
      <c r="O618" s="549">
        <v>1</v>
      </c>
      <c r="P618" s="548"/>
      <c r="Q618" s="550">
        <v>0</v>
      </c>
      <c r="R618" s="545"/>
      <c r="S618" s="550">
        <v>0</v>
      </c>
      <c r="T618" s="549"/>
      <c r="U618" s="551">
        <v>0</v>
      </c>
    </row>
    <row r="619" spans="1:21" ht="14.4" customHeight="1" x14ac:dyDescent="0.3">
      <c r="A619" s="544">
        <v>27</v>
      </c>
      <c r="B619" s="545" t="s">
        <v>460</v>
      </c>
      <c r="C619" s="545" t="s">
        <v>477</v>
      </c>
      <c r="D619" s="546" t="s">
        <v>1768</v>
      </c>
      <c r="E619" s="547" t="s">
        <v>487</v>
      </c>
      <c r="F619" s="545" t="s">
        <v>470</v>
      </c>
      <c r="G619" s="545" t="s">
        <v>1732</v>
      </c>
      <c r="H619" s="545" t="s">
        <v>422</v>
      </c>
      <c r="I619" s="545" t="s">
        <v>1733</v>
      </c>
      <c r="J619" s="545" t="s">
        <v>1734</v>
      </c>
      <c r="K619" s="545" t="s">
        <v>1735</v>
      </c>
      <c r="L619" s="548">
        <v>54.13</v>
      </c>
      <c r="M619" s="548">
        <v>216.52</v>
      </c>
      <c r="N619" s="545">
        <v>4</v>
      </c>
      <c r="O619" s="549">
        <v>2</v>
      </c>
      <c r="P619" s="548"/>
      <c r="Q619" s="550">
        <v>0</v>
      </c>
      <c r="R619" s="545"/>
      <c r="S619" s="550">
        <v>0</v>
      </c>
      <c r="T619" s="549"/>
      <c r="U619" s="551">
        <v>0</v>
      </c>
    </row>
    <row r="620" spans="1:21" ht="14.4" customHeight="1" x14ac:dyDescent="0.3">
      <c r="A620" s="544">
        <v>27</v>
      </c>
      <c r="B620" s="545" t="s">
        <v>460</v>
      </c>
      <c r="C620" s="545" t="s">
        <v>477</v>
      </c>
      <c r="D620" s="546" t="s">
        <v>1768</v>
      </c>
      <c r="E620" s="547" t="s">
        <v>487</v>
      </c>
      <c r="F620" s="545" t="s">
        <v>470</v>
      </c>
      <c r="G620" s="545" t="s">
        <v>1736</v>
      </c>
      <c r="H620" s="545" t="s">
        <v>422</v>
      </c>
      <c r="I620" s="545" t="s">
        <v>1737</v>
      </c>
      <c r="J620" s="545" t="s">
        <v>1738</v>
      </c>
      <c r="K620" s="545" t="s">
        <v>1739</v>
      </c>
      <c r="L620" s="548">
        <v>0</v>
      </c>
      <c r="M620" s="548">
        <v>0</v>
      </c>
      <c r="N620" s="545">
        <v>2</v>
      </c>
      <c r="O620" s="549">
        <v>1</v>
      </c>
      <c r="P620" s="548"/>
      <c r="Q620" s="550"/>
      <c r="R620" s="545"/>
      <c r="S620" s="550">
        <v>0</v>
      </c>
      <c r="T620" s="549"/>
      <c r="U620" s="551">
        <v>0</v>
      </c>
    </row>
    <row r="621" spans="1:21" ht="14.4" customHeight="1" x14ac:dyDescent="0.3">
      <c r="A621" s="544">
        <v>27</v>
      </c>
      <c r="B621" s="545" t="s">
        <v>460</v>
      </c>
      <c r="C621" s="545" t="s">
        <v>477</v>
      </c>
      <c r="D621" s="546" t="s">
        <v>1768</v>
      </c>
      <c r="E621" s="547" t="s">
        <v>487</v>
      </c>
      <c r="F621" s="545" t="s">
        <v>470</v>
      </c>
      <c r="G621" s="545" t="s">
        <v>1740</v>
      </c>
      <c r="H621" s="545" t="s">
        <v>422</v>
      </c>
      <c r="I621" s="545" t="s">
        <v>1741</v>
      </c>
      <c r="J621" s="545" t="s">
        <v>1742</v>
      </c>
      <c r="K621" s="545" t="s">
        <v>1743</v>
      </c>
      <c r="L621" s="548">
        <v>60.07</v>
      </c>
      <c r="M621" s="548">
        <v>360.42</v>
      </c>
      <c r="N621" s="545">
        <v>6</v>
      </c>
      <c r="O621" s="549">
        <v>1</v>
      </c>
      <c r="P621" s="548"/>
      <c r="Q621" s="550">
        <v>0</v>
      </c>
      <c r="R621" s="545"/>
      <c r="S621" s="550">
        <v>0</v>
      </c>
      <c r="T621" s="549"/>
      <c r="U621" s="551">
        <v>0</v>
      </c>
    </row>
    <row r="622" spans="1:21" ht="14.4" customHeight="1" x14ac:dyDescent="0.3">
      <c r="A622" s="544">
        <v>27</v>
      </c>
      <c r="B622" s="545" t="s">
        <v>460</v>
      </c>
      <c r="C622" s="545" t="s">
        <v>477</v>
      </c>
      <c r="D622" s="546" t="s">
        <v>1768</v>
      </c>
      <c r="E622" s="547" t="s">
        <v>487</v>
      </c>
      <c r="F622" s="545" t="s">
        <v>470</v>
      </c>
      <c r="G622" s="545" t="s">
        <v>1107</v>
      </c>
      <c r="H622" s="545" t="s">
        <v>422</v>
      </c>
      <c r="I622" s="545" t="s">
        <v>1108</v>
      </c>
      <c r="J622" s="545" t="s">
        <v>1109</v>
      </c>
      <c r="K622" s="545" t="s">
        <v>1110</v>
      </c>
      <c r="L622" s="548">
        <v>210.38</v>
      </c>
      <c r="M622" s="548">
        <v>210.38</v>
      </c>
      <c r="N622" s="545">
        <v>1</v>
      </c>
      <c r="O622" s="549">
        <v>0.5</v>
      </c>
      <c r="P622" s="548">
        <v>210.38</v>
      </c>
      <c r="Q622" s="550">
        <v>1</v>
      </c>
      <c r="R622" s="545">
        <v>1</v>
      </c>
      <c r="S622" s="550">
        <v>1</v>
      </c>
      <c r="T622" s="549">
        <v>0.5</v>
      </c>
      <c r="U622" s="551">
        <v>1</v>
      </c>
    </row>
    <row r="623" spans="1:21" ht="14.4" customHeight="1" x14ac:dyDescent="0.3">
      <c r="A623" s="544">
        <v>27</v>
      </c>
      <c r="B623" s="545" t="s">
        <v>460</v>
      </c>
      <c r="C623" s="545" t="s">
        <v>477</v>
      </c>
      <c r="D623" s="546" t="s">
        <v>1768</v>
      </c>
      <c r="E623" s="547" t="s">
        <v>487</v>
      </c>
      <c r="F623" s="545" t="s">
        <v>470</v>
      </c>
      <c r="G623" s="545" t="s">
        <v>1107</v>
      </c>
      <c r="H623" s="545" t="s">
        <v>422</v>
      </c>
      <c r="I623" s="545" t="s">
        <v>1111</v>
      </c>
      <c r="J623" s="545" t="s">
        <v>1109</v>
      </c>
      <c r="K623" s="545" t="s">
        <v>875</v>
      </c>
      <c r="L623" s="548">
        <v>42.08</v>
      </c>
      <c r="M623" s="548">
        <v>84.16</v>
      </c>
      <c r="N623" s="545">
        <v>2</v>
      </c>
      <c r="O623" s="549">
        <v>1</v>
      </c>
      <c r="P623" s="548"/>
      <c r="Q623" s="550">
        <v>0</v>
      </c>
      <c r="R623" s="545"/>
      <c r="S623" s="550">
        <v>0</v>
      </c>
      <c r="T623" s="549"/>
      <c r="U623" s="551">
        <v>0</v>
      </c>
    </row>
    <row r="624" spans="1:21" ht="14.4" customHeight="1" x14ac:dyDescent="0.3">
      <c r="A624" s="544">
        <v>27</v>
      </c>
      <c r="B624" s="545" t="s">
        <v>460</v>
      </c>
      <c r="C624" s="545" t="s">
        <v>477</v>
      </c>
      <c r="D624" s="546" t="s">
        <v>1768</v>
      </c>
      <c r="E624" s="547" t="s">
        <v>487</v>
      </c>
      <c r="F624" s="545" t="s">
        <v>470</v>
      </c>
      <c r="G624" s="545" t="s">
        <v>1116</v>
      </c>
      <c r="H624" s="545" t="s">
        <v>455</v>
      </c>
      <c r="I624" s="545" t="s">
        <v>1744</v>
      </c>
      <c r="J624" s="545" t="s">
        <v>1745</v>
      </c>
      <c r="K624" s="545" t="s">
        <v>1119</v>
      </c>
      <c r="L624" s="548">
        <v>93.46</v>
      </c>
      <c r="M624" s="548">
        <v>467.29999999999995</v>
      </c>
      <c r="N624" s="545">
        <v>5</v>
      </c>
      <c r="O624" s="549">
        <v>1.5</v>
      </c>
      <c r="P624" s="548">
        <v>280.38</v>
      </c>
      <c r="Q624" s="550">
        <v>0.60000000000000009</v>
      </c>
      <c r="R624" s="545">
        <v>3</v>
      </c>
      <c r="S624" s="550">
        <v>0.6</v>
      </c>
      <c r="T624" s="549">
        <v>0.5</v>
      </c>
      <c r="U624" s="551">
        <v>0.33333333333333331</v>
      </c>
    </row>
    <row r="625" spans="1:21" ht="14.4" customHeight="1" x14ac:dyDescent="0.3">
      <c r="A625" s="544">
        <v>27</v>
      </c>
      <c r="B625" s="545" t="s">
        <v>460</v>
      </c>
      <c r="C625" s="545" t="s">
        <v>477</v>
      </c>
      <c r="D625" s="546" t="s">
        <v>1768</v>
      </c>
      <c r="E625" s="547" t="s">
        <v>487</v>
      </c>
      <c r="F625" s="545" t="s">
        <v>470</v>
      </c>
      <c r="G625" s="545" t="s">
        <v>1116</v>
      </c>
      <c r="H625" s="545" t="s">
        <v>422</v>
      </c>
      <c r="I625" s="545" t="s">
        <v>1219</v>
      </c>
      <c r="J625" s="545" t="s">
        <v>1220</v>
      </c>
      <c r="K625" s="545" t="s">
        <v>1221</v>
      </c>
      <c r="L625" s="548">
        <v>0</v>
      </c>
      <c r="M625" s="548">
        <v>0</v>
      </c>
      <c r="N625" s="545">
        <v>3</v>
      </c>
      <c r="O625" s="549">
        <v>0.5</v>
      </c>
      <c r="P625" s="548">
        <v>0</v>
      </c>
      <c r="Q625" s="550"/>
      <c r="R625" s="545">
        <v>3</v>
      </c>
      <c r="S625" s="550">
        <v>1</v>
      </c>
      <c r="T625" s="549">
        <v>0.5</v>
      </c>
      <c r="U625" s="551">
        <v>1</v>
      </c>
    </row>
    <row r="626" spans="1:21" ht="14.4" customHeight="1" x14ac:dyDescent="0.3">
      <c r="A626" s="544">
        <v>27</v>
      </c>
      <c r="B626" s="545" t="s">
        <v>460</v>
      </c>
      <c r="C626" s="545" t="s">
        <v>477</v>
      </c>
      <c r="D626" s="546" t="s">
        <v>1768</v>
      </c>
      <c r="E626" s="547" t="s">
        <v>487</v>
      </c>
      <c r="F626" s="545" t="s">
        <v>470</v>
      </c>
      <c r="G626" s="545" t="s">
        <v>1222</v>
      </c>
      <c r="H626" s="545" t="s">
        <v>422</v>
      </c>
      <c r="I626" s="545" t="s">
        <v>1223</v>
      </c>
      <c r="J626" s="545" t="s">
        <v>1224</v>
      </c>
      <c r="K626" s="545" t="s">
        <v>1225</v>
      </c>
      <c r="L626" s="548">
        <v>0</v>
      </c>
      <c r="M626" s="548">
        <v>0</v>
      </c>
      <c r="N626" s="545">
        <v>3</v>
      </c>
      <c r="O626" s="549">
        <v>1</v>
      </c>
      <c r="P626" s="548"/>
      <c r="Q626" s="550"/>
      <c r="R626" s="545"/>
      <c r="S626" s="550">
        <v>0</v>
      </c>
      <c r="T626" s="549"/>
      <c r="U626" s="551">
        <v>0</v>
      </c>
    </row>
    <row r="627" spans="1:21" ht="14.4" customHeight="1" x14ac:dyDescent="0.3">
      <c r="A627" s="544">
        <v>27</v>
      </c>
      <c r="B627" s="545" t="s">
        <v>460</v>
      </c>
      <c r="C627" s="545" t="s">
        <v>477</v>
      </c>
      <c r="D627" s="546" t="s">
        <v>1768</v>
      </c>
      <c r="E627" s="547" t="s">
        <v>487</v>
      </c>
      <c r="F627" s="545" t="s">
        <v>470</v>
      </c>
      <c r="G627" s="545" t="s">
        <v>1222</v>
      </c>
      <c r="H627" s="545" t="s">
        <v>422</v>
      </c>
      <c r="I627" s="545" t="s">
        <v>1746</v>
      </c>
      <c r="J627" s="545" t="s">
        <v>1224</v>
      </c>
      <c r="K627" s="545" t="s">
        <v>1631</v>
      </c>
      <c r="L627" s="548">
        <v>0</v>
      </c>
      <c r="M627" s="548">
        <v>0</v>
      </c>
      <c r="N627" s="545">
        <v>2</v>
      </c>
      <c r="O627" s="549">
        <v>1</v>
      </c>
      <c r="P627" s="548">
        <v>0</v>
      </c>
      <c r="Q627" s="550"/>
      <c r="R627" s="545">
        <v>2</v>
      </c>
      <c r="S627" s="550">
        <v>1</v>
      </c>
      <c r="T627" s="549">
        <v>1</v>
      </c>
      <c r="U627" s="551">
        <v>1</v>
      </c>
    </row>
    <row r="628" spans="1:21" ht="14.4" customHeight="1" x14ac:dyDescent="0.3">
      <c r="A628" s="544">
        <v>27</v>
      </c>
      <c r="B628" s="545" t="s">
        <v>460</v>
      </c>
      <c r="C628" s="545" t="s">
        <v>477</v>
      </c>
      <c r="D628" s="546" t="s">
        <v>1768</v>
      </c>
      <c r="E628" s="547" t="s">
        <v>487</v>
      </c>
      <c r="F628" s="545" t="s">
        <v>470</v>
      </c>
      <c r="G628" s="545" t="s">
        <v>1222</v>
      </c>
      <c r="H628" s="545" t="s">
        <v>422</v>
      </c>
      <c r="I628" s="545" t="s">
        <v>1747</v>
      </c>
      <c r="J628" s="545" t="s">
        <v>1748</v>
      </c>
      <c r="K628" s="545" t="s">
        <v>1225</v>
      </c>
      <c r="L628" s="548">
        <v>0</v>
      </c>
      <c r="M628" s="548">
        <v>0</v>
      </c>
      <c r="N628" s="545">
        <v>2</v>
      </c>
      <c r="O628" s="549">
        <v>1</v>
      </c>
      <c r="P628" s="548">
        <v>0</v>
      </c>
      <c r="Q628" s="550"/>
      <c r="R628" s="545">
        <v>2</v>
      </c>
      <c r="S628" s="550">
        <v>1</v>
      </c>
      <c r="T628" s="549">
        <v>1</v>
      </c>
      <c r="U628" s="551">
        <v>1</v>
      </c>
    </row>
    <row r="629" spans="1:21" ht="14.4" customHeight="1" x14ac:dyDescent="0.3">
      <c r="A629" s="544">
        <v>27</v>
      </c>
      <c r="B629" s="545" t="s">
        <v>460</v>
      </c>
      <c r="C629" s="545" t="s">
        <v>477</v>
      </c>
      <c r="D629" s="546" t="s">
        <v>1768</v>
      </c>
      <c r="E629" s="547" t="s">
        <v>487</v>
      </c>
      <c r="F629" s="545" t="s">
        <v>470</v>
      </c>
      <c r="G629" s="545" t="s">
        <v>1120</v>
      </c>
      <c r="H629" s="545" t="s">
        <v>422</v>
      </c>
      <c r="I629" s="545" t="s">
        <v>1749</v>
      </c>
      <c r="J629" s="545" t="s">
        <v>1630</v>
      </c>
      <c r="K629" s="545" t="s">
        <v>1225</v>
      </c>
      <c r="L629" s="548">
        <v>0</v>
      </c>
      <c r="M629" s="548">
        <v>0</v>
      </c>
      <c r="N629" s="545">
        <v>3</v>
      </c>
      <c r="O629" s="549">
        <v>0.5</v>
      </c>
      <c r="P629" s="548">
        <v>0</v>
      </c>
      <c r="Q629" s="550"/>
      <c r="R629" s="545">
        <v>3</v>
      </c>
      <c r="S629" s="550">
        <v>1</v>
      </c>
      <c r="T629" s="549">
        <v>0.5</v>
      </c>
      <c r="U629" s="551">
        <v>1</v>
      </c>
    </row>
    <row r="630" spans="1:21" ht="14.4" customHeight="1" x14ac:dyDescent="0.3">
      <c r="A630" s="544">
        <v>27</v>
      </c>
      <c r="B630" s="545" t="s">
        <v>460</v>
      </c>
      <c r="C630" s="545" t="s">
        <v>477</v>
      </c>
      <c r="D630" s="546" t="s">
        <v>1768</v>
      </c>
      <c r="E630" s="547" t="s">
        <v>487</v>
      </c>
      <c r="F630" s="545" t="s">
        <v>470</v>
      </c>
      <c r="G630" s="545" t="s">
        <v>1120</v>
      </c>
      <c r="H630" s="545" t="s">
        <v>422</v>
      </c>
      <c r="I630" s="545" t="s">
        <v>1125</v>
      </c>
      <c r="J630" s="545" t="s">
        <v>1126</v>
      </c>
      <c r="K630" s="545" t="s">
        <v>1127</v>
      </c>
      <c r="L630" s="548">
        <v>0</v>
      </c>
      <c r="M630" s="548">
        <v>0</v>
      </c>
      <c r="N630" s="545">
        <v>1</v>
      </c>
      <c r="O630" s="549">
        <v>1</v>
      </c>
      <c r="P630" s="548">
        <v>0</v>
      </c>
      <c r="Q630" s="550"/>
      <c r="R630" s="545">
        <v>1</v>
      </c>
      <c r="S630" s="550">
        <v>1</v>
      </c>
      <c r="T630" s="549">
        <v>1</v>
      </c>
      <c r="U630" s="551">
        <v>1</v>
      </c>
    </row>
    <row r="631" spans="1:21" ht="14.4" customHeight="1" x14ac:dyDescent="0.3">
      <c r="A631" s="544">
        <v>27</v>
      </c>
      <c r="B631" s="545" t="s">
        <v>460</v>
      </c>
      <c r="C631" s="545" t="s">
        <v>477</v>
      </c>
      <c r="D631" s="546" t="s">
        <v>1768</v>
      </c>
      <c r="E631" s="547" t="s">
        <v>487</v>
      </c>
      <c r="F631" s="545" t="s">
        <v>470</v>
      </c>
      <c r="G631" s="545" t="s">
        <v>1120</v>
      </c>
      <c r="H631" s="545" t="s">
        <v>422</v>
      </c>
      <c r="I631" s="545" t="s">
        <v>1750</v>
      </c>
      <c r="J631" s="545" t="s">
        <v>1751</v>
      </c>
      <c r="K631" s="545" t="s">
        <v>909</v>
      </c>
      <c r="L631" s="548">
        <v>0</v>
      </c>
      <c r="M631" s="548">
        <v>0</v>
      </c>
      <c r="N631" s="545">
        <v>3</v>
      </c>
      <c r="O631" s="549">
        <v>0.5</v>
      </c>
      <c r="P631" s="548"/>
      <c r="Q631" s="550"/>
      <c r="R631" s="545"/>
      <c r="S631" s="550">
        <v>0</v>
      </c>
      <c r="T631" s="549"/>
      <c r="U631" s="551">
        <v>0</v>
      </c>
    </row>
    <row r="632" spans="1:21" ht="14.4" customHeight="1" x14ac:dyDescent="0.3">
      <c r="A632" s="544">
        <v>27</v>
      </c>
      <c r="B632" s="545" t="s">
        <v>460</v>
      </c>
      <c r="C632" s="545" t="s">
        <v>477</v>
      </c>
      <c r="D632" s="546" t="s">
        <v>1768</v>
      </c>
      <c r="E632" s="547" t="s">
        <v>487</v>
      </c>
      <c r="F632" s="545" t="s">
        <v>470</v>
      </c>
      <c r="G632" s="545" t="s">
        <v>1633</v>
      </c>
      <c r="H632" s="545" t="s">
        <v>422</v>
      </c>
      <c r="I632" s="545" t="s">
        <v>1634</v>
      </c>
      <c r="J632" s="545" t="s">
        <v>1635</v>
      </c>
      <c r="K632" s="545" t="s">
        <v>1636</v>
      </c>
      <c r="L632" s="548">
        <v>131.32</v>
      </c>
      <c r="M632" s="548">
        <v>393.96</v>
      </c>
      <c r="N632" s="545">
        <v>3</v>
      </c>
      <c r="O632" s="549">
        <v>1</v>
      </c>
      <c r="P632" s="548"/>
      <c r="Q632" s="550">
        <v>0</v>
      </c>
      <c r="R632" s="545"/>
      <c r="S632" s="550">
        <v>0</v>
      </c>
      <c r="T632" s="549"/>
      <c r="U632" s="551">
        <v>0</v>
      </c>
    </row>
    <row r="633" spans="1:21" ht="14.4" customHeight="1" x14ac:dyDescent="0.3">
      <c r="A633" s="544">
        <v>27</v>
      </c>
      <c r="B633" s="545" t="s">
        <v>460</v>
      </c>
      <c r="C633" s="545" t="s">
        <v>477</v>
      </c>
      <c r="D633" s="546" t="s">
        <v>1768</v>
      </c>
      <c r="E633" s="547" t="s">
        <v>487</v>
      </c>
      <c r="F633" s="545" t="s">
        <v>470</v>
      </c>
      <c r="G633" s="545" t="s">
        <v>1752</v>
      </c>
      <c r="H633" s="545" t="s">
        <v>422</v>
      </c>
      <c r="I633" s="545" t="s">
        <v>1753</v>
      </c>
      <c r="J633" s="545" t="s">
        <v>1754</v>
      </c>
      <c r="K633" s="545" t="s">
        <v>1755</v>
      </c>
      <c r="L633" s="548">
        <v>0</v>
      </c>
      <c r="M633" s="548">
        <v>0</v>
      </c>
      <c r="N633" s="545">
        <v>1</v>
      </c>
      <c r="O633" s="549">
        <v>1</v>
      </c>
      <c r="P633" s="548"/>
      <c r="Q633" s="550"/>
      <c r="R633" s="545"/>
      <c r="S633" s="550">
        <v>0</v>
      </c>
      <c r="T633" s="549"/>
      <c r="U633" s="551">
        <v>0</v>
      </c>
    </row>
    <row r="634" spans="1:21" ht="14.4" customHeight="1" x14ac:dyDescent="0.3">
      <c r="A634" s="544">
        <v>27</v>
      </c>
      <c r="B634" s="545" t="s">
        <v>460</v>
      </c>
      <c r="C634" s="545" t="s">
        <v>477</v>
      </c>
      <c r="D634" s="546" t="s">
        <v>1768</v>
      </c>
      <c r="E634" s="547" t="s">
        <v>487</v>
      </c>
      <c r="F634" s="545" t="s">
        <v>470</v>
      </c>
      <c r="G634" s="545" t="s">
        <v>1163</v>
      </c>
      <c r="H634" s="545" t="s">
        <v>422</v>
      </c>
      <c r="I634" s="545" t="s">
        <v>1756</v>
      </c>
      <c r="J634" s="545" t="s">
        <v>1649</v>
      </c>
      <c r="K634" s="545" t="s">
        <v>1757</v>
      </c>
      <c r="L634" s="548">
        <v>0</v>
      </c>
      <c r="M634" s="548">
        <v>0</v>
      </c>
      <c r="N634" s="545">
        <v>6</v>
      </c>
      <c r="O634" s="549">
        <v>1</v>
      </c>
      <c r="P634" s="548">
        <v>0</v>
      </c>
      <c r="Q634" s="550"/>
      <c r="R634" s="545">
        <v>3</v>
      </c>
      <c r="S634" s="550">
        <v>0.5</v>
      </c>
      <c r="T634" s="549">
        <v>0.5</v>
      </c>
      <c r="U634" s="551">
        <v>0.5</v>
      </c>
    </row>
    <row r="635" spans="1:21" ht="14.4" customHeight="1" x14ac:dyDescent="0.3">
      <c r="A635" s="544">
        <v>27</v>
      </c>
      <c r="B635" s="545" t="s">
        <v>460</v>
      </c>
      <c r="C635" s="545" t="s">
        <v>477</v>
      </c>
      <c r="D635" s="546" t="s">
        <v>1768</v>
      </c>
      <c r="E635" s="547" t="s">
        <v>487</v>
      </c>
      <c r="F635" s="545" t="s">
        <v>470</v>
      </c>
      <c r="G635" s="545" t="s">
        <v>1650</v>
      </c>
      <c r="H635" s="545" t="s">
        <v>422</v>
      </c>
      <c r="I635" s="545" t="s">
        <v>1758</v>
      </c>
      <c r="J635" s="545" t="s">
        <v>1652</v>
      </c>
      <c r="K635" s="545" t="s">
        <v>1759</v>
      </c>
      <c r="L635" s="548">
        <v>0</v>
      </c>
      <c r="M635" s="548">
        <v>0</v>
      </c>
      <c r="N635" s="545">
        <v>6</v>
      </c>
      <c r="O635" s="549">
        <v>1</v>
      </c>
      <c r="P635" s="548"/>
      <c r="Q635" s="550"/>
      <c r="R635" s="545"/>
      <c r="S635" s="550">
        <v>0</v>
      </c>
      <c r="T635" s="549"/>
      <c r="U635" s="551">
        <v>0</v>
      </c>
    </row>
    <row r="636" spans="1:21" ht="14.4" customHeight="1" x14ac:dyDescent="0.3">
      <c r="A636" s="544">
        <v>27</v>
      </c>
      <c r="B636" s="545" t="s">
        <v>460</v>
      </c>
      <c r="C636" s="545" t="s">
        <v>477</v>
      </c>
      <c r="D636" s="546" t="s">
        <v>1768</v>
      </c>
      <c r="E636" s="547" t="s">
        <v>487</v>
      </c>
      <c r="F636" s="545" t="s">
        <v>470</v>
      </c>
      <c r="G636" s="545" t="s">
        <v>1167</v>
      </c>
      <c r="H636" s="545" t="s">
        <v>455</v>
      </c>
      <c r="I636" s="545" t="s">
        <v>1168</v>
      </c>
      <c r="J636" s="545" t="s">
        <v>1169</v>
      </c>
      <c r="K636" s="545" t="s">
        <v>1170</v>
      </c>
      <c r="L636" s="548">
        <v>184.74</v>
      </c>
      <c r="M636" s="548">
        <v>184.74</v>
      </c>
      <c r="N636" s="545">
        <v>1</v>
      </c>
      <c r="O636" s="549">
        <v>0.5</v>
      </c>
      <c r="P636" s="548">
        <v>184.74</v>
      </c>
      <c r="Q636" s="550">
        <v>1</v>
      </c>
      <c r="R636" s="545">
        <v>1</v>
      </c>
      <c r="S636" s="550">
        <v>1</v>
      </c>
      <c r="T636" s="549">
        <v>0.5</v>
      </c>
      <c r="U636" s="551">
        <v>1</v>
      </c>
    </row>
    <row r="637" spans="1:21" ht="14.4" customHeight="1" x14ac:dyDescent="0.3">
      <c r="A637" s="544">
        <v>27</v>
      </c>
      <c r="B637" s="545" t="s">
        <v>460</v>
      </c>
      <c r="C637" s="545" t="s">
        <v>477</v>
      </c>
      <c r="D637" s="546" t="s">
        <v>1768</v>
      </c>
      <c r="E637" s="547" t="s">
        <v>487</v>
      </c>
      <c r="F637" s="545" t="s">
        <v>470</v>
      </c>
      <c r="G637" s="545" t="s">
        <v>1178</v>
      </c>
      <c r="H637" s="545" t="s">
        <v>422</v>
      </c>
      <c r="I637" s="545" t="s">
        <v>1760</v>
      </c>
      <c r="J637" s="545" t="s">
        <v>1661</v>
      </c>
      <c r="K637" s="545" t="s">
        <v>1761</v>
      </c>
      <c r="L637" s="548">
        <v>0</v>
      </c>
      <c r="M637" s="548">
        <v>0</v>
      </c>
      <c r="N637" s="545">
        <v>1</v>
      </c>
      <c r="O637" s="549">
        <v>0.5</v>
      </c>
      <c r="P637" s="548">
        <v>0</v>
      </c>
      <c r="Q637" s="550"/>
      <c r="R637" s="545">
        <v>1</v>
      </c>
      <c r="S637" s="550">
        <v>1</v>
      </c>
      <c r="T637" s="549">
        <v>0.5</v>
      </c>
      <c r="U637" s="551">
        <v>1</v>
      </c>
    </row>
    <row r="638" spans="1:21" ht="14.4" customHeight="1" x14ac:dyDescent="0.3">
      <c r="A638" s="544">
        <v>27</v>
      </c>
      <c r="B638" s="545" t="s">
        <v>460</v>
      </c>
      <c r="C638" s="545" t="s">
        <v>477</v>
      </c>
      <c r="D638" s="546" t="s">
        <v>1768</v>
      </c>
      <c r="E638" s="547" t="s">
        <v>487</v>
      </c>
      <c r="F638" s="545" t="s">
        <v>470</v>
      </c>
      <c r="G638" s="545" t="s">
        <v>1178</v>
      </c>
      <c r="H638" s="545" t="s">
        <v>422</v>
      </c>
      <c r="I638" s="545" t="s">
        <v>1762</v>
      </c>
      <c r="J638" s="545" t="s">
        <v>1180</v>
      </c>
      <c r="K638" s="545" t="s">
        <v>1763</v>
      </c>
      <c r="L638" s="548">
        <v>140.38</v>
      </c>
      <c r="M638" s="548">
        <v>1403.8</v>
      </c>
      <c r="N638" s="545">
        <v>10</v>
      </c>
      <c r="O638" s="549">
        <v>4</v>
      </c>
      <c r="P638" s="548">
        <v>1123.04</v>
      </c>
      <c r="Q638" s="550">
        <v>0.8</v>
      </c>
      <c r="R638" s="545">
        <v>8</v>
      </c>
      <c r="S638" s="550">
        <v>0.8</v>
      </c>
      <c r="T638" s="549">
        <v>3</v>
      </c>
      <c r="U638" s="551">
        <v>0.75</v>
      </c>
    </row>
    <row r="639" spans="1:21" ht="14.4" customHeight="1" x14ac:dyDescent="0.3">
      <c r="A639" s="544">
        <v>27</v>
      </c>
      <c r="B639" s="545" t="s">
        <v>460</v>
      </c>
      <c r="C639" s="545" t="s">
        <v>477</v>
      </c>
      <c r="D639" s="546" t="s">
        <v>1768</v>
      </c>
      <c r="E639" s="547" t="s">
        <v>487</v>
      </c>
      <c r="F639" s="545" t="s">
        <v>470</v>
      </c>
      <c r="G639" s="545" t="s">
        <v>1178</v>
      </c>
      <c r="H639" s="545" t="s">
        <v>422</v>
      </c>
      <c r="I639" s="545" t="s">
        <v>1182</v>
      </c>
      <c r="J639" s="545" t="s">
        <v>1180</v>
      </c>
      <c r="K639" s="545" t="s">
        <v>1183</v>
      </c>
      <c r="L639" s="548">
        <v>421.13</v>
      </c>
      <c r="M639" s="548">
        <v>421.13</v>
      </c>
      <c r="N639" s="545">
        <v>1</v>
      </c>
      <c r="O639" s="549">
        <v>1</v>
      </c>
      <c r="P639" s="548">
        <v>421.13</v>
      </c>
      <c r="Q639" s="550">
        <v>1</v>
      </c>
      <c r="R639" s="545">
        <v>1</v>
      </c>
      <c r="S639" s="550">
        <v>1</v>
      </c>
      <c r="T639" s="549">
        <v>1</v>
      </c>
      <c r="U639" s="551">
        <v>1</v>
      </c>
    </row>
    <row r="640" spans="1:21" ht="14.4" customHeight="1" x14ac:dyDescent="0.3">
      <c r="A640" s="544">
        <v>27</v>
      </c>
      <c r="B640" s="545" t="s">
        <v>460</v>
      </c>
      <c r="C640" s="545" t="s">
        <v>477</v>
      </c>
      <c r="D640" s="546" t="s">
        <v>1768</v>
      </c>
      <c r="E640" s="547" t="s">
        <v>487</v>
      </c>
      <c r="F640" s="545" t="s">
        <v>470</v>
      </c>
      <c r="G640" s="545" t="s">
        <v>1178</v>
      </c>
      <c r="H640" s="545" t="s">
        <v>422</v>
      </c>
      <c r="I640" s="545" t="s">
        <v>1764</v>
      </c>
      <c r="J640" s="545" t="s">
        <v>1231</v>
      </c>
      <c r="K640" s="545" t="s">
        <v>1765</v>
      </c>
      <c r="L640" s="548">
        <v>0</v>
      </c>
      <c r="M640" s="548">
        <v>0</v>
      </c>
      <c r="N640" s="545">
        <v>1</v>
      </c>
      <c r="O640" s="549">
        <v>1</v>
      </c>
      <c r="P640" s="548">
        <v>0</v>
      </c>
      <c r="Q640" s="550"/>
      <c r="R640" s="545">
        <v>1</v>
      </c>
      <c r="S640" s="550">
        <v>1</v>
      </c>
      <c r="T640" s="549">
        <v>1</v>
      </c>
      <c r="U640" s="551">
        <v>1</v>
      </c>
    </row>
    <row r="641" spans="1:21" ht="14.4" customHeight="1" x14ac:dyDescent="0.3">
      <c r="A641" s="544">
        <v>27</v>
      </c>
      <c r="B641" s="545" t="s">
        <v>460</v>
      </c>
      <c r="C641" s="545" t="s">
        <v>477</v>
      </c>
      <c r="D641" s="546" t="s">
        <v>1768</v>
      </c>
      <c r="E641" s="547" t="s">
        <v>487</v>
      </c>
      <c r="F641" s="545" t="s">
        <v>470</v>
      </c>
      <c r="G641" s="545" t="s">
        <v>1178</v>
      </c>
      <c r="H641" s="545" t="s">
        <v>422</v>
      </c>
      <c r="I641" s="545" t="s">
        <v>1235</v>
      </c>
      <c r="J641" s="545" t="s">
        <v>1231</v>
      </c>
      <c r="K641" s="545" t="s">
        <v>1236</v>
      </c>
      <c r="L641" s="548">
        <v>0</v>
      </c>
      <c r="M641" s="548">
        <v>0</v>
      </c>
      <c r="N641" s="545">
        <v>1</v>
      </c>
      <c r="O641" s="549">
        <v>1</v>
      </c>
      <c r="P641" s="548"/>
      <c r="Q641" s="550"/>
      <c r="R641" s="545"/>
      <c r="S641" s="550">
        <v>0</v>
      </c>
      <c r="T641" s="549"/>
      <c r="U641" s="551">
        <v>0</v>
      </c>
    </row>
    <row r="642" spans="1:21" ht="14.4" customHeight="1" thickBot="1" x14ac:dyDescent="0.35">
      <c r="A642" s="552">
        <v>27</v>
      </c>
      <c r="B642" s="553" t="s">
        <v>460</v>
      </c>
      <c r="C642" s="553" t="s">
        <v>477</v>
      </c>
      <c r="D642" s="554" t="s">
        <v>1768</v>
      </c>
      <c r="E642" s="555" t="s">
        <v>490</v>
      </c>
      <c r="F642" s="553" t="s">
        <v>470</v>
      </c>
      <c r="G642" s="553" t="s">
        <v>1068</v>
      </c>
      <c r="H642" s="553" t="s">
        <v>455</v>
      </c>
      <c r="I642" s="553" t="s">
        <v>1071</v>
      </c>
      <c r="J642" s="553" t="s">
        <v>1072</v>
      </c>
      <c r="K642" s="553" t="s">
        <v>1073</v>
      </c>
      <c r="L642" s="556">
        <v>0</v>
      </c>
      <c r="M642" s="556">
        <v>0</v>
      </c>
      <c r="N642" s="553">
        <v>1</v>
      </c>
      <c r="O642" s="557">
        <v>1</v>
      </c>
      <c r="P642" s="556">
        <v>0</v>
      </c>
      <c r="Q642" s="558"/>
      <c r="R642" s="553">
        <v>1</v>
      </c>
      <c r="S642" s="558">
        <v>1</v>
      </c>
      <c r="T642" s="557">
        <v>1</v>
      </c>
      <c r="U642" s="559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1770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256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560" t="s">
        <v>166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x14ac:dyDescent="0.3">
      <c r="A5" s="569" t="s">
        <v>488</v>
      </c>
      <c r="B5" s="116">
        <v>18527.640000000003</v>
      </c>
      <c r="C5" s="543">
        <v>0.67579242468951717</v>
      </c>
      <c r="D5" s="116">
        <v>8888.5300000000007</v>
      </c>
      <c r="E5" s="543">
        <v>0.32420757531048278</v>
      </c>
      <c r="F5" s="561">
        <v>27416.170000000006</v>
      </c>
    </row>
    <row r="6" spans="1:6" ht="14.4" customHeight="1" x14ac:dyDescent="0.3">
      <c r="A6" s="570" t="s">
        <v>485</v>
      </c>
      <c r="B6" s="562">
        <v>11956.939999999997</v>
      </c>
      <c r="C6" s="550">
        <v>0.13539592437765063</v>
      </c>
      <c r="D6" s="562">
        <v>76353.989999999991</v>
      </c>
      <c r="E6" s="550">
        <v>0.86460407562234931</v>
      </c>
      <c r="F6" s="563">
        <v>88310.93</v>
      </c>
    </row>
    <row r="7" spans="1:6" ht="14.4" customHeight="1" x14ac:dyDescent="0.3">
      <c r="A7" s="570" t="s">
        <v>487</v>
      </c>
      <c r="B7" s="562">
        <v>1060.3999999999999</v>
      </c>
      <c r="C7" s="550">
        <v>3.1549946147300521E-2</v>
      </c>
      <c r="D7" s="562">
        <v>32549.799999999996</v>
      </c>
      <c r="E7" s="550">
        <v>0.96845005385269944</v>
      </c>
      <c r="F7" s="563">
        <v>33610.199999999997</v>
      </c>
    </row>
    <row r="8" spans="1:6" ht="14.4" customHeight="1" x14ac:dyDescent="0.3">
      <c r="A8" s="570" t="s">
        <v>483</v>
      </c>
      <c r="B8" s="562">
        <v>240.77000000000004</v>
      </c>
      <c r="C8" s="550">
        <v>0.14756409234936843</v>
      </c>
      <c r="D8" s="562">
        <v>1390.8600000000001</v>
      </c>
      <c r="E8" s="550">
        <v>0.8524359076506316</v>
      </c>
      <c r="F8" s="563">
        <v>1631.63</v>
      </c>
    </row>
    <row r="9" spans="1:6" ht="14.4" customHeight="1" x14ac:dyDescent="0.3">
      <c r="A9" s="570" t="s">
        <v>490</v>
      </c>
      <c r="B9" s="562"/>
      <c r="C9" s="550">
        <v>0</v>
      </c>
      <c r="D9" s="562">
        <v>562.71</v>
      </c>
      <c r="E9" s="550">
        <v>1</v>
      </c>
      <c r="F9" s="563">
        <v>562.71</v>
      </c>
    </row>
    <row r="10" spans="1:6" ht="14.4" customHeight="1" x14ac:dyDescent="0.3">
      <c r="A10" s="570" t="s">
        <v>492</v>
      </c>
      <c r="B10" s="562"/>
      <c r="C10" s="550">
        <v>0</v>
      </c>
      <c r="D10" s="562">
        <v>352.37</v>
      </c>
      <c r="E10" s="550">
        <v>1</v>
      </c>
      <c r="F10" s="563">
        <v>352.37</v>
      </c>
    </row>
    <row r="11" spans="1:6" ht="14.4" customHeight="1" x14ac:dyDescent="0.3">
      <c r="A11" s="570" t="s">
        <v>486</v>
      </c>
      <c r="B11" s="562"/>
      <c r="C11" s="550">
        <v>0</v>
      </c>
      <c r="D11" s="562">
        <v>872.23</v>
      </c>
      <c r="E11" s="550">
        <v>1</v>
      </c>
      <c r="F11" s="563">
        <v>872.23</v>
      </c>
    </row>
    <row r="12" spans="1:6" ht="14.4" customHeight="1" thickBot="1" x14ac:dyDescent="0.35">
      <c r="A12" s="571" t="s">
        <v>489</v>
      </c>
      <c r="B12" s="566"/>
      <c r="C12" s="567">
        <v>0</v>
      </c>
      <c r="D12" s="566">
        <v>396.46999999999997</v>
      </c>
      <c r="E12" s="567">
        <v>1</v>
      </c>
      <c r="F12" s="568">
        <v>396.46999999999997</v>
      </c>
    </row>
    <row r="13" spans="1:6" ht="14.4" customHeight="1" thickBot="1" x14ac:dyDescent="0.35">
      <c r="A13" s="487" t="s">
        <v>3</v>
      </c>
      <c r="B13" s="488">
        <v>31785.75</v>
      </c>
      <c r="C13" s="489">
        <v>0.20754285053134222</v>
      </c>
      <c r="D13" s="488">
        <v>121366.95999999998</v>
      </c>
      <c r="E13" s="489">
        <v>0.79245714946865764</v>
      </c>
      <c r="F13" s="490">
        <v>153152.71</v>
      </c>
    </row>
    <row r="14" spans="1:6" ht="14.4" customHeight="1" thickBot="1" x14ac:dyDescent="0.35"/>
    <row r="15" spans="1:6" ht="14.4" customHeight="1" x14ac:dyDescent="0.3">
      <c r="A15" s="569" t="s">
        <v>1771</v>
      </c>
      <c r="B15" s="116">
        <v>18474.900000000001</v>
      </c>
      <c r="C15" s="543">
        <v>0.3278686488082731</v>
      </c>
      <c r="D15" s="116">
        <v>37873.58</v>
      </c>
      <c r="E15" s="543">
        <v>0.67213135119172696</v>
      </c>
      <c r="F15" s="561">
        <v>56348.480000000003</v>
      </c>
    </row>
    <row r="16" spans="1:6" ht="14.4" customHeight="1" x14ac:dyDescent="0.3">
      <c r="A16" s="570" t="s">
        <v>1772</v>
      </c>
      <c r="B16" s="562">
        <v>4643.0099999999993</v>
      </c>
      <c r="C16" s="550">
        <v>0.85294414816910413</v>
      </c>
      <c r="D16" s="562">
        <v>800.5</v>
      </c>
      <c r="E16" s="550">
        <v>0.1470558518308959</v>
      </c>
      <c r="F16" s="563">
        <v>5443.5099999999993</v>
      </c>
    </row>
    <row r="17" spans="1:6" ht="14.4" customHeight="1" x14ac:dyDescent="0.3">
      <c r="A17" s="570" t="s">
        <v>1773</v>
      </c>
      <c r="B17" s="562">
        <v>1509.06</v>
      </c>
      <c r="C17" s="550">
        <v>1</v>
      </c>
      <c r="D17" s="562"/>
      <c r="E17" s="550">
        <v>0</v>
      </c>
      <c r="F17" s="563">
        <v>1509.06</v>
      </c>
    </row>
    <row r="18" spans="1:6" ht="14.4" customHeight="1" x14ac:dyDescent="0.3">
      <c r="A18" s="570" t="s">
        <v>1774</v>
      </c>
      <c r="B18" s="562">
        <v>1388.03</v>
      </c>
      <c r="C18" s="550">
        <v>0.57686521262093959</v>
      </c>
      <c r="D18" s="562">
        <v>1018.1300000000001</v>
      </c>
      <c r="E18" s="550">
        <v>0.42313478737906046</v>
      </c>
      <c r="F18" s="563">
        <v>2406.16</v>
      </c>
    </row>
    <row r="19" spans="1:6" ht="14.4" customHeight="1" x14ac:dyDescent="0.3">
      <c r="A19" s="570" t="s">
        <v>1775</v>
      </c>
      <c r="B19" s="562">
        <v>1201.32</v>
      </c>
      <c r="C19" s="550">
        <v>0.72001294599243615</v>
      </c>
      <c r="D19" s="562">
        <v>467.15000000000003</v>
      </c>
      <c r="E19" s="550">
        <v>0.27998705400756385</v>
      </c>
      <c r="F19" s="563">
        <v>1668.47</v>
      </c>
    </row>
    <row r="20" spans="1:6" ht="14.4" customHeight="1" x14ac:dyDescent="0.3">
      <c r="A20" s="570" t="s">
        <v>1776</v>
      </c>
      <c r="B20" s="562">
        <v>1059.54</v>
      </c>
      <c r="C20" s="550">
        <v>5.3166858852963947E-2</v>
      </c>
      <c r="D20" s="562">
        <v>18869.039999999994</v>
      </c>
      <c r="E20" s="550">
        <v>0.94683314114703598</v>
      </c>
      <c r="F20" s="563">
        <v>19928.579999999994</v>
      </c>
    </row>
    <row r="21" spans="1:6" ht="14.4" customHeight="1" x14ac:dyDescent="0.3">
      <c r="A21" s="570" t="s">
        <v>1777</v>
      </c>
      <c r="B21" s="562">
        <v>702.21</v>
      </c>
      <c r="C21" s="550">
        <v>0.75377580265996846</v>
      </c>
      <c r="D21" s="562">
        <v>229.38</v>
      </c>
      <c r="E21" s="550">
        <v>0.24622419734003154</v>
      </c>
      <c r="F21" s="563">
        <v>931.59</v>
      </c>
    </row>
    <row r="22" spans="1:6" ht="14.4" customHeight="1" x14ac:dyDescent="0.3">
      <c r="A22" s="570" t="s">
        <v>1778</v>
      </c>
      <c r="B22" s="562">
        <v>482.7</v>
      </c>
      <c r="C22" s="550">
        <v>0.10101179203331487</v>
      </c>
      <c r="D22" s="562">
        <v>4295.9499999999989</v>
      </c>
      <c r="E22" s="550">
        <v>0.89898820796668522</v>
      </c>
      <c r="F22" s="563">
        <v>4778.6499999999987</v>
      </c>
    </row>
    <row r="23" spans="1:6" ht="14.4" customHeight="1" x14ac:dyDescent="0.3">
      <c r="A23" s="570" t="s">
        <v>1779</v>
      </c>
      <c r="B23" s="562">
        <v>395.98</v>
      </c>
      <c r="C23" s="550">
        <v>1</v>
      </c>
      <c r="D23" s="562"/>
      <c r="E23" s="550">
        <v>0</v>
      </c>
      <c r="F23" s="563">
        <v>395.98</v>
      </c>
    </row>
    <row r="24" spans="1:6" ht="14.4" customHeight="1" x14ac:dyDescent="0.3">
      <c r="A24" s="570" t="s">
        <v>1780</v>
      </c>
      <c r="B24" s="562">
        <v>393.82</v>
      </c>
      <c r="C24" s="550">
        <v>1</v>
      </c>
      <c r="D24" s="562"/>
      <c r="E24" s="550">
        <v>0</v>
      </c>
      <c r="F24" s="563">
        <v>393.82</v>
      </c>
    </row>
    <row r="25" spans="1:6" ht="14.4" customHeight="1" x14ac:dyDescent="0.3">
      <c r="A25" s="570" t="s">
        <v>1781</v>
      </c>
      <c r="B25" s="562">
        <v>389.85999999999996</v>
      </c>
      <c r="C25" s="550">
        <v>0.25187683322350141</v>
      </c>
      <c r="D25" s="562">
        <v>1157.96</v>
      </c>
      <c r="E25" s="550">
        <v>0.74812316677649859</v>
      </c>
      <c r="F25" s="563">
        <v>1547.82</v>
      </c>
    </row>
    <row r="26" spans="1:6" ht="14.4" customHeight="1" x14ac:dyDescent="0.3">
      <c r="A26" s="570" t="s">
        <v>1782</v>
      </c>
      <c r="B26" s="562">
        <v>280.38</v>
      </c>
      <c r="C26" s="550">
        <v>0.375</v>
      </c>
      <c r="D26" s="562">
        <v>467.29999999999995</v>
      </c>
      <c r="E26" s="550">
        <v>0.625</v>
      </c>
      <c r="F26" s="563">
        <v>747.68</v>
      </c>
    </row>
    <row r="27" spans="1:6" ht="14.4" customHeight="1" x14ac:dyDescent="0.3">
      <c r="A27" s="570" t="s">
        <v>1783</v>
      </c>
      <c r="B27" s="562">
        <v>240</v>
      </c>
      <c r="C27" s="550">
        <v>0.27026113982635724</v>
      </c>
      <c r="D27" s="562">
        <v>648.03</v>
      </c>
      <c r="E27" s="550">
        <v>0.72973886017364276</v>
      </c>
      <c r="F27" s="563">
        <v>888.03</v>
      </c>
    </row>
    <row r="28" spans="1:6" ht="14.4" customHeight="1" x14ac:dyDescent="0.3">
      <c r="A28" s="570" t="s">
        <v>1784</v>
      </c>
      <c r="B28" s="562">
        <v>192.29</v>
      </c>
      <c r="C28" s="550">
        <v>0.20082296790634041</v>
      </c>
      <c r="D28" s="562">
        <v>765.22</v>
      </c>
      <c r="E28" s="550">
        <v>0.79917703209365965</v>
      </c>
      <c r="F28" s="563">
        <v>957.51</v>
      </c>
    </row>
    <row r="29" spans="1:6" ht="14.4" customHeight="1" x14ac:dyDescent="0.3">
      <c r="A29" s="570" t="s">
        <v>1785</v>
      </c>
      <c r="B29" s="562">
        <v>158.06</v>
      </c>
      <c r="C29" s="550">
        <v>0.11709449198059045</v>
      </c>
      <c r="D29" s="562">
        <v>1191.79</v>
      </c>
      <c r="E29" s="550">
        <v>0.88290550801940959</v>
      </c>
      <c r="F29" s="563">
        <v>1349.85</v>
      </c>
    </row>
    <row r="30" spans="1:6" ht="14.4" customHeight="1" x14ac:dyDescent="0.3">
      <c r="A30" s="570" t="s">
        <v>1786</v>
      </c>
      <c r="B30" s="562">
        <v>123.33</v>
      </c>
      <c r="C30" s="550">
        <v>0.47058150183150188</v>
      </c>
      <c r="D30" s="562">
        <v>138.75</v>
      </c>
      <c r="E30" s="550">
        <v>0.52941849816849818</v>
      </c>
      <c r="F30" s="563">
        <v>262.08</v>
      </c>
    </row>
    <row r="31" spans="1:6" ht="14.4" customHeight="1" x14ac:dyDescent="0.3">
      <c r="A31" s="570" t="s">
        <v>1787</v>
      </c>
      <c r="B31" s="562">
        <v>123.05999999999999</v>
      </c>
      <c r="C31" s="550">
        <v>0.23619054930712832</v>
      </c>
      <c r="D31" s="562">
        <v>397.96000000000004</v>
      </c>
      <c r="E31" s="550">
        <v>0.76380945069287176</v>
      </c>
      <c r="F31" s="563">
        <v>521.02</v>
      </c>
    </row>
    <row r="32" spans="1:6" ht="14.4" customHeight="1" x14ac:dyDescent="0.3">
      <c r="A32" s="570" t="s">
        <v>1788</v>
      </c>
      <c r="B32" s="562">
        <v>28.200000000000003</v>
      </c>
      <c r="C32" s="550">
        <v>0.8571428571428571</v>
      </c>
      <c r="D32" s="562">
        <v>4.7</v>
      </c>
      <c r="E32" s="550">
        <v>0.14285714285714285</v>
      </c>
      <c r="F32" s="563">
        <v>32.900000000000006</v>
      </c>
    </row>
    <row r="33" spans="1:6" ht="14.4" customHeight="1" x14ac:dyDescent="0.3">
      <c r="A33" s="570" t="s">
        <v>1789</v>
      </c>
      <c r="B33" s="562"/>
      <c r="C33" s="550">
        <v>0</v>
      </c>
      <c r="D33" s="562">
        <v>288.18</v>
      </c>
      <c r="E33" s="550">
        <v>1</v>
      </c>
      <c r="F33" s="563">
        <v>288.18</v>
      </c>
    </row>
    <row r="34" spans="1:6" ht="14.4" customHeight="1" x14ac:dyDescent="0.3">
      <c r="A34" s="570" t="s">
        <v>1790</v>
      </c>
      <c r="B34" s="562"/>
      <c r="C34" s="550">
        <v>0</v>
      </c>
      <c r="D34" s="562">
        <v>141.04</v>
      </c>
      <c r="E34" s="550">
        <v>1</v>
      </c>
      <c r="F34" s="563">
        <v>141.04</v>
      </c>
    </row>
    <row r="35" spans="1:6" ht="14.4" customHeight="1" x14ac:dyDescent="0.3">
      <c r="A35" s="570" t="s">
        <v>1791</v>
      </c>
      <c r="B35" s="562"/>
      <c r="C35" s="550">
        <v>0</v>
      </c>
      <c r="D35" s="562">
        <v>219.20999999999998</v>
      </c>
      <c r="E35" s="550">
        <v>1</v>
      </c>
      <c r="F35" s="563">
        <v>219.20999999999998</v>
      </c>
    </row>
    <row r="36" spans="1:6" ht="14.4" customHeight="1" x14ac:dyDescent="0.3">
      <c r="A36" s="570" t="s">
        <v>1792</v>
      </c>
      <c r="B36" s="562"/>
      <c r="C36" s="550"/>
      <c r="D36" s="562">
        <v>0</v>
      </c>
      <c r="E36" s="550"/>
      <c r="F36" s="563">
        <v>0</v>
      </c>
    </row>
    <row r="37" spans="1:6" ht="14.4" customHeight="1" x14ac:dyDescent="0.3">
      <c r="A37" s="570" t="s">
        <v>1793</v>
      </c>
      <c r="B37" s="562">
        <v>0</v>
      </c>
      <c r="C37" s="550"/>
      <c r="D37" s="562"/>
      <c r="E37" s="550"/>
      <c r="F37" s="563">
        <v>0</v>
      </c>
    </row>
    <row r="38" spans="1:6" ht="14.4" customHeight="1" x14ac:dyDescent="0.3">
      <c r="A38" s="570" t="s">
        <v>1794</v>
      </c>
      <c r="B38" s="562"/>
      <c r="C38" s="550">
        <v>0</v>
      </c>
      <c r="D38" s="562">
        <v>8267.0999999999985</v>
      </c>
      <c r="E38" s="550">
        <v>1</v>
      </c>
      <c r="F38" s="563">
        <v>8267.0999999999985</v>
      </c>
    </row>
    <row r="39" spans="1:6" ht="14.4" customHeight="1" x14ac:dyDescent="0.3">
      <c r="A39" s="570" t="s">
        <v>1795</v>
      </c>
      <c r="B39" s="562"/>
      <c r="C39" s="550">
        <v>0</v>
      </c>
      <c r="D39" s="562">
        <v>282.16000000000003</v>
      </c>
      <c r="E39" s="550">
        <v>1</v>
      </c>
      <c r="F39" s="563">
        <v>282.16000000000003</v>
      </c>
    </row>
    <row r="40" spans="1:6" ht="14.4" customHeight="1" x14ac:dyDescent="0.3">
      <c r="A40" s="570" t="s">
        <v>1796</v>
      </c>
      <c r="B40" s="562">
        <v>0</v>
      </c>
      <c r="C40" s="550">
        <v>0</v>
      </c>
      <c r="D40" s="562">
        <v>773.06999999999994</v>
      </c>
      <c r="E40" s="550">
        <v>1</v>
      </c>
      <c r="F40" s="563">
        <v>773.06999999999994</v>
      </c>
    </row>
    <row r="41" spans="1:6" ht="14.4" customHeight="1" x14ac:dyDescent="0.3">
      <c r="A41" s="570" t="s">
        <v>1797</v>
      </c>
      <c r="B41" s="562"/>
      <c r="C41" s="550"/>
      <c r="D41" s="562">
        <v>0</v>
      </c>
      <c r="E41" s="550"/>
      <c r="F41" s="563">
        <v>0</v>
      </c>
    </row>
    <row r="42" spans="1:6" ht="14.4" customHeight="1" x14ac:dyDescent="0.3">
      <c r="A42" s="570" t="s">
        <v>1798</v>
      </c>
      <c r="B42" s="562"/>
      <c r="C42" s="550">
        <v>0</v>
      </c>
      <c r="D42" s="562">
        <v>11187.269999999997</v>
      </c>
      <c r="E42" s="550">
        <v>1</v>
      </c>
      <c r="F42" s="563">
        <v>11187.269999999997</v>
      </c>
    </row>
    <row r="43" spans="1:6" ht="14.4" customHeight="1" x14ac:dyDescent="0.3">
      <c r="A43" s="570" t="s">
        <v>1799</v>
      </c>
      <c r="B43" s="562"/>
      <c r="C43" s="550">
        <v>0</v>
      </c>
      <c r="D43" s="562">
        <v>2669.75</v>
      </c>
      <c r="E43" s="550">
        <v>1</v>
      </c>
      <c r="F43" s="563">
        <v>2669.75</v>
      </c>
    </row>
    <row r="44" spans="1:6" ht="14.4" customHeight="1" x14ac:dyDescent="0.3">
      <c r="A44" s="570" t="s">
        <v>1800</v>
      </c>
      <c r="B44" s="562">
        <v>0</v>
      </c>
      <c r="C44" s="550">
        <v>0</v>
      </c>
      <c r="D44" s="562">
        <v>632.24</v>
      </c>
      <c r="E44" s="550">
        <v>1</v>
      </c>
      <c r="F44" s="563">
        <v>632.24</v>
      </c>
    </row>
    <row r="45" spans="1:6" ht="14.4" customHeight="1" x14ac:dyDescent="0.3">
      <c r="A45" s="570" t="s">
        <v>1801</v>
      </c>
      <c r="B45" s="562"/>
      <c r="C45" s="550">
        <v>0</v>
      </c>
      <c r="D45" s="562">
        <v>222.95999999999998</v>
      </c>
      <c r="E45" s="550">
        <v>1</v>
      </c>
      <c r="F45" s="563">
        <v>222.95999999999998</v>
      </c>
    </row>
    <row r="46" spans="1:6" ht="14.4" customHeight="1" x14ac:dyDescent="0.3">
      <c r="A46" s="570" t="s">
        <v>1802</v>
      </c>
      <c r="B46" s="562"/>
      <c r="C46" s="550">
        <v>0</v>
      </c>
      <c r="D46" s="562">
        <v>455.39</v>
      </c>
      <c r="E46" s="550">
        <v>1</v>
      </c>
      <c r="F46" s="563">
        <v>455.39</v>
      </c>
    </row>
    <row r="47" spans="1:6" ht="14.4" customHeight="1" x14ac:dyDescent="0.3">
      <c r="A47" s="570" t="s">
        <v>1803</v>
      </c>
      <c r="B47" s="562"/>
      <c r="C47" s="550">
        <v>0</v>
      </c>
      <c r="D47" s="562">
        <v>450.12</v>
      </c>
      <c r="E47" s="550">
        <v>1</v>
      </c>
      <c r="F47" s="563">
        <v>450.12</v>
      </c>
    </row>
    <row r="48" spans="1:6" ht="14.4" customHeight="1" x14ac:dyDescent="0.3">
      <c r="A48" s="570" t="s">
        <v>1804</v>
      </c>
      <c r="B48" s="562">
        <v>0</v>
      </c>
      <c r="C48" s="550">
        <v>0</v>
      </c>
      <c r="D48" s="562">
        <v>1497.5100000000002</v>
      </c>
      <c r="E48" s="550">
        <v>1</v>
      </c>
      <c r="F48" s="563">
        <v>1497.5100000000002</v>
      </c>
    </row>
    <row r="49" spans="1:6" ht="14.4" customHeight="1" x14ac:dyDescent="0.3">
      <c r="A49" s="570" t="s">
        <v>1805</v>
      </c>
      <c r="B49" s="562"/>
      <c r="C49" s="550">
        <v>0</v>
      </c>
      <c r="D49" s="562">
        <v>981.06</v>
      </c>
      <c r="E49" s="550">
        <v>1</v>
      </c>
      <c r="F49" s="563">
        <v>981.06</v>
      </c>
    </row>
    <row r="50" spans="1:6" ht="14.4" customHeight="1" x14ac:dyDescent="0.3">
      <c r="A50" s="570" t="s">
        <v>1806</v>
      </c>
      <c r="B50" s="562"/>
      <c r="C50" s="550">
        <v>0</v>
      </c>
      <c r="D50" s="562">
        <v>1781.9099999999999</v>
      </c>
      <c r="E50" s="550">
        <v>1</v>
      </c>
      <c r="F50" s="563">
        <v>1781.9099999999999</v>
      </c>
    </row>
    <row r="51" spans="1:6" ht="14.4" customHeight="1" x14ac:dyDescent="0.3">
      <c r="A51" s="570" t="s">
        <v>1807</v>
      </c>
      <c r="B51" s="562"/>
      <c r="C51" s="550">
        <v>0</v>
      </c>
      <c r="D51" s="562">
        <v>109.62</v>
      </c>
      <c r="E51" s="550">
        <v>1</v>
      </c>
      <c r="F51" s="563">
        <v>109.62</v>
      </c>
    </row>
    <row r="52" spans="1:6" ht="14.4" customHeight="1" x14ac:dyDescent="0.3">
      <c r="A52" s="570" t="s">
        <v>1808</v>
      </c>
      <c r="B52" s="562">
        <v>0</v>
      </c>
      <c r="C52" s="550"/>
      <c r="D52" s="562"/>
      <c r="E52" s="550"/>
      <c r="F52" s="563">
        <v>0</v>
      </c>
    </row>
    <row r="53" spans="1:6" ht="14.4" customHeight="1" x14ac:dyDescent="0.3">
      <c r="A53" s="570" t="s">
        <v>1809</v>
      </c>
      <c r="B53" s="562"/>
      <c r="C53" s="550">
        <v>0</v>
      </c>
      <c r="D53" s="562">
        <v>1611.3600000000001</v>
      </c>
      <c r="E53" s="550">
        <v>1</v>
      </c>
      <c r="F53" s="563">
        <v>1611.3600000000001</v>
      </c>
    </row>
    <row r="54" spans="1:6" ht="14.4" customHeight="1" x14ac:dyDescent="0.3">
      <c r="A54" s="570" t="s">
        <v>1810</v>
      </c>
      <c r="B54" s="562"/>
      <c r="C54" s="550">
        <v>0</v>
      </c>
      <c r="D54" s="562">
        <v>608.12</v>
      </c>
      <c r="E54" s="550">
        <v>1</v>
      </c>
      <c r="F54" s="563">
        <v>608.12</v>
      </c>
    </row>
    <row r="55" spans="1:6" ht="14.4" customHeight="1" x14ac:dyDescent="0.3">
      <c r="A55" s="570" t="s">
        <v>1811</v>
      </c>
      <c r="B55" s="562"/>
      <c r="C55" s="550"/>
      <c r="D55" s="562">
        <v>0</v>
      </c>
      <c r="E55" s="550"/>
      <c r="F55" s="563">
        <v>0</v>
      </c>
    </row>
    <row r="56" spans="1:6" ht="14.4" customHeight="1" x14ac:dyDescent="0.3">
      <c r="A56" s="570" t="s">
        <v>1812</v>
      </c>
      <c r="B56" s="562"/>
      <c r="C56" s="550">
        <v>0</v>
      </c>
      <c r="D56" s="562">
        <v>264</v>
      </c>
      <c r="E56" s="550">
        <v>1</v>
      </c>
      <c r="F56" s="563">
        <v>264</v>
      </c>
    </row>
    <row r="57" spans="1:6" ht="14.4" customHeight="1" x14ac:dyDescent="0.3">
      <c r="A57" s="570" t="s">
        <v>1813</v>
      </c>
      <c r="B57" s="562"/>
      <c r="C57" s="550">
        <v>0</v>
      </c>
      <c r="D57" s="562">
        <v>2893.9599999999996</v>
      </c>
      <c r="E57" s="550">
        <v>1</v>
      </c>
      <c r="F57" s="563">
        <v>2893.9599999999996</v>
      </c>
    </row>
    <row r="58" spans="1:6" ht="14.4" customHeight="1" x14ac:dyDescent="0.3">
      <c r="A58" s="570" t="s">
        <v>1814</v>
      </c>
      <c r="B58" s="562"/>
      <c r="C58" s="550">
        <v>0</v>
      </c>
      <c r="D58" s="562">
        <v>820.19</v>
      </c>
      <c r="E58" s="550">
        <v>1</v>
      </c>
      <c r="F58" s="563">
        <v>820.19</v>
      </c>
    </row>
    <row r="59" spans="1:6" ht="14.4" customHeight="1" x14ac:dyDescent="0.3">
      <c r="A59" s="570" t="s">
        <v>1815</v>
      </c>
      <c r="B59" s="562"/>
      <c r="C59" s="550">
        <v>0</v>
      </c>
      <c r="D59" s="562">
        <v>259.5</v>
      </c>
      <c r="E59" s="550">
        <v>1</v>
      </c>
      <c r="F59" s="563">
        <v>259.5</v>
      </c>
    </row>
    <row r="60" spans="1:6" ht="14.4" customHeight="1" x14ac:dyDescent="0.3">
      <c r="A60" s="570" t="s">
        <v>1816</v>
      </c>
      <c r="B60" s="562"/>
      <c r="C60" s="550">
        <v>0</v>
      </c>
      <c r="D60" s="562">
        <v>12396.26</v>
      </c>
      <c r="E60" s="550">
        <v>1</v>
      </c>
      <c r="F60" s="563">
        <v>12396.26</v>
      </c>
    </row>
    <row r="61" spans="1:6" ht="14.4" customHeight="1" x14ac:dyDescent="0.3">
      <c r="A61" s="570" t="s">
        <v>1817</v>
      </c>
      <c r="B61" s="562"/>
      <c r="C61" s="550">
        <v>0</v>
      </c>
      <c r="D61" s="562">
        <v>276.61</v>
      </c>
      <c r="E61" s="550">
        <v>1</v>
      </c>
      <c r="F61" s="563">
        <v>276.61</v>
      </c>
    </row>
    <row r="62" spans="1:6" ht="14.4" customHeight="1" x14ac:dyDescent="0.3">
      <c r="A62" s="570" t="s">
        <v>1818</v>
      </c>
      <c r="B62" s="562"/>
      <c r="C62" s="550">
        <v>0</v>
      </c>
      <c r="D62" s="562">
        <v>1112.08</v>
      </c>
      <c r="E62" s="550">
        <v>1</v>
      </c>
      <c r="F62" s="563">
        <v>1112.08</v>
      </c>
    </row>
    <row r="63" spans="1:6" ht="14.4" customHeight="1" x14ac:dyDescent="0.3">
      <c r="A63" s="570" t="s">
        <v>1819</v>
      </c>
      <c r="B63" s="562"/>
      <c r="C63" s="550">
        <v>0</v>
      </c>
      <c r="D63" s="562">
        <v>1470.27</v>
      </c>
      <c r="E63" s="550">
        <v>1</v>
      </c>
      <c r="F63" s="563">
        <v>1470.27</v>
      </c>
    </row>
    <row r="64" spans="1:6" ht="14.4" customHeight="1" x14ac:dyDescent="0.3">
      <c r="A64" s="570" t="s">
        <v>1820</v>
      </c>
      <c r="B64" s="562"/>
      <c r="C64" s="550">
        <v>0</v>
      </c>
      <c r="D64" s="562">
        <v>739.33</v>
      </c>
      <c r="E64" s="550">
        <v>1</v>
      </c>
      <c r="F64" s="563">
        <v>739.33</v>
      </c>
    </row>
    <row r="65" spans="1:6" ht="14.4" customHeight="1" thickBot="1" x14ac:dyDescent="0.35">
      <c r="A65" s="571" t="s">
        <v>1821</v>
      </c>
      <c r="B65" s="566"/>
      <c r="C65" s="567">
        <v>0</v>
      </c>
      <c r="D65" s="566">
        <v>631.25</v>
      </c>
      <c r="E65" s="567">
        <v>1</v>
      </c>
      <c r="F65" s="568">
        <v>631.25</v>
      </c>
    </row>
    <row r="66" spans="1:6" ht="14.4" customHeight="1" thickBot="1" x14ac:dyDescent="0.35">
      <c r="A66" s="487" t="s">
        <v>3</v>
      </c>
      <c r="B66" s="488">
        <v>31785.750000000004</v>
      </c>
      <c r="C66" s="489">
        <v>0.20754285053134228</v>
      </c>
      <c r="D66" s="488">
        <v>121366.95999999999</v>
      </c>
      <c r="E66" s="489">
        <v>0.79245714946865797</v>
      </c>
      <c r="F66" s="490">
        <v>153152.70999999996</v>
      </c>
    </row>
  </sheetData>
  <mergeCells count="3">
    <mergeCell ref="A1:F1"/>
    <mergeCell ref="B3:C3"/>
    <mergeCell ref="D3:E3"/>
  </mergeCells>
  <conditionalFormatting sqref="C5:C1048576">
    <cfRule type="cellIs" dxfId="25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{9357EA1F-0AD9-403D-B2ED-C8693FD12C24}</x14:id>
        </ext>
      </extLst>
    </cfRule>
  </conditionalFormatting>
  <conditionalFormatting sqref="F15:F6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{B1FE8801-C40F-490A-848A-05FEA24F8D64}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357EA1F-0AD9-403D-B2ED-C8693FD12C2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B1FE8801-C40F-490A-848A-05FEA24F8D6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F15:F65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3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1874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256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167</v>
      </c>
      <c r="G3" s="43">
        <f>SUBTOTAL(9,G6:G1048576)</f>
        <v>31785.750000000004</v>
      </c>
      <c r="H3" s="44">
        <f>IF(M3=0,0,G3/M3)</f>
        <v>0.20754285053134225</v>
      </c>
      <c r="I3" s="43">
        <f>SUBTOTAL(9,I6:I1048576)</f>
        <v>549</v>
      </c>
      <c r="J3" s="43">
        <f>SUBTOTAL(9,J6:J1048576)</f>
        <v>121366.95999999996</v>
      </c>
      <c r="K3" s="44">
        <f>IF(M3=0,0,J3/M3)</f>
        <v>0.79245714946865764</v>
      </c>
      <c r="L3" s="43">
        <f>SUBTOTAL(9,L6:L1048576)</f>
        <v>716</v>
      </c>
      <c r="M3" s="45">
        <f>SUBTOTAL(9,M6:M1048576)</f>
        <v>153152.71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560" t="s">
        <v>136</v>
      </c>
      <c r="B5" s="572" t="s">
        <v>132</v>
      </c>
      <c r="C5" s="572" t="s">
        <v>71</v>
      </c>
      <c r="D5" s="572" t="s">
        <v>133</v>
      </c>
      <c r="E5" s="572" t="s">
        <v>134</v>
      </c>
      <c r="F5" s="494" t="s">
        <v>28</v>
      </c>
      <c r="G5" s="494" t="s">
        <v>14</v>
      </c>
      <c r="H5" s="479" t="s">
        <v>135</v>
      </c>
      <c r="I5" s="478" t="s">
        <v>28</v>
      </c>
      <c r="J5" s="494" t="s">
        <v>14</v>
      </c>
      <c r="K5" s="479" t="s">
        <v>135</v>
      </c>
      <c r="L5" s="478" t="s">
        <v>28</v>
      </c>
      <c r="M5" s="495" t="s">
        <v>14</v>
      </c>
    </row>
    <row r="6" spans="1:13" ht="14.4" customHeight="1" x14ac:dyDescent="0.3">
      <c r="A6" s="537" t="s">
        <v>483</v>
      </c>
      <c r="B6" s="538" t="s">
        <v>1822</v>
      </c>
      <c r="C6" s="538" t="s">
        <v>555</v>
      </c>
      <c r="D6" s="538" t="s">
        <v>556</v>
      </c>
      <c r="E6" s="538" t="s">
        <v>557</v>
      </c>
      <c r="F6" s="116"/>
      <c r="G6" s="116"/>
      <c r="H6" s="543">
        <v>0</v>
      </c>
      <c r="I6" s="116">
        <v>1</v>
      </c>
      <c r="J6" s="116">
        <v>150.59</v>
      </c>
      <c r="K6" s="543">
        <v>1</v>
      </c>
      <c r="L6" s="116">
        <v>1</v>
      </c>
      <c r="M6" s="561">
        <v>150.59</v>
      </c>
    </row>
    <row r="7" spans="1:13" ht="14.4" customHeight="1" x14ac:dyDescent="0.3">
      <c r="A7" s="544" t="s">
        <v>483</v>
      </c>
      <c r="B7" s="545" t="s">
        <v>1823</v>
      </c>
      <c r="C7" s="545" t="s">
        <v>532</v>
      </c>
      <c r="D7" s="545" t="s">
        <v>533</v>
      </c>
      <c r="E7" s="545" t="s">
        <v>534</v>
      </c>
      <c r="F7" s="562">
        <v>1</v>
      </c>
      <c r="G7" s="562">
        <v>0</v>
      </c>
      <c r="H7" s="550"/>
      <c r="I7" s="562"/>
      <c r="J7" s="562"/>
      <c r="K7" s="550"/>
      <c r="L7" s="562">
        <v>1</v>
      </c>
      <c r="M7" s="563">
        <v>0</v>
      </c>
    </row>
    <row r="8" spans="1:13" ht="14.4" customHeight="1" x14ac:dyDescent="0.3">
      <c r="A8" s="544" t="s">
        <v>483</v>
      </c>
      <c r="B8" s="545" t="s">
        <v>1823</v>
      </c>
      <c r="C8" s="545" t="s">
        <v>535</v>
      </c>
      <c r="D8" s="545" t="s">
        <v>533</v>
      </c>
      <c r="E8" s="545" t="s">
        <v>536</v>
      </c>
      <c r="F8" s="562">
        <v>1</v>
      </c>
      <c r="G8" s="562">
        <v>72.260000000000005</v>
      </c>
      <c r="H8" s="550">
        <v>1</v>
      </c>
      <c r="I8" s="562"/>
      <c r="J8" s="562"/>
      <c r="K8" s="550">
        <v>0</v>
      </c>
      <c r="L8" s="562">
        <v>1</v>
      </c>
      <c r="M8" s="563">
        <v>72.260000000000005</v>
      </c>
    </row>
    <row r="9" spans="1:13" ht="14.4" customHeight="1" x14ac:dyDescent="0.3">
      <c r="A9" s="544" t="s">
        <v>483</v>
      </c>
      <c r="B9" s="545" t="s">
        <v>1823</v>
      </c>
      <c r="C9" s="545" t="s">
        <v>537</v>
      </c>
      <c r="D9" s="545" t="s">
        <v>538</v>
      </c>
      <c r="E9" s="545" t="s">
        <v>539</v>
      </c>
      <c r="F9" s="562">
        <v>3</v>
      </c>
      <c r="G9" s="562">
        <v>168.51</v>
      </c>
      <c r="H9" s="550">
        <v>1</v>
      </c>
      <c r="I9" s="562"/>
      <c r="J9" s="562"/>
      <c r="K9" s="550">
        <v>0</v>
      </c>
      <c r="L9" s="562">
        <v>3</v>
      </c>
      <c r="M9" s="563">
        <v>168.51</v>
      </c>
    </row>
    <row r="10" spans="1:13" ht="14.4" customHeight="1" x14ac:dyDescent="0.3">
      <c r="A10" s="544" t="s">
        <v>483</v>
      </c>
      <c r="B10" s="545" t="s">
        <v>1824</v>
      </c>
      <c r="C10" s="545" t="s">
        <v>502</v>
      </c>
      <c r="D10" s="545" t="s">
        <v>503</v>
      </c>
      <c r="E10" s="545" t="s">
        <v>504</v>
      </c>
      <c r="F10" s="562"/>
      <c r="G10" s="562"/>
      <c r="H10" s="550">
        <v>0</v>
      </c>
      <c r="I10" s="562">
        <v>1</v>
      </c>
      <c r="J10" s="562">
        <v>105.32</v>
      </c>
      <c r="K10" s="550">
        <v>1</v>
      </c>
      <c r="L10" s="562">
        <v>1</v>
      </c>
      <c r="M10" s="563">
        <v>105.32</v>
      </c>
    </row>
    <row r="11" spans="1:13" ht="14.4" customHeight="1" x14ac:dyDescent="0.3">
      <c r="A11" s="544" t="s">
        <v>483</v>
      </c>
      <c r="B11" s="545" t="s">
        <v>1824</v>
      </c>
      <c r="C11" s="545" t="s">
        <v>505</v>
      </c>
      <c r="D11" s="545" t="s">
        <v>503</v>
      </c>
      <c r="E11" s="545" t="s">
        <v>506</v>
      </c>
      <c r="F11" s="562"/>
      <c r="G11" s="562"/>
      <c r="H11" s="550">
        <v>0</v>
      </c>
      <c r="I11" s="562">
        <v>2</v>
      </c>
      <c r="J11" s="562">
        <v>70.22</v>
      </c>
      <c r="K11" s="550">
        <v>1</v>
      </c>
      <c r="L11" s="562">
        <v>2</v>
      </c>
      <c r="M11" s="563">
        <v>70.22</v>
      </c>
    </row>
    <row r="12" spans="1:13" ht="14.4" customHeight="1" x14ac:dyDescent="0.3">
      <c r="A12" s="544" t="s">
        <v>483</v>
      </c>
      <c r="B12" s="545" t="s">
        <v>1825</v>
      </c>
      <c r="C12" s="545" t="s">
        <v>559</v>
      </c>
      <c r="D12" s="545" t="s">
        <v>560</v>
      </c>
      <c r="E12" s="545" t="s">
        <v>561</v>
      </c>
      <c r="F12" s="562"/>
      <c r="G12" s="562"/>
      <c r="H12" s="550">
        <v>0</v>
      </c>
      <c r="I12" s="562">
        <v>3</v>
      </c>
      <c r="J12" s="562">
        <v>262.23</v>
      </c>
      <c r="K12" s="550">
        <v>1</v>
      </c>
      <c r="L12" s="562">
        <v>3</v>
      </c>
      <c r="M12" s="563">
        <v>262.23</v>
      </c>
    </row>
    <row r="13" spans="1:13" ht="14.4" customHeight="1" x14ac:dyDescent="0.3">
      <c r="A13" s="544" t="s">
        <v>483</v>
      </c>
      <c r="B13" s="545" t="s">
        <v>1826</v>
      </c>
      <c r="C13" s="545" t="s">
        <v>726</v>
      </c>
      <c r="D13" s="545" t="s">
        <v>635</v>
      </c>
      <c r="E13" s="545" t="s">
        <v>727</v>
      </c>
      <c r="F13" s="562"/>
      <c r="G13" s="562"/>
      <c r="H13" s="550">
        <v>0</v>
      </c>
      <c r="I13" s="562">
        <v>3</v>
      </c>
      <c r="J13" s="562">
        <v>352.38</v>
      </c>
      <c r="K13" s="550">
        <v>1</v>
      </c>
      <c r="L13" s="562">
        <v>3</v>
      </c>
      <c r="M13" s="563">
        <v>352.38</v>
      </c>
    </row>
    <row r="14" spans="1:13" ht="14.4" customHeight="1" x14ac:dyDescent="0.3">
      <c r="A14" s="544" t="s">
        <v>483</v>
      </c>
      <c r="B14" s="545" t="s">
        <v>1827</v>
      </c>
      <c r="C14" s="545" t="s">
        <v>498</v>
      </c>
      <c r="D14" s="545" t="s">
        <v>499</v>
      </c>
      <c r="E14" s="545" t="s">
        <v>500</v>
      </c>
      <c r="F14" s="562"/>
      <c r="G14" s="562"/>
      <c r="H14" s="550">
        <v>0</v>
      </c>
      <c r="I14" s="562">
        <v>2</v>
      </c>
      <c r="J14" s="562">
        <v>450.12</v>
      </c>
      <c r="K14" s="550">
        <v>1</v>
      </c>
      <c r="L14" s="562">
        <v>2</v>
      </c>
      <c r="M14" s="563">
        <v>450.12</v>
      </c>
    </row>
    <row r="15" spans="1:13" ht="14.4" customHeight="1" x14ac:dyDescent="0.3">
      <c r="A15" s="544" t="s">
        <v>483</v>
      </c>
      <c r="B15" s="545" t="s">
        <v>1828</v>
      </c>
      <c r="C15" s="545" t="s">
        <v>545</v>
      </c>
      <c r="D15" s="545" t="s">
        <v>546</v>
      </c>
      <c r="E15" s="545" t="s">
        <v>547</v>
      </c>
      <c r="F15" s="562"/>
      <c r="G15" s="562"/>
      <c r="H15" s="550"/>
      <c r="I15" s="562">
        <v>1</v>
      </c>
      <c r="J15" s="562">
        <v>0</v>
      </c>
      <c r="K15" s="550"/>
      <c r="L15" s="562">
        <v>1</v>
      </c>
      <c r="M15" s="563">
        <v>0</v>
      </c>
    </row>
    <row r="16" spans="1:13" ht="14.4" customHeight="1" x14ac:dyDescent="0.3">
      <c r="A16" s="544" t="s">
        <v>483</v>
      </c>
      <c r="B16" s="545" t="s">
        <v>1829</v>
      </c>
      <c r="C16" s="545" t="s">
        <v>567</v>
      </c>
      <c r="D16" s="545" t="s">
        <v>568</v>
      </c>
      <c r="E16" s="545" t="s">
        <v>569</v>
      </c>
      <c r="F16" s="562">
        <v>1</v>
      </c>
      <c r="G16" s="562">
        <v>0</v>
      </c>
      <c r="H16" s="550"/>
      <c r="I16" s="562"/>
      <c r="J16" s="562"/>
      <c r="K16" s="550"/>
      <c r="L16" s="562">
        <v>1</v>
      </c>
      <c r="M16" s="563">
        <v>0</v>
      </c>
    </row>
    <row r="17" spans="1:13" ht="14.4" customHeight="1" x14ac:dyDescent="0.3">
      <c r="A17" s="544" t="s">
        <v>483</v>
      </c>
      <c r="B17" s="545" t="s">
        <v>1829</v>
      </c>
      <c r="C17" s="545" t="s">
        <v>570</v>
      </c>
      <c r="D17" s="545" t="s">
        <v>568</v>
      </c>
      <c r="E17" s="545" t="s">
        <v>571</v>
      </c>
      <c r="F17" s="562">
        <v>1</v>
      </c>
      <c r="G17" s="562">
        <v>0</v>
      </c>
      <c r="H17" s="550"/>
      <c r="I17" s="562"/>
      <c r="J17" s="562"/>
      <c r="K17" s="550"/>
      <c r="L17" s="562">
        <v>1</v>
      </c>
      <c r="M17" s="563">
        <v>0</v>
      </c>
    </row>
    <row r="18" spans="1:13" ht="14.4" customHeight="1" x14ac:dyDescent="0.3">
      <c r="A18" s="544" t="s">
        <v>492</v>
      </c>
      <c r="B18" s="545" t="s">
        <v>1826</v>
      </c>
      <c r="C18" s="545" t="s">
        <v>634</v>
      </c>
      <c r="D18" s="545" t="s">
        <v>635</v>
      </c>
      <c r="E18" s="545" t="s">
        <v>636</v>
      </c>
      <c r="F18" s="562"/>
      <c r="G18" s="562"/>
      <c r="H18" s="550">
        <v>0</v>
      </c>
      <c r="I18" s="562">
        <v>1</v>
      </c>
      <c r="J18" s="562">
        <v>352.37</v>
      </c>
      <c r="K18" s="550">
        <v>1</v>
      </c>
      <c r="L18" s="562">
        <v>1</v>
      </c>
      <c r="M18" s="563">
        <v>352.37</v>
      </c>
    </row>
    <row r="19" spans="1:13" ht="14.4" customHeight="1" x14ac:dyDescent="0.3">
      <c r="A19" s="544" t="s">
        <v>485</v>
      </c>
      <c r="B19" s="545" t="s">
        <v>1822</v>
      </c>
      <c r="C19" s="545" t="s">
        <v>1578</v>
      </c>
      <c r="D19" s="545" t="s">
        <v>1576</v>
      </c>
      <c r="E19" s="545" t="s">
        <v>1579</v>
      </c>
      <c r="F19" s="562">
        <v>2</v>
      </c>
      <c r="G19" s="562">
        <v>0</v>
      </c>
      <c r="H19" s="550"/>
      <c r="I19" s="562"/>
      <c r="J19" s="562"/>
      <c r="K19" s="550"/>
      <c r="L19" s="562">
        <v>2</v>
      </c>
      <c r="M19" s="563">
        <v>0</v>
      </c>
    </row>
    <row r="20" spans="1:13" ht="14.4" customHeight="1" x14ac:dyDescent="0.3">
      <c r="A20" s="544" t="s">
        <v>485</v>
      </c>
      <c r="B20" s="545" t="s">
        <v>1822</v>
      </c>
      <c r="C20" s="545" t="s">
        <v>1048</v>
      </c>
      <c r="D20" s="545" t="s">
        <v>556</v>
      </c>
      <c r="E20" s="545" t="s">
        <v>1049</v>
      </c>
      <c r="F20" s="562"/>
      <c r="G20" s="562"/>
      <c r="H20" s="550"/>
      <c r="I20" s="562">
        <v>2</v>
      </c>
      <c r="J20" s="562">
        <v>0</v>
      </c>
      <c r="K20" s="550"/>
      <c r="L20" s="562">
        <v>2</v>
      </c>
      <c r="M20" s="563">
        <v>0</v>
      </c>
    </row>
    <row r="21" spans="1:13" ht="14.4" customHeight="1" x14ac:dyDescent="0.3">
      <c r="A21" s="544" t="s">
        <v>485</v>
      </c>
      <c r="B21" s="545" t="s">
        <v>1822</v>
      </c>
      <c r="C21" s="545" t="s">
        <v>631</v>
      </c>
      <c r="D21" s="545" t="s">
        <v>627</v>
      </c>
      <c r="E21" s="545" t="s">
        <v>632</v>
      </c>
      <c r="F21" s="562"/>
      <c r="G21" s="562"/>
      <c r="H21" s="550">
        <v>0</v>
      </c>
      <c r="I21" s="562">
        <v>3</v>
      </c>
      <c r="J21" s="562">
        <v>172.92000000000002</v>
      </c>
      <c r="K21" s="550">
        <v>1</v>
      </c>
      <c r="L21" s="562">
        <v>3</v>
      </c>
      <c r="M21" s="563">
        <v>172.92000000000002</v>
      </c>
    </row>
    <row r="22" spans="1:13" ht="14.4" customHeight="1" x14ac:dyDescent="0.3">
      <c r="A22" s="544" t="s">
        <v>485</v>
      </c>
      <c r="B22" s="545" t="s">
        <v>1822</v>
      </c>
      <c r="C22" s="545" t="s">
        <v>1575</v>
      </c>
      <c r="D22" s="545" t="s">
        <v>1576</v>
      </c>
      <c r="E22" s="545" t="s">
        <v>1577</v>
      </c>
      <c r="F22" s="562">
        <v>1</v>
      </c>
      <c r="G22" s="562">
        <v>0</v>
      </c>
      <c r="H22" s="550"/>
      <c r="I22" s="562"/>
      <c r="J22" s="562"/>
      <c r="K22" s="550"/>
      <c r="L22" s="562">
        <v>1</v>
      </c>
      <c r="M22" s="563">
        <v>0</v>
      </c>
    </row>
    <row r="23" spans="1:13" ht="14.4" customHeight="1" x14ac:dyDescent="0.3">
      <c r="A23" s="544" t="s">
        <v>485</v>
      </c>
      <c r="B23" s="545" t="s">
        <v>1822</v>
      </c>
      <c r="C23" s="545" t="s">
        <v>1050</v>
      </c>
      <c r="D23" s="545" t="s">
        <v>1051</v>
      </c>
      <c r="E23" s="545" t="s">
        <v>1052</v>
      </c>
      <c r="F23" s="562">
        <v>1</v>
      </c>
      <c r="G23" s="562">
        <v>0</v>
      </c>
      <c r="H23" s="550"/>
      <c r="I23" s="562"/>
      <c r="J23" s="562"/>
      <c r="K23" s="550"/>
      <c r="L23" s="562">
        <v>1</v>
      </c>
      <c r="M23" s="563">
        <v>0</v>
      </c>
    </row>
    <row r="24" spans="1:13" ht="14.4" customHeight="1" x14ac:dyDescent="0.3">
      <c r="A24" s="544" t="s">
        <v>485</v>
      </c>
      <c r="B24" s="545" t="s">
        <v>1830</v>
      </c>
      <c r="C24" s="545" t="s">
        <v>1518</v>
      </c>
      <c r="D24" s="545" t="s">
        <v>1519</v>
      </c>
      <c r="E24" s="545" t="s">
        <v>1520</v>
      </c>
      <c r="F24" s="562"/>
      <c r="G24" s="562"/>
      <c r="H24" s="550">
        <v>0</v>
      </c>
      <c r="I24" s="562">
        <v>1</v>
      </c>
      <c r="J24" s="562">
        <v>57.64</v>
      </c>
      <c r="K24" s="550">
        <v>1</v>
      </c>
      <c r="L24" s="562">
        <v>1</v>
      </c>
      <c r="M24" s="563">
        <v>57.64</v>
      </c>
    </row>
    <row r="25" spans="1:13" ht="14.4" customHeight="1" x14ac:dyDescent="0.3">
      <c r="A25" s="544" t="s">
        <v>485</v>
      </c>
      <c r="B25" s="545" t="s">
        <v>1830</v>
      </c>
      <c r="C25" s="545" t="s">
        <v>1521</v>
      </c>
      <c r="D25" s="545" t="s">
        <v>1519</v>
      </c>
      <c r="E25" s="545" t="s">
        <v>1522</v>
      </c>
      <c r="F25" s="562"/>
      <c r="G25" s="562"/>
      <c r="H25" s="550">
        <v>0</v>
      </c>
      <c r="I25" s="562">
        <v>2</v>
      </c>
      <c r="J25" s="562">
        <v>230.54</v>
      </c>
      <c r="K25" s="550">
        <v>1</v>
      </c>
      <c r="L25" s="562">
        <v>2</v>
      </c>
      <c r="M25" s="563">
        <v>230.54</v>
      </c>
    </row>
    <row r="26" spans="1:13" ht="14.4" customHeight="1" x14ac:dyDescent="0.3">
      <c r="A26" s="544" t="s">
        <v>485</v>
      </c>
      <c r="B26" s="545" t="s">
        <v>1831</v>
      </c>
      <c r="C26" s="545" t="s">
        <v>1449</v>
      </c>
      <c r="D26" s="545" t="s">
        <v>1450</v>
      </c>
      <c r="E26" s="545" t="s">
        <v>1039</v>
      </c>
      <c r="F26" s="562"/>
      <c r="G26" s="562"/>
      <c r="H26" s="550"/>
      <c r="I26" s="562">
        <v>2</v>
      </c>
      <c r="J26" s="562">
        <v>0</v>
      </c>
      <c r="K26" s="550"/>
      <c r="L26" s="562">
        <v>2</v>
      </c>
      <c r="M26" s="563">
        <v>0</v>
      </c>
    </row>
    <row r="27" spans="1:13" ht="14.4" customHeight="1" x14ac:dyDescent="0.3">
      <c r="A27" s="544" t="s">
        <v>485</v>
      </c>
      <c r="B27" s="545" t="s">
        <v>1823</v>
      </c>
      <c r="C27" s="545" t="s">
        <v>987</v>
      </c>
      <c r="D27" s="545" t="s">
        <v>988</v>
      </c>
      <c r="E27" s="545" t="s">
        <v>989</v>
      </c>
      <c r="F27" s="562"/>
      <c r="G27" s="562"/>
      <c r="H27" s="550">
        <v>0</v>
      </c>
      <c r="I27" s="562">
        <v>1</v>
      </c>
      <c r="J27" s="562">
        <v>86.43</v>
      </c>
      <c r="K27" s="550">
        <v>1</v>
      </c>
      <c r="L27" s="562">
        <v>1</v>
      </c>
      <c r="M27" s="563">
        <v>86.43</v>
      </c>
    </row>
    <row r="28" spans="1:13" ht="14.4" customHeight="1" x14ac:dyDescent="0.3">
      <c r="A28" s="544" t="s">
        <v>485</v>
      </c>
      <c r="B28" s="545" t="s">
        <v>1823</v>
      </c>
      <c r="C28" s="545" t="s">
        <v>1546</v>
      </c>
      <c r="D28" s="545" t="s">
        <v>1547</v>
      </c>
      <c r="E28" s="545" t="s">
        <v>1548</v>
      </c>
      <c r="F28" s="562">
        <v>1</v>
      </c>
      <c r="G28" s="562">
        <v>64.819999999999993</v>
      </c>
      <c r="H28" s="550">
        <v>1</v>
      </c>
      <c r="I28" s="562"/>
      <c r="J28" s="562"/>
      <c r="K28" s="550">
        <v>0</v>
      </c>
      <c r="L28" s="562">
        <v>1</v>
      </c>
      <c r="M28" s="563">
        <v>64.819999999999993</v>
      </c>
    </row>
    <row r="29" spans="1:13" ht="14.4" customHeight="1" x14ac:dyDescent="0.3">
      <c r="A29" s="544" t="s">
        <v>485</v>
      </c>
      <c r="B29" s="545" t="s">
        <v>1823</v>
      </c>
      <c r="C29" s="545" t="s">
        <v>1549</v>
      </c>
      <c r="D29" s="545" t="s">
        <v>1550</v>
      </c>
      <c r="E29" s="545" t="s">
        <v>994</v>
      </c>
      <c r="F29" s="562"/>
      <c r="G29" s="562"/>
      <c r="H29" s="550">
        <v>0</v>
      </c>
      <c r="I29" s="562">
        <v>3</v>
      </c>
      <c r="J29" s="562">
        <v>259.23</v>
      </c>
      <c r="K29" s="550">
        <v>1</v>
      </c>
      <c r="L29" s="562">
        <v>3</v>
      </c>
      <c r="M29" s="563">
        <v>259.23</v>
      </c>
    </row>
    <row r="30" spans="1:13" ht="14.4" customHeight="1" x14ac:dyDescent="0.3">
      <c r="A30" s="544" t="s">
        <v>485</v>
      </c>
      <c r="B30" s="545" t="s">
        <v>1823</v>
      </c>
      <c r="C30" s="545" t="s">
        <v>990</v>
      </c>
      <c r="D30" s="545" t="s">
        <v>538</v>
      </c>
      <c r="E30" s="545" t="s">
        <v>991</v>
      </c>
      <c r="F30" s="562">
        <v>3</v>
      </c>
      <c r="G30" s="562">
        <v>84.27</v>
      </c>
      <c r="H30" s="550">
        <v>1</v>
      </c>
      <c r="I30" s="562"/>
      <c r="J30" s="562"/>
      <c r="K30" s="550">
        <v>0</v>
      </c>
      <c r="L30" s="562">
        <v>3</v>
      </c>
      <c r="M30" s="563">
        <v>84.27</v>
      </c>
    </row>
    <row r="31" spans="1:13" ht="14.4" customHeight="1" x14ac:dyDescent="0.3">
      <c r="A31" s="544" t="s">
        <v>485</v>
      </c>
      <c r="B31" s="545" t="s">
        <v>1823</v>
      </c>
      <c r="C31" s="545" t="s">
        <v>995</v>
      </c>
      <c r="D31" s="545" t="s">
        <v>988</v>
      </c>
      <c r="E31" s="545" t="s">
        <v>996</v>
      </c>
      <c r="F31" s="562"/>
      <c r="G31" s="562"/>
      <c r="H31" s="550">
        <v>0</v>
      </c>
      <c r="I31" s="562">
        <v>5</v>
      </c>
      <c r="J31" s="562">
        <v>216.05</v>
      </c>
      <c r="K31" s="550">
        <v>1</v>
      </c>
      <c r="L31" s="562">
        <v>5</v>
      </c>
      <c r="M31" s="563">
        <v>216.05</v>
      </c>
    </row>
    <row r="32" spans="1:13" ht="14.4" customHeight="1" x14ac:dyDescent="0.3">
      <c r="A32" s="544" t="s">
        <v>485</v>
      </c>
      <c r="B32" s="545" t="s">
        <v>1823</v>
      </c>
      <c r="C32" s="545" t="s">
        <v>997</v>
      </c>
      <c r="D32" s="545" t="s">
        <v>998</v>
      </c>
      <c r="E32" s="545" t="s">
        <v>999</v>
      </c>
      <c r="F32" s="562"/>
      <c r="G32" s="562"/>
      <c r="H32" s="550">
        <v>0</v>
      </c>
      <c r="I32" s="562">
        <v>4</v>
      </c>
      <c r="J32" s="562">
        <v>293.8</v>
      </c>
      <c r="K32" s="550">
        <v>1</v>
      </c>
      <c r="L32" s="562">
        <v>4</v>
      </c>
      <c r="M32" s="563">
        <v>293.8</v>
      </c>
    </row>
    <row r="33" spans="1:13" ht="14.4" customHeight="1" x14ac:dyDescent="0.3">
      <c r="A33" s="544" t="s">
        <v>485</v>
      </c>
      <c r="B33" s="545" t="s">
        <v>1832</v>
      </c>
      <c r="C33" s="545" t="s">
        <v>1459</v>
      </c>
      <c r="D33" s="545" t="s">
        <v>1460</v>
      </c>
      <c r="E33" s="545" t="s">
        <v>1461</v>
      </c>
      <c r="F33" s="562">
        <v>1</v>
      </c>
      <c r="G33" s="562">
        <v>123.33</v>
      </c>
      <c r="H33" s="550">
        <v>1</v>
      </c>
      <c r="I33" s="562"/>
      <c r="J33" s="562"/>
      <c r="K33" s="550">
        <v>0</v>
      </c>
      <c r="L33" s="562">
        <v>1</v>
      </c>
      <c r="M33" s="563">
        <v>123.33</v>
      </c>
    </row>
    <row r="34" spans="1:13" ht="14.4" customHeight="1" x14ac:dyDescent="0.3">
      <c r="A34" s="544" t="s">
        <v>485</v>
      </c>
      <c r="B34" s="545" t="s">
        <v>1833</v>
      </c>
      <c r="C34" s="545" t="s">
        <v>1653</v>
      </c>
      <c r="D34" s="545" t="s">
        <v>1654</v>
      </c>
      <c r="E34" s="545" t="s">
        <v>1655</v>
      </c>
      <c r="F34" s="562"/>
      <c r="G34" s="562"/>
      <c r="H34" s="550">
        <v>0</v>
      </c>
      <c r="I34" s="562">
        <v>3</v>
      </c>
      <c r="J34" s="562">
        <v>361.83</v>
      </c>
      <c r="K34" s="550">
        <v>1</v>
      </c>
      <c r="L34" s="562">
        <v>3</v>
      </c>
      <c r="M34" s="563">
        <v>361.83</v>
      </c>
    </row>
    <row r="35" spans="1:13" ht="14.4" customHeight="1" x14ac:dyDescent="0.3">
      <c r="A35" s="544" t="s">
        <v>485</v>
      </c>
      <c r="B35" s="545" t="s">
        <v>1833</v>
      </c>
      <c r="C35" s="545" t="s">
        <v>1168</v>
      </c>
      <c r="D35" s="545" t="s">
        <v>1169</v>
      </c>
      <c r="E35" s="545" t="s">
        <v>1170</v>
      </c>
      <c r="F35" s="562"/>
      <c r="G35" s="562"/>
      <c r="H35" s="550">
        <v>0</v>
      </c>
      <c r="I35" s="562">
        <v>5</v>
      </c>
      <c r="J35" s="562">
        <v>923.7</v>
      </c>
      <c r="K35" s="550">
        <v>1</v>
      </c>
      <c r="L35" s="562">
        <v>5</v>
      </c>
      <c r="M35" s="563">
        <v>923.7</v>
      </c>
    </row>
    <row r="36" spans="1:13" ht="14.4" customHeight="1" x14ac:dyDescent="0.3">
      <c r="A36" s="544" t="s">
        <v>485</v>
      </c>
      <c r="B36" s="545" t="s">
        <v>1834</v>
      </c>
      <c r="C36" s="545" t="s">
        <v>1016</v>
      </c>
      <c r="D36" s="545" t="s">
        <v>1017</v>
      </c>
      <c r="E36" s="545" t="s">
        <v>1018</v>
      </c>
      <c r="F36" s="562"/>
      <c r="G36" s="562"/>
      <c r="H36" s="550">
        <v>0</v>
      </c>
      <c r="I36" s="562">
        <v>16</v>
      </c>
      <c r="J36" s="562">
        <v>22169.919999999998</v>
      </c>
      <c r="K36" s="550">
        <v>1</v>
      </c>
      <c r="L36" s="562">
        <v>16</v>
      </c>
      <c r="M36" s="563">
        <v>22169.919999999998</v>
      </c>
    </row>
    <row r="37" spans="1:13" ht="14.4" customHeight="1" x14ac:dyDescent="0.3">
      <c r="A37" s="544" t="s">
        <v>485</v>
      </c>
      <c r="B37" s="545" t="s">
        <v>1834</v>
      </c>
      <c r="C37" s="545" t="s">
        <v>1572</v>
      </c>
      <c r="D37" s="545" t="s">
        <v>1017</v>
      </c>
      <c r="E37" s="545" t="s">
        <v>1573</v>
      </c>
      <c r="F37" s="562"/>
      <c r="G37" s="562"/>
      <c r="H37" s="550">
        <v>0</v>
      </c>
      <c r="I37" s="562">
        <v>2</v>
      </c>
      <c r="J37" s="562">
        <v>739</v>
      </c>
      <c r="K37" s="550">
        <v>1</v>
      </c>
      <c r="L37" s="562">
        <v>2</v>
      </c>
      <c r="M37" s="563">
        <v>739</v>
      </c>
    </row>
    <row r="38" spans="1:13" ht="14.4" customHeight="1" x14ac:dyDescent="0.3">
      <c r="A38" s="544" t="s">
        <v>485</v>
      </c>
      <c r="B38" s="545" t="s">
        <v>1834</v>
      </c>
      <c r="C38" s="545" t="s">
        <v>1019</v>
      </c>
      <c r="D38" s="545" t="s">
        <v>1017</v>
      </c>
      <c r="E38" s="545" t="s">
        <v>1020</v>
      </c>
      <c r="F38" s="562"/>
      <c r="G38" s="562"/>
      <c r="H38" s="550">
        <v>0</v>
      </c>
      <c r="I38" s="562">
        <v>3</v>
      </c>
      <c r="J38" s="562">
        <v>6928.08</v>
      </c>
      <c r="K38" s="550">
        <v>1</v>
      </c>
      <c r="L38" s="562">
        <v>3</v>
      </c>
      <c r="M38" s="563">
        <v>6928.08</v>
      </c>
    </row>
    <row r="39" spans="1:13" ht="14.4" customHeight="1" x14ac:dyDescent="0.3">
      <c r="A39" s="544" t="s">
        <v>485</v>
      </c>
      <c r="B39" s="545" t="s">
        <v>1835</v>
      </c>
      <c r="C39" s="545" t="s">
        <v>920</v>
      </c>
      <c r="D39" s="545" t="s">
        <v>921</v>
      </c>
      <c r="E39" s="545" t="s">
        <v>922</v>
      </c>
      <c r="F39" s="562">
        <v>4</v>
      </c>
      <c r="G39" s="562">
        <v>1201.32</v>
      </c>
      <c r="H39" s="550">
        <v>1</v>
      </c>
      <c r="I39" s="562"/>
      <c r="J39" s="562"/>
      <c r="K39" s="550">
        <v>0</v>
      </c>
      <c r="L39" s="562">
        <v>4</v>
      </c>
      <c r="M39" s="563">
        <v>1201.32</v>
      </c>
    </row>
    <row r="40" spans="1:13" ht="14.4" customHeight="1" x14ac:dyDescent="0.3">
      <c r="A40" s="544" t="s">
        <v>485</v>
      </c>
      <c r="B40" s="545" t="s">
        <v>1835</v>
      </c>
      <c r="C40" s="545" t="s">
        <v>1512</v>
      </c>
      <c r="D40" s="545" t="s">
        <v>1513</v>
      </c>
      <c r="E40" s="545" t="s">
        <v>1514</v>
      </c>
      <c r="F40" s="562"/>
      <c r="G40" s="562"/>
      <c r="H40" s="550">
        <v>0</v>
      </c>
      <c r="I40" s="562">
        <v>2</v>
      </c>
      <c r="J40" s="562">
        <v>186.86</v>
      </c>
      <c r="K40" s="550">
        <v>1</v>
      </c>
      <c r="L40" s="562">
        <v>2</v>
      </c>
      <c r="M40" s="563">
        <v>186.86</v>
      </c>
    </row>
    <row r="41" spans="1:13" ht="14.4" customHeight="1" x14ac:dyDescent="0.3">
      <c r="A41" s="544" t="s">
        <v>485</v>
      </c>
      <c r="B41" s="545" t="s">
        <v>1835</v>
      </c>
      <c r="C41" s="545" t="s">
        <v>1515</v>
      </c>
      <c r="D41" s="545" t="s">
        <v>921</v>
      </c>
      <c r="E41" s="545" t="s">
        <v>1516</v>
      </c>
      <c r="F41" s="562">
        <v>1</v>
      </c>
      <c r="G41" s="562">
        <v>0</v>
      </c>
      <c r="H41" s="550"/>
      <c r="I41" s="562"/>
      <c r="J41" s="562"/>
      <c r="K41" s="550"/>
      <c r="L41" s="562">
        <v>1</v>
      </c>
      <c r="M41" s="563">
        <v>0</v>
      </c>
    </row>
    <row r="42" spans="1:13" ht="14.4" customHeight="1" x14ac:dyDescent="0.3">
      <c r="A42" s="544" t="s">
        <v>485</v>
      </c>
      <c r="B42" s="545" t="s">
        <v>1836</v>
      </c>
      <c r="C42" s="545" t="s">
        <v>1593</v>
      </c>
      <c r="D42" s="545" t="s">
        <v>1594</v>
      </c>
      <c r="E42" s="545" t="s">
        <v>1066</v>
      </c>
      <c r="F42" s="562">
        <v>3</v>
      </c>
      <c r="G42" s="562">
        <v>960.62999999999988</v>
      </c>
      <c r="H42" s="550">
        <v>1</v>
      </c>
      <c r="I42" s="562"/>
      <c r="J42" s="562"/>
      <c r="K42" s="550">
        <v>0</v>
      </c>
      <c r="L42" s="562">
        <v>3</v>
      </c>
      <c r="M42" s="563">
        <v>960.62999999999988</v>
      </c>
    </row>
    <row r="43" spans="1:13" ht="14.4" customHeight="1" x14ac:dyDescent="0.3">
      <c r="A43" s="544" t="s">
        <v>485</v>
      </c>
      <c r="B43" s="545" t="s">
        <v>1836</v>
      </c>
      <c r="C43" s="545" t="s">
        <v>1598</v>
      </c>
      <c r="D43" s="545" t="s">
        <v>1594</v>
      </c>
      <c r="E43" s="545" t="s">
        <v>1599</v>
      </c>
      <c r="F43" s="562">
        <v>2</v>
      </c>
      <c r="G43" s="562">
        <v>320.2</v>
      </c>
      <c r="H43" s="550">
        <v>1</v>
      </c>
      <c r="I43" s="562"/>
      <c r="J43" s="562"/>
      <c r="K43" s="550">
        <v>0</v>
      </c>
      <c r="L43" s="562">
        <v>2</v>
      </c>
      <c r="M43" s="563">
        <v>320.2</v>
      </c>
    </row>
    <row r="44" spans="1:13" ht="14.4" customHeight="1" x14ac:dyDescent="0.3">
      <c r="A44" s="544" t="s">
        <v>485</v>
      </c>
      <c r="B44" s="545" t="s">
        <v>1836</v>
      </c>
      <c r="C44" s="545" t="s">
        <v>1064</v>
      </c>
      <c r="D44" s="545" t="s">
        <v>1065</v>
      </c>
      <c r="E44" s="545" t="s">
        <v>1066</v>
      </c>
      <c r="F44" s="562">
        <v>1</v>
      </c>
      <c r="G44" s="562">
        <v>320.20999999999998</v>
      </c>
      <c r="H44" s="550">
        <v>1</v>
      </c>
      <c r="I44" s="562"/>
      <c r="J44" s="562"/>
      <c r="K44" s="550">
        <v>0</v>
      </c>
      <c r="L44" s="562">
        <v>1</v>
      </c>
      <c r="M44" s="563">
        <v>320.20999999999998</v>
      </c>
    </row>
    <row r="45" spans="1:13" ht="14.4" customHeight="1" x14ac:dyDescent="0.3">
      <c r="A45" s="544" t="s">
        <v>485</v>
      </c>
      <c r="B45" s="545" t="s">
        <v>1836</v>
      </c>
      <c r="C45" s="545" t="s">
        <v>1067</v>
      </c>
      <c r="D45" s="545" t="s">
        <v>1065</v>
      </c>
      <c r="E45" s="545" t="s">
        <v>1066</v>
      </c>
      <c r="F45" s="562">
        <v>5</v>
      </c>
      <c r="G45" s="562">
        <v>1601.0499999999997</v>
      </c>
      <c r="H45" s="550">
        <v>1</v>
      </c>
      <c r="I45" s="562"/>
      <c r="J45" s="562"/>
      <c r="K45" s="550">
        <v>0</v>
      </c>
      <c r="L45" s="562">
        <v>5</v>
      </c>
      <c r="M45" s="563">
        <v>1601.0499999999997</v>
      </c>
    </row>
    <row r="46" spans="1:13" ht="14.4" customHeight="1" x14ac:dyDescent="0.3">
      <c r="A46" s="544" t="s">
        <v>485</v>
      </c>
      <c r="B46" s="545" t="s">
        <v>1836</v>
      </c>
      <c r="C46" s="545" t="s">
        <v>1600</v>
      </c>
      <c r="D46" s="545" t="s">
        <v>1065</v>
      </c>
      <c r="E46" s="545" t="s">
        <v>1066</v>
      </c>
      <c r="F46" s="562">
        <v>2</v>
      </c>
      <c r="G46" s="562">
        <v>640.41999999999996</v>
      </c>
      <c r="H46" s="550">
        <v>1</v>
      </c>
      <c r="I46" s="562"/>
      <c r="J46" s="562"/>
      <c r="K46" s="550">
        <v>0</v>
      </c>
      <c r="L46" s="562">
        <v>2</v>
      </c>
      <c r="M46" s="563">
        <v>640.41999999999996</v>
      </c>
    </row>
    <row r="47" spans="1:13" ht="14.4" customHeight="1" x14ac:dyDescent="0.3">
      <c r="A47" s="544" t="s">
        <v>485</v>
      </c>
      <c r="B47" s="545" t="s">
        <v>1837</v>
      </c>
      <c r="C47" s="545" t="s">
        <v>1363</v>
      </c>
      <c r="D47" s="545" t="s">
        <v>1364</v>
      </c>
      <c r="E47" s="545" t="s">
        <v>1365</v>
      </c>
      <c r="F47" s="562">
        <v>2</v>
      </c>
      <c r="G47" s="562">
        <v>240</v>
      </c>
      <c r="H47" s="550">
        <v>1</v>
      </c>
      <c r="I47" s="562"/>
      <c r="J47" s="562"/>
      <c r="K47" s="550">
        <v>0</v>
      </c>
      <c r="L47" s="562">
        <v>2</v>
      </c>
      <c r="M47" s="563">
        <v>240</v>
      </c>
    </row>
    <row r="48" spans="1:13" ht="14.4" customHeight="1" x14ac:dyDescent="0.3">
      <c r="A48" s="544" t="s">
        <v>485</v>
      </c>
      <c r="B48" s="545" t="s">
        <v>1838</v>
      </c>
      <c r="C48" s="545" t="s">
        <v>838</v>
      </c>
      <c r="D48" s="545" t="s">
        <v>839</v>
      </c>
      <c r="E48" s="545" t="s">
        <v>840</v>
      </c>
      <c r="F48" s="562"/>
      <c r="G48" s="562"/>
      <c r="H48" s="550">
        <v>0</v>
      </c>
      <c r="I48" s="562">
        <v>4</v>
      </c>
      <c r="J48" s="562">
        <v>1578.56</v>
      </c>
      <c r="K48" s="550">
        <v>1</v>
      </c>
      <c r="L48" s="562">
        <v>4</v>
      </c>
      <c r="M48" s="563">
        <v>1578.56</v>
      </c>
    </row>
    <row r="49" spans="1:13" ht="14.4" customHeight="1" x14ac:dyDescent="0.3">
      <c r="A49" s="544" t="s">
        <v>485</v>
      </c>
      <c r="B49" s="545" t="s">
        <v>1838</v>
      </c>
      <c r="C49" s="545" t="s">
        <v>841</v>
      </c>
      <c r="D49" s="545" t="s">
        <v>842</v>
      </c>
      <c r="E49" s="545" t="s">
        <v>843</v>
      </c>
      <c r="F49" s="562"/>
      <c r="G49" s="562"/>
      <c r="H49" s="550">
        <v>0</v>
      </c>
      <c r="I49" s="562">
        <v>4</v>
      </c>
      <c r="J49" s="562">
        <v>263.08</v>
      </c>
      <c r="K49" s="550">
        <v>1</v>
      </c>
      <c r="L49" s="562">
        <v>4</v>
      </c>
      <c r="M49" s="563">
        <v>263.08</v>
      </c>
    </row>
    <row r="50" spans="1:13" ht="14.4" customHeight="1" x14ac:dyDescent="0.3">
      <c r="A50" s="544" t="s">
        <v>485</v>
      </c>
      <c r="B50" s="545" t="s">
        <v>1838</v>
      </c>
      <c r="C50" s="545" t="s">
        <v>844</v>
      </c>
      <c r="D50" s="545" t="s">
        <v>839</v>
      </c>
      <c r="E50" s="545" t="s">
        <v>845</v>
      </c>
      <c r="F50" s="562"/>
      <c r="G50" s="562"/>
      <c r="H50" s="550">
        <v>0</v>
      </c>
      <c r="I50" s="562">
        <v>5</v>
      </c>
      <c r="J50" s="562">
        <v>657.69999999999993</v>
      </c>
      <c r="K50" s="550">
        <v>1</v>
      </c>
      <c r="L50" s="562">
        <v>5</v>
      </c>
      <c r="M50" s="563">
        <v>657.69999999999993</v>
      </c>
    </row>
    <row r="51" spans="1:13" ht="14.4" customHeight="1" x14ac:dyDescent="0.3">
      <c r="A51" s="544" t="s">
        <v>485</v>
      </c>
      <c r="B51" s="545" t="s">
        <v>1839</v>
      </c>
      <c r="C51" s="545" t="s">
        <v>1391</v>
      </c>
      <c r="D51" s="545" t="s">
        <v>1392</v>
      </c>
      <c r="E51" s="545" t="s">
        <v>773</v>
      </c>
      <c r="F51" s="562">
        <v>1</v>
      </c>
      <c r="G51" s="562">
        <v>234.07</v>
      </c>
      <c r="H51" s="550">
        <v>1</v>
      </c>
      <c r="I51" s="562"/>
      <c r="J51" s="562"/>
      <c r="K51" s="550">
        <v>0</v>
      </c>
      <c r="L51" s="562">
        <v>1</v>
      </c>
      <c r="M51" s="563">
        <v>234.07</v>
      </c>
    </row>
    <row r="52" spans="1:13" ht="14.4" customHeight="1" x14ac:dyDescent="0.3">
      <c r="A52" s="544" t="s">
        <v>485</v>
      </c>
      <c r="B52" s="545" t="s">
        <v>1839</v>
      </c>
      <c r="C52" s="545" t="s">
        <v>1393</v>
      </c>
      <c r="D52" s="545" t="s">
        <v>1394</v>
      </c>
      <c r="E52" s="545" t="s">
        <v>773</v>
      </c>
      <c r="F52" s="562">
        <v>1</v>
      </c>
      <c r="G52" s="562">
        <v>234.07</v>
      </c>
      <c r="H52" s="550">
        <v>1</v>
      </c>
      <c r="I52" s="562"/>
      <c r="J52" s="562"/>
      <c r="K52" s="550">
        <v>0</v>
      </c>
      <c r="L52" s="562">
        <v>1</v>
      </c>
      <c r="M52" s="563">
        <v>234.07</v>
      </c>
    </row>
    <row r="53" spans="1:13" ht="14.4" customHeight="1" x14ac:dyDescent="0.3">
      <c r="A53" s="544" t="s">
        <v>485</v>
      </c>
      <c r="B53" s="545" t="s">
        <v>1839</v>
      </c>
      <c r="C53" s="545" t="s">
        <v>796</v>
      </c>
      <c r="D53" s="545" t="s">
        <v>797</v>
      </c>
      <c r="E53" s="545" t="s">
        <v>798</v>
      </c>
      <c r="F53" s="562"/>
      <c r="G53" s="562"/>
      <c r="H53" s="550">
        <v>0</v>
      </c>
      <c r="I53" s="562">
        <v>1</v>
      </c>
      <c r="J53" s="562">
        <v>229.38</v>
      </c>
      <c r="K53" s="550">
        <v>1</v>
      </c>
      <c r="L53" s="562">
        <v>1</v>
      </c>
      <c r="M53" s="563">
        <v>229.38</v>
      </c>
    </row>
    <row r="54" spans="1:13" ht="14.4" customHeight="1" x14ac:dyDescent="0.3">
      <c r="A54" s="544" t="s">
        <v>485</v>
      </c>
      <c r="B54" s="545" t="s">
        <v>1839</v>
      </c>
      <c r="C54" s="545" t="s">
        <v>1395</v>
      </c>
      <c r="D54" s="545" t="s">
        <v>1394</v>
      </c>
      <c r="E54" s="545" t="s">
        <v>773</v>
      </c>
      <c r="F54" s="562">
        <v>1</v>
      </c>
      <c r="G54" s="562">
        <v>234.07</v>
      </c>
      <c r="H54" s="550">
        <v>1</v>
      </c>
      <c r="I54" s="562"/>
      <c r="J54" s="562"/>
      <c r="K54" s="550">
        <v>0</v>
      </c>
      <c r="L54" s="562">
        <v>1</v>
      </c>
      <c r="M54" s="563">
        <v>234.07</v>
      </c>
    </row>
    <row r="55" spans="1:13" ht="14.4" customHeight="1" x14ac:dyDescent="0.3">
      <c r="A55" s="544" t="s">
        <v>485</v>
      </c>
      <c r="B55" s="545" t="s">
        <v>1824</v>
      </c>
      <c r="C55" s="545" t="s">
        <v>502</v>
      </c>
      <c r="D55" s="545" t="s">
        <v>503</v>
      </c>
      <c r="E55" s="545" t="s">
        <v>504</v>
      </c>
      <c r="F55" s="562"/>
      <c r="G55" s="562"/>
      <c r="H55" s="550">
        <v>0</v>
      </c>
      <c r="I55" s="562">
        <v>3</v>
      </c>
      <c r="J55" s="562">
        <v>315.95999999999998</v>
      </c>
      <c r="K55" s="550">
        <v>1</v>
      </c>
      <c r="L55" s="562">
        <v>3</v>
      </c>
      <c r="M55" s="563">
        <v>315.95999999999998</v>
      </c>
    </row>
    <row r="56" spans="1:13" ht="14.4" customHeight="1" x14ac:dyDescent="0.3">
      <c r="A56" s="544" t="s">
        <v>485</v>
      </c>
      <c r="B56" s="545" t="s">
        <v>1824</v>
      </c>
      <c r="C56" s="545" t="s">
        <v>799</v>
      </c>
      <c r="D56" s="545" t="s">
        <v>800</v>
      </c>
      <c r="E56" s="545" t="s">
        <v>801</v>
      </c>
      <c r="F56" s="562">
        <v>5</v>
      </c>
      <c r="G56" s="562">
        <v>81.900000000000006</v>
      </c>
      <c r="H56" s="550">
        <v>1</v>
      </c>
      <c r="I56" s="562"/>
      <c r="J56" s="562"/>
      <c r="K56" s="550">
        <v>0</v>
      </c>
      <c r="L56" s="562">
        <v>5</v>
      </c>
      <c r="M56" s="563">
        <v>81.900000000000006</v>
      </c>
    </row>
    <row r="57" spans="1:13" ht="14.4" customHeight="1" x14ac:dyDescent="0.3">
      <c r="A57" s="544" t="s">
        <v>485</v>
      </c>
      <c r="B57" s="545" t="s">
        <v>1824</v>
      </c>
      <c r="C57" s="545" t="s">
        <v>1396</v>
      </c>
      <c r="D57" s="545" t="s">
        <v>1397</v>
      </c>
      <c r="E57" s="545" t="s">
        <v>1398</v>
      </c>
      <c r="F57" s="562">
        <v>3</v>
      </c>
      <c r="G57" s="562">
        <v>98.28</v>
      </c>
      <c r="H57" s="550">
        <v>1</v>
      </c>
      <c r="I57" s="562"/>
      <c r="J57" s="562"/>
      <c r="K57" s="550">
        <v>0</v>
      </c>
      <c r="L57" s="562">
        <v>3</v>
      </c>
      <c r="M57" s="563">
        <v>98.28</v>
      </c>
    </row>
    <row r="58" spans="1:13" ht="14.4" customHeight="1" x14ac:dyDescent="0.3">
      <c r="A58" s="544" t="s">
        <v>485</v>
      </c>
      <c r="B58" s="545" t="s">
        <v>1824</v>
      </c>
      <c r="C58" s="545" t="s">
        <v>1399</v>
      </c>
      <c r="D58" s="545" t="s">
        <v>1400</v>
      </c>
      <c r="E58" s="545" t="s">
        <v>1401</v>
      </c>
      <c r="F58" s="562">
        <v>3</v>
      </c>
      <c r="G58" s="562">
        <v>0</v>
      </c>
      <c r="H58" s="550"/>
      <c r="I58" s="562"/>
      <c r="J58" s="562"/>
      <c r="K58" s="550"/>
      <c r="L58" s="562">
        <v>3</v>
      </c>
      <c r="M58" s="563">
        <v>0</v>
      </c>
    </row>
    <row r="59" spans="1:13" ht="14.4" customHeight="1" x14ac:dyDescent="0.3">
      <c r="A59" s="544" t="s">
        <v>485</v>
      </c>
      <c r="B59" s="545" t="s">
        <v>1824</v>
      </c>
      <c r="C59" s="545" t="s">
        <v>505</v>
      </c>
      <c r="D59" s="545" t="s">
        <v>503</v>
      </c>
      <c r="E59" s="545" t="s">
        <v>506</v>
      </c>
      <c r="F59" s="562"/>
      <c r="G59" s="562"/>
      <c r="H59" s="550">
        <v>0</v>
      </c>
      <c r="I59" s="562">
        <v>6</v>
      </c>
      <c r="J59" s="562">
        <v>210.66</v>
      </c>
      <c r="K59" s="550">
        <v>1</v>
      </c>
      <c r="L59" s="562">
        <v>6</v>
      </c>
      <c r="M59" s="563">
        <v>210.66</v>
      </c>
    </row>
    <row r="60" spans="1:13" ht="14.4" customHeight="1" x14ac:dyDescent="0.3">
      <c r="A60" s="544" t="s">
        <v>485</v>
      </c>
      <c r="B60" s="545" t="s">
        <v>1824</v>
      </c>
      <c r="C60" s="545" t="s">
        <v>802</v>
      </c>
      <c r="D60" s="545" t="s">
        <v>803</v>
      </c>
      <c r="E60" s="545" t="s">
        <v>577</v>
      </c>
      <c r="F60" s="562">
        <v>6</v>
      </c>
      <c r="G60" s="562">
        <v>421.38</v>
      </c>
      <c r="H60" s="550">
        <v>1</v>
      </c>
      <c r="I60" s="562"/>
      <c r="J60" s="562"/>
      <c r="K60" s="550">
        <v>0</v>
      </c>
      <c r="L60" s="562">
        <v>6</v>
      </c>
      <c r="M60" s="563">
        <v>421.38</v>
      </c>
    </row>
    <row r="61" spans="1:13" ht="14.4" customHeight="1" x14ac:dyDescent="0.3">
      <c r="A61" s="544" t="s">
        <v>485</v>
      </c>
      <c r="B61" s="545" t="s">
        <v>1824</v>
      </c>
      <c r="C61" s="545" t="s">
        <v>804</v>
      </c>
      <c r="D61" s="545" t="s">
        <v>805</v>
      </c>
      <c r="E61" s="545" t="s">
        <v>506</v>
      </c>
      <c r="F61" s="562">
        <v>13</v>
      </c>
      <c r="G61" s="562">
        <v>456.43</v>
      </c>
      <c r="H61" s="550">
        <v>1</v>
      </c>
      <c r="I61" s="562"/>
      <c r="J61" s="562"/>
      <c r="K61" s="550">
        <v>0</v>
      </c>
      <c r="L61" s="562">
        <v>13</v>
      </c>
      <c r="M61" s="563">
        <v>456.43</v>
      </c>
    </row>
    <row r="62" spans="1:13" ht="14.4" customHeight="1" x14ac:dyDescent="0.3">
      <c r="A62" s="544" t="s">
        <v>485</v>
      </c>
      <c r="B62" s="545" t="s">
        <v>1824</v>
      </c>
      <c r="C62" s="545" t="s">
        <v>806</v>
      </c>
      <c r="D62" s="545" t="s">
        <v>807</v>
      </c>
      <c r="E62" s="545" t="s">
        <v>577</v>
      </c>
      <c r="F62" s="562">
        <v>2</v>
      </c>
      <c r="G62" s="562">
        <v>140.46</v>
      </c>
      <c r="H62" s="550">
        <v>1</v>
      </c>
      <c r="I62" s="562"/>
      <c r="J62" s="562"/>
      <c r="K62" s="550">
        <v>0</v>
      </c>
      <c r="L62" s="562">
        <v>2</v>
      </c>
      <c r="M62" s="563">
        <v>140.46</v>
      </c>
    </row>
    <row r="63" spans="1:13" ht="14.4" customHeight="1" x14ac:dyDescent="0.3">
      <c r="A63" s="544" t="s">
        <v>485</v>
      </c>
      <c r="B63" s="545" t="s">
        <v>1840</v>
      </c>
      <c r="C63" s="545" t="s">
        <v>1499</v>
      </c>
      <c r="D63" s="545" t="s">
        <v>1500</v>
      </c>
      <c r="E63" s="545" t="s">
        <v>1501</v>
      </c>
      <c r="F63" s="562"/>
      <c r="G63" s="562"/>
      <c r="H63" s="550">
        <v>0</v>
      </c>
      <c r="I63" s="562">
        <v>4</v>
      </c>
      <c r="J63" s="562">
        <v>117.08</v>
      </c>
      <c r="K63" s="550">
        <v>1</v>
      </c>
      <c r="L63" s="562">
        <v>4</v>
      </c>
      <c r="M63" s="563">
        <v>117.08</v>
      </c>
    </row>
    <row r="64" spans="1:13" ht="14.4" customHeight="1" x14ac:dyDescent="0.3">
      <c r="A64" s="544" t="s">
        <v>485</v>
      </c>
      <c r="B64" s="545" t="s">
        <v>1840</v>
      </c>
      <c r="C64" s="545" t="s">
        <v>916</v>
      </c>
      <c r="D64" s="545" t="s">
        <v>917</v>
      </c>
      <c r="E64" s="545" t="s">
        <v>918</v>
      </c>
      <c r="F64" s="562"/>
      <c r="G64" s="562"/>
      <c r="H64" s="550">
        <v>0</v>
      </c>
      <c r="I64" s="562">
        <v>4</v>
      </c>
      <c r="J64" s="562">
        <v>140.44</v>
      </c>
      <c r="K64" s="550">
        <v>1</v>
      </c>
      <c r="L64" s="562">
        <v>4</v>
      </c>
      <c r="M64" s="563">
        <v>140.44</v>
      </c>
    </row>
    <row r="65" spans="1:13" ht="14.4" customHeight="1" x14ac:dyDescent="0.3">
      <c r="A65" s="544" t="s">
        <v>485</v>
      </c>
      <c r="B65" s="545" t="s">
        <v>1840</v>
      </c>
      <c r="C65" s="545" t="s">
        <v>1505</v>
      </c>
      <c r="D65" s="545" t="s">
        <v>1506</v>
      </c>
      <c r="E65" s="545" t="s">
        <v>1507</v>
      </c>
      <c r="F65" s="562">
        <v>2</v>
      </c>
      <c r="G65" s="562">
        <v>0</v>
      </c>
      <c r="H65" s="550"/>
      <c r="I65" s="562"/>
      <c r="J65" s="562"/>
      <c r="K65" s="550"/>
      <c r="L65" s="562">
        <v>2</v>
      </c>
      <c r="M65" s="563">
        <v>0</v>
      </c>
    </row>
    <row r="66" spans="1:13" ht="14.4" customHeight="1" x14ac:dyDescent="0.3">
      <c r="A66" s="544" t="s">
        <v>485</v>
      </c>
      <c r="B66" s="545" t="s">
        <v>1841</v>
      </c>
      <c r="C66" s="545" t="s">
        <v>813</v>
      </c>
      <c r="D66" s="545" t="s">
        <v>814</v>
      </c>
      <c r="E66" s="545" t="s">
        <v>561</v>
      </c>
      <c r="F66" s="562"/>
      <c r="G66" s="562"/>
      <c r="H66" s="550">
        <v>0</v>
      </c>
      <c r="I66" s="562">
        <v>8</v>
      </c>
      <c r="J66" s="562">
        <v>462.64</v>
      </c>
      <c r="K66" s="550">
        <v>1</v>
      </c>
      <c r="L66" s="562">
        <v>8</v>
      </c>
      <c r="M66" s="563">
        <v>462.64</v>
      </c>
    </row>
    <row r="67" spans="1:13" ht="14.4" customHeight="1" x14ac:dyDescent="0.3">
      <c r="A67" s="544" t="s">
        <v>485</v>
      </c>
      <c r="B67" s="545" t="s">
        <v>1841</v>
      </c>
      <c r="C67" s="545" t="s">
        <v>1402</v>
      </c>
      <c r="D67" s="545" t="s">
        <v>1403</v>
      </c>
      <c r="E67" s="545" t="s">
        <v>561</v>
      </c>
      <c r="F67" s="562"/>
      <c r="G67" s="562"/>
      <c r="H67" s="550">
        <v>0</v>
      </c>
      <c r="I67" s="562">
        <v>4</v>
      </c>
      <c r="J67" s="562">
        <v>145.47999999999999</v>
      </c>
      <c r="K67" s="550">
        <v>1</v>
      </c>
      <c r="L67" s="562">
        <v>4</v>
      </c>
      <c r="M67" s="563">
        <v>145.47999999999999</v>
      </c>
    </row>
    <row r="68" spans="1:13" ht="14.4" customHeight="1" x14ac:dyDescent="0.3">
      <c r="A68" s="544" t="s">
        <v>485</v>
      </c>
      <c r="B68" s="545" t="s">
        <v>1842</v>
      </c>
      <c r="C68" s="545" t="s">
        <v>1029</v>
      </c>
      <c r="D68" s="545" t="s">
        <v>1030</v>
      </c>
      <c r="E68" s="545" t="s">
        <v>1031</v>
      </c>
      <c r="F68" s="562">
        <v>2</v>
      </c>
      <c r="G68" s="562">
        <v>203.12</v>
      </c>
      <c r="H68" s="550">
        <v>1</v>
      </c>
      <c r="I68" s="562"/>
      <c r="J68" s="562"/>
      <c r="K68" s="550">
        <v>0</v>
      </c>
      <c r="L68" s="562">
        <v>2</v>
      </c>
      <c r="M68" s="563">
        <v>203.12</v>
      </c>
    </row>
    <row r="69" spans="1:13" ht="14.4" customHeight="1" x14ac:dyDescent="0.3">
      <c r="A69" s="544" t="s">
        <v>485</v>
      </c>
      <c r="B69" s="545" t="s">
        <v>1842</v>
      </c>
      <c r="C69" s="545" t="s">
        <v>1032</v>
      </c>
      <c r="D69" s="545" t="s">
        <v>1030</v>
      </c>
      <c r="E69" s="545" t="s">
        <v>1033</v>
      </c>
      <c r="F69" s="562">
        <v>3</v>
      </c>
      <c r="G69" s="562">
        <v>87.06</v>
      </c>
      <c r="H69" s="550">
        <v>1</v>
      </c>
      <c r="I69" s="562"/>
      <c r="J69" s="562"/>
      <c r="K69" s="550">
        <v>0</v>
      </c>
      <c r="L69" s="562">
        <v>3</v>
      </c>
      <c r="M69" s="563">
        <v>87.06</v>
      </c>
    </row>
    <row r="70" spans="1:13" ht="14.4" customHeight="1" x14ac:dyDescent="0.3">
      <c r="A70" s="544" t="s">
        <v>485</v>
      </c>
      <c r="B70" s="545" t="s">
        <v>1842</v>
      </c>
      <c r="C70" s="545" t="s">
        <v>1034</v>
      </c>
      <c r="D70" s="545" t="s">
        <v>1035</v>
      </c>
      <c r="E70" s="545" t="s">
        <v>1036</v>
      </c>
      <c r="F70" s="562">
        <v>1</v>
      </c>
      <c r="G70" s="562">
        <v>103.64</v>
      </c>
      <c r="H70" s="550">
        <v>1</v>
      </c>
      <c r="I70" s="562"/>
      <c r="J70" s="562"/>
      <c r="K70" s="550">
        <v>0</v>
      </c>
      <c r="L70" s="562">
        <v>1</v>
      </c>
      <c r="M70" s="563">
        <v>103.64</v>
      </c>
    </row>
    <row r="71" spans="1:13" ht="14.4" customHeight="1" x14ac:dyDescent="0.3">
      <c r="A71" s="544" t="s">
        <v>485</v>
      </c>
      <c r="B71" s="545" t="s">
        <v>1843</v>
      </c>
      <c r="C71" s="545" t="s">
        <v>1645</v>
      </c>
      <c r="D71" s="545" t="s">
        <v>1646</v>
      </c>
      <c r="E71" s="545" t="s">
        <v>1647</v>
      </c>
      <c r="F71" s="562">
        <v>1</v>
      </c>
      <c r="G71" s="562">
        <v>503.02</v>
      </c>
      <c r="H71" s="550">
        <v>1</v>
      </c>
      <c r="I71" s="562"/>
      <c r="J71" s="562"/>
      <c r="K71" s="550">
        <v>0</v>
      </c>
      <c r="L71" s="562">
        <v>1</v>
      </c>
      <c r="M71" s="563">
        <v>503.02</v>
      </c>
    </row>
    <row r="72" spans="1:13" ht="14.4" customHeight="1" x14ac:dyDescent="0.3">
      <c r="A72" s="544" t="s">
        <v>485</v>
      </c>
      <c r="B72" s="545" t="s">
        <v>1843</v>
      </c>
      <c r="C72" s="545" t="s">
        <v>1648</v>
      </c>
      <c r="D72" s="545" t="s">
        <v>1649</v>
      </c>
      <c r="E72" s="545" t="s">
        <v>1647</v>
      </c>
      <c r="F72" s="562">
        <v>2</v>
      </c>
      <c r="G72" s="562">
        <v>1006.04</v>
      </c>
      <c r="H72" s="550">
        <v>1</v>
      </c>
      <c r="I72" s="562"/>
      <c r="J72" s="562"/>
      <c r="K72" s="550">
        <v>0</v>
      </c>
      <c r="L72" s="562">
        <v>2</v>
      </c>
      <c r="M72" s="563">
        <v>1006.04</v>
      </c>
    </row>
    <row r="73" spans="1:13" ht="14.4" customHeight="1" x14ac:dyDescent="0.3">
      <c r="A73" s="544" t="s">
        <v>485</v>
      </c>
      <c r="B73" s="545" t="s">
        <v>1844</v>
      </c>
      <c r="C73" s="545" t="s">
        <v>695</v>
      </c>
      <c r="D73" s="545" t="s">
        <v>696</v>
      </c>
      <c r="E73" s="545" t="s">
        <v>506</v>
      </c>
      <c r="F73" s="562"/>
      <c r="G73" s="562"/>
      <c r="H73" s="550">
        <v>0</v>
      </c>
      <c r="I73" s="562">
        <v>7</v>
      </c>
      <c r="J73" s="562">
        <v>337.89000000000004</v>
      </c>
      <c r="K73" s="550">
        <v>1</v>
      </c>
      <c r="L73" s="562">
        <v>7</v>
      </c>
      <c r="M73" s="563">
        <v>337.89000000000004</v>
      </c>
    </row>
    <row r="74" spans="1:13" ht="14.4" customHeight="1" x14ac:dyDescent="0.3">
      <c r="A74" s="544" t="s">
        <v>485</v>
      </c>
      <c r="B74" s="545" t="s">
        <v>1844</v>
      </c>
      <c r="C74" s="545" t="s">
        <v>1053</v>
      </c>
      <c r="D74" s="545" t="s">
        <v>696</v>
      </c>
      <c r="E74" s="545" t="s">
        <v>504</v>
      </c>
      <c r="F74" s="562"/>
      <c r="G74" s="562"/>
      <c r="H74" s="550">
        <v>0</v>
      </c>
      <c r="I74" s="562">
        <v>4</v>
      </c>
      <c r="J74" s="562">
        <v>579.24</v>
      </c>
      <c r="K74" s="550">
        <v>1</v>
      </c>
      <c r="L74" s="562">
        <v>4</v>
      </c>
      <c r="M74" s="563">
        <v>579.24</v>
      </c>
    </row>
    <row r="75" spans="1:13" ht="14.4" customHeight="1" x14ac:dyDescent="0.3">
      <c r="A75" s="544" t="s">
        <v>485</v>
      </c>
      <c r="B75" s="545" t="s">
        <v>1844</v>
      </c>
      <c r="C75" s="545" t="s">
        <v>1580</v>
      </c>
      <c r="D75" s="545" t="s">
        <v>1055</v>
      </c>
      <c r="E75" s="545" t="s">
        <v>577</v>
      </c>
      <c r="F75" s="562"/>
      <c r="G75" s="562"/>
      <c r="H75" s="550">
        <v>0</v>
      </c>
      <c r="I75" s="562">
        <v>3</v>
      </c>
      <c r="J75" s="562">
        <v>289.59000000000003</v>
      </c>
      <c r="K75" s="550">
        <v>1</v>
      </c>
      <c r="L75" s="562">
        <v>3</v>
      </c>
      <c r="M75" s="563">
        <v>289.59000000000003</v>
      </c>
    </row>
    <row r="76" spans="1:13" ht="14.4" customHeight="1" x14ac:dyDescent="0.3">
      <c r="A76" s="544" t="s">
        <v>485</v>
      </c>
      <c r="B76" s="545" t="s">
        <v>1844</v>
      </c>
      <c r="C76" s="545" t="s">
        <v>1054</v>
      </c>
      <c r="D76" s="545" t="s">
        <v>1055</v>
      </c>
      <c r="E76" s="545" t="s">
        <v>763</v>
      </c>
      <c r="F76" s="562"/>
      <c r="G76" s="562"/>
      <c r="H76" s="550">
        <v>0</v>
      </c>
      <c r="I76" s="562">
        <v>5</v>
      </c>
      <c r="J76" s="562">
        <v>1448.1</v>
      </c>
      <c r="K76" s="550">
        <v>1</v>
      </c>
      <c r="L76" s="562">
        <v>5</v>
      </c>
      <c r="M76" s="563">
        <v>1448.1</v>
      </c>
    </row>
    <row r="77" spans="1:13" ht="14.4" customHeight="1" x14ac:dyDescent="0.3">
      <c r="A77" s="544" t="s">
        <v>485</v>
      </c>
      <c r="B77" s="545" t="s">
        <v>1844</v>
      </c>
      <c r="C77" s="545" t="s">
        <v>1581</v>
      </c>
      <c r="D77" s="545" t="s">
        <v>702</v>
      </c>
      <c r="E77" s="545" t="s">
        <v>845</v>
      </c>
      <c r="F77" s="562"/>
      <c r="G77" s="562"/>
      <c r="H77" s="550">
        <v>0</v>
      </c>
      <c r="I77" s="562">
        <v>2</v>
      </c>
      <c r="J77" s="562">
        <v>96.54</v>
      </c>
      <c r="K77" s="550">
        <v>1</v>
      </c>
      <c r="L77" s="562">
        <v>2</v>
      </c>
      <c r="M77" s="563">
        <v>96.54</v>
      </c>
    </row>
    <row r="78" spans="1:13" ht="14.4" customHeight="1" x14ac:dyDescent="0.3">
      <c r="A78" s="544" t="s">
        <v>485</v>
      </c>
      <c r="B78" s="545" t="s">
        <v>1844</v>
      </c>
      <c r="C78" s="545" t="s">
        <v>701</v>
      </c>
      <c r="D78" s="545" t="s">
        <v>702</v>
      </c>
      <c r="E78" s="545" t="s">
        <v>703</v>
      </c>
      <c r="F78" s="562"/>
      <c r="G78" s="562"/>
      <c r="H78" s="550">
        <v>0</v>
      </c>
      <c r="I78" s="562">
        <v>2</v>
      </c>
      <c r="J78" s="562">
        <v>321.77999999999997</v>
      </c>
      <c r="K78" s="550">
        <v>1</v>
      </c>
      <c r="L78" s="562">
        <v>2</v>
      </c>
      <c r="M78" s="563">
        <v>321.77999999999997</v>
      </c>
    </row>
    <row r="79" spans="1:13" ht="14.4" customHeight="1" x14ac:dyDescent="0.3">
      <c r="A79" s="544" t="s">
        <v>485</v>
      </c>
      <c r="B79" s="545" t="s">
        <v>1844</v>
      </c>
      <c r="C79" s="545" t="s">
        <v>1582</v>
      </c>
      <c r="D79" s="545" t="s">
        <v>1583</v>
      </c>
      <c r="E79" s="545" t="s">
        <v>845</v>
      </c>
      <c r="F79" s="562">
        <v>1</v>
      </c>
      <c r="G79" s="562">
        <v>48.27</v>
      </c>
      <c r="H79" s="550">
        <v>1</v>
      </c>
      <c r="I79" s="562"/>
      <c r="J79" s="562"/>
      <c r="K79" s="550">
        <v>0</v>
      </c>
      <c r="L79" s="562">
        <v>1</v>
      </c>
      <c r="M79" s="563">
        <v>48.27</v>
      </c>
    </row>
    <row r="80" spans="1:13" ht="14.4" customHeight="1" x14ac:dyDescent="0.3">
      <c r="A80" s="544" t="s">
        <v>485</v>
      </c>
      <c r="B80" s="545" t="s">
        <v>1844</v>
      </c>
      <c r="C80" s="545" t="s">
        <v>1584</v>
      </c>
      <c r="D80" s="545" t="s">
        <v>1583</v>
      </c>
      <c r="E80" s="545" t="s">
        <v>840</v>
      </c>
      <c r="F80" s="562">
        <v>2</v>
      </c>
      <c r="G80" s="562">
        <v>289.62</v>
      </c>
      <c r="H80" s="550">
        <v>1</v>
      </c>
      <c r="I80" s="562"/>
      <c r="J80" s="562"/>
      <c r="K80" s="550">
        <v>0</v>
      </c>
      <c r="L80" s="562">
        <v>2</v>
      </c>
      <c r="M80" s="563">
        <v>289.62</v>
      </c>
    </row>
    <row r="81" spans="1:13" ht="14.4" customHeight="1" x14ac:dyDescent="0.3">
      <c r="A81" s="544" t="s">
        <v>485</v>
      </c>
      <c r="B81" s="545" t="s">
        <v>1844</v>
      </c>
      <c r="C81" s="545" t="s">
        <v>1585</v>
      </c>
      <c r="D81" s="545" t="s">
        <v>1583</v>
      </c>
      <c r="E81" s="545" t="s">
        <v>840</v>
      </c>
      <c r="F81" s="562">
        <v>1</v>
      </c>
      <c r="G81" s="562">
        <v>144.81</v>
      </c>
      <c r="H81" s="550">
        <v>1</v>
      </c>
      <c r="I81" s="562"/>
      <c r="J81" s="562"/>
      <c r="K81" s="550">
        <v>0</v>
      </c>
      <c r="L81" s="562">
        <v>1</v>
      </c>
      <c r="M81" s="563">
        <v>144.81</v>
      </c>
    </row>
    <row r="82" spans="1:13" ht="14.4" customHeight="1" x14ac:dyDescent="0.3">
      <c r="A82" s="544" t="s">
        <v>485</v>
      </c>
      <c r="B82" s="545" t="s">
        <v>1845</v>
      </c>
      <c r="C82" s="545" t="s">
        <v>1069</v>
      </c>
      <c r="D82" s="545" t="s">
        <v>1070</v>
      </c>
      <c r="E82" s="545" t="s">
        <v>894</v>
      </c>
      <c r="F82" s="562"/>
      <c r="G82" s="562"/>
      <c r="H82" s="550"/>
      <c r="I82" s="562">
        <v>4</v>
      </c>
      <c r="J82" s="562">
        <v>0</v>
      </c>
      <c r="K82" s="550"/>
      <c r="L82" s="562">
        <v>4</v>
      </c>
      <c r="M82" s="563">
        <v>0</v>
      </c>
    </row>
    <row r="83" spans="1:13" ht="14.4" customHeight="1" x14ac:dyDescent="0.3">
      <c r="A83" s="544" t="s">
        <v>485</v>
      </c>
      <c r="B83" s="545" t="s">
        <v>1845</v>
      </c>
      <c r="C83" s="545" t="s">
        <v>1601</v>
      </c>
      <c r="D83" s="545" t="s">
        <v>1602</v>
      </c>
      <c r="E83" s="545" t="s">
        <v>1479</v>
      </c>
      <c r="F83" s="562"/>
      <c r="G83" s="562"/>
      <c r="H83" s="550"/>
      <c r="I83" s="562">
        <v>6</v>
      </c>
      <c r="J83" s="562">
        <v>0</v>
      </c>
      <c r="K83" s="550"/>
      <c r="L83" s="562">
        <v>6</v>
      </c>
      <c r="M83" s="563">
        <v>0</v>
      </c>
    </row>
    <row r="84" spans="1:13" ht="14.4" customHeight="1" x14ac:dyDescent="0.3">
      <c r="A84" s="544" t="s">
        <v>485</v>
      </c>
      <c r="B84" s="545" t="s">
        <v>1845</v>
      </c>
      <c r="C84" s="545" t="s">
        <v>1071</v>
      </c>
      <c r="D84" s="545" t="s">
        <v>1072</v>
      </c>
      <c r="E84" s="545" t="s">
        <v>1073</v>
      </c>
      <c r="F84" s="562"/>
      <c r="G84" s="562"/>
      <c r="H84" s="550"/>
      <c r="I84" s="562">
        <v>4</v>
      </c>
      <c r="J84" s="562">
        <v>0</v>
      </c>
      <c r="K84" s="550"/>
      <c r="L84" s="562">
        <v>4</v>
      </c>
      <c r="M84" s="563">
        <v>0</v>
      </c>
    </row>
    <row r="85" spans="1:13" ht="14.4" customHeight="1" x14ac:dyDescent="0.3">
      <c r="A85" s="544" t="s">
        <v>485</v>
      </c>
      <c r="B85" s="545" t="s">
        <v>1825</v>
      </c>
      <c r="C85" s="545" t="s">
        <v>559</v>
      </c>
      <c r="D85" s="545" t="s">
        <v>560</v>
      </c>
      <c r="E85" s="545" t="s">
        <v>561</v>
      </c>
      <c r="F85" s="562"/>
      <c r="G85" s="562"/>
      <c r="H85" s="550">
        <v>0</v>
      </c>
      <c r="I85" s="562">
        <v>12</v>
      </c>
      <c r="J85" s="562">
        <v>1048.92</v>
      </c>
      <c r="K85" s="550">
        <v>1</v>
      </c>
      <c r="L85" s="562">
        <v>12</v>
      </c>
      <c r="M85" s="563">
        <v>1048.92</v>
      </c>
    </row>
    <row r="86" spans="1:13" ht="14.4" customHeight="1" x14ac:dyDescent="0.3">
      <c r="A86" s="544" t="s">
        <v>485</v>
      </c>
      <c r="B86" s="545" t="s">
        <v>1825</v>
      </c>
      <c r="C86" s="545" t="s">
        <v>1058</v>
      </c>
      <c r="D86" s="545" t="s">
        <v>560</v>
      </c>
      <c r="E86" s="545" t="s">
        <v>786</v>
      </c>
      <c r="F86" s="562"/>
      <c r="G86" s="562"/>
      <c r="H86" s="550">
        <v>0</v>
      </c>
      <c r="I86" s="562">
        <v>6</v>
      </c>
      <c r="J86" s="562">
        <v>1602.97</v>
      </c>
      <c r="K86" s="550">
        <v>1</v>
      </c>
      <c r="L86" s="562">
        <v>6</v>
      </c>
      <c r="M86" s="563">
        <v>1602.97</v>
      </c>
    </row>
    <row r="87" spans="1:13" ht="14.4" customHeight="1" x14ac:dyDescent="0.3">
      <c r="A87" s="544" t="s">
        <v>485</v>
      </c>
      <c r="B87" s="545" t="s">
        <v>1825</v>
      </c>
      <c r="C87" s="545" t="s">
        <v>1059</v>
      </c>
      <c r="D87" s="545" t="s">
        <v>1060</v>
      </c>
      <c r="E87" s="545" t="s">
        <v>727</v>
      </c>
      <c r="F87" s="562"/>
      <c r="G87" s="562"/>
      <c r="H87" s="550">
        <v>0</v>
      </c>
      <c r="I87" s="562">
        <v>6</v>
      </c>
      <c r="J87" s="562">
        <v>544.16</v>
      </c>
      <c r="K87" s="550">
        <v>1</v>
      </c>
      <c r="L87" s="562">
        <v>6</v>
      </c>
      <c r="M87" s="563">
        <v>544.16</v>
      </c>
    </row>
    <row r="88" spans="1:13" ht="14.4" customHeight="1" x14ac:dyDescent="0.3">
      <c r="A88" s="544" t="s">
        <v>485</v>
      </c>
      <c r="B88" s="545" t="s">
        <v>1825</v>
      </c>
      <c r="C88" s="545" t="s">
        <v>1588</v>
      </c>
      <c r="D88" s="545" t="s">
        <v>1060</v>
      </c>
      <c r="E88" s="545" t="s">
        <v>636</v>
      </c>
      <c r="F88" s="562"/>
      <c r="G88" s="562"/>
      <c r="H88" s="550">
        <v>0</v>
      </c>
      <c r="I88" s="562">
        <v>1</v>
      </c>
      <c r="J88" s="562">
        <v>262.23</v>
      </c>
      <c r="K88" s="550">
        <v>1</v>
      </c>
      <c r="L88" s="562">
        <v>1</v>
      </c>
      <c r="M88" s="563">
        <v>262.23</v>
      </c>
    </row>
    <row r="89" spans="1:13" ht="14.4" customHeight="1" x14ac:dyDescent="0.3">
      <c r="A89" s="544" t="s">
        <v>485</v>
      </c>
      <c r="B89" s="545" t="s">
        <v>1825</v>
      </c>
      <c r="C89" s="545" t="s">
        <v>1061</v>
      </c>
      <c r="D89" s="545" t="s">
        <v>1062</v>
      </c>
      <c r="E89" s="545" t="s">
        <v>786</v>
      </c>
      <c r="F89" s="562"/>
      <c r="G89" s="562"/>
      <c r="H89" s="550">
        <v>0</v>
      </c>
      <c r="I89" s="562">
        <v>3</v>
      </c>
      <c r="J89" s="562">
        <v>1632.52</v>
      </c>
      <c r="K89" s="550">
        <v>1</v>
      </c>
      <c r="L89" s="562">
        <v>3</v>
      </c>
      <c r="M89" s="563">
        <v>1632.52</v>
      </c>
    </row>
    <row r="90" spans="1:13" ht="14.4" customHeight="1" x14ac:dyDescent="0.3">
      <c r="A90" s="544" t="s">
        <v>485</v>
      </c>
      <c r="B90" s="545" t="s">
        <v>1846</v>
      </c>
      <c r="C90" s="545" t="s">
        <v>1079</v>
      </c>
      <c r="D90" s="545" t="s">
        <v>1080</v>
      </c>
      <c r="E90" s="545" t="s">
        <v>727</v>
      </c>
      <c r="F90" s="562"/>
      <c r="G90" s="562"/>
      <c r="H90" s="550">
        <v>0</v>
      </c>
      <c r="I90" s="562">
        <v>3</v>
      </c>
      <c r="J90" s="562">
        <v>389.07</v>
      </c>
      <c r="K90" s="550">
        <v>1</v>
      </c>
      <c r="L90" s="562">
        <v>3</v>
      </c>
      <c r="M90" s="563">
        <v>389.07</v>
      </c>
    </row>
    <row r="91" spans="1:13" ht="14.4" customHeight="1" x14ac:dyDescent="0.3">
      <c r="A91" s="544" t="s">
        <v>485</v>
      </c>
      <c r="B91" s="545" t="s">
        <v>1846</v>
      </c>
      <c r="C91" s="545" t="s">
        <v>1606</v>
      </c>
      <c r="D91" s="545" t="s">
        <v>1080</v>
      </c>
      <c r="E91" s="545" t="s">
        <v>1607</v>
      </c>
      <c r="F91" s="562"/>
      <c r="G91" s="562"/>
      <c r="H91" s="550">
        <v>0</v>
      </c>
      <c r="I91" s="562">
        <v>1</v>
      </c>
      <c r="J91" s="562">
        <v>341.53</v>
      </c>
      <c r="K91" s="550">
        <v>1</v>
      </c>
      <c r="L91" s="562">
        <v>1</v>
      </c>
      <c r="M91" s="563">
        <v>341.53</v>
      </c>
    </row>
    <row r="92" spans="1:13" ht="14.4" customHeight="1" x14ac:dyDescent="0.3">
      <c r="A92" s="544" t="s">
        <v>485</v>
      </c>
      <c r="B92" s="545" t="s">
        <v>1846</v>
      </c>
      <c r="C92" s="545" t="s">
        <v>1608</v>
      </c>
      <c r="D92" s="545" t="s">
        <v>1609</v>
      </c>
      <c r="E92" s="545" t="s">
        <v>727</v>
      </c>
      <c r="F92" s="562"/>
      <c r="G92" s="562"/>
      <c r="H92" s="550">
        <v>0</v>
      </c>
      <c r="I92" s="562">
        <v>1</v>
      </c>
      <c r="J92" s="562">
        <v>42.47</v>
      </c>
      <c r="K92" s="550">
        <v>1</v>
      </c>
      <c r="L92" s="562">
        <v>1</v>
      </c>
      <c r="M92" s="563">
        <v>42.47</v>
      </c>
    </row>
    <row r="93" spans="1:13" ht="14.4" customHeight="1" x14ac:dyDescent="0.3">
      <c r="A93" s="544" t="s">
        <v>485</v>
      </c>
      <c r="B93" s="545" t="s">
        <v>1846</v>
      </c>
      <c r="C93" s="545" t="s">
        <v>1610</v>
      </c>
      <c r="D93" s="545" t="s">
        <v>1611</v>
      </c>
      <c r="E93" s="545" t="s">
        <v>1127</v>
      </c>
      <c r="F93" s="562">
        <v>1</v>
      </c>
      <c r="G93" s="562">
        <v>0</v>
      </c>
      <c r="H93" s="550"/>
      <c r="I93" s="562"/>
      <c r="J93" s="562"/>
      <c r="K93" s="550"/>
      <c r="L93" s="562">
        <v>1</v>
      </c>
      <c r="M93" s="563">
        <v>0</v>
      </c>
    </row>
    <row r="94" spans="1:13" ht="14.4" customHeight="1" x14ac:dyDescent="0.3">
      <c r="A94" s="544" t="s">
        <v>485</v>
      </c>
      <c r="B94" s="545" t="s">
        <v>1826</v>
      </c>
      <c r="C94" s="545" t="s">
        <v>634</v>
      </c>
      <c r="D94" s="545" t="s">
        <v>635</v>
      </c>
      <c r="E94" s="545" t="s">
        <v>636</v>
      </c>
      <c r="F94" s="562"/>
      <c r="G94" s="562"/>
      <c r="H94" s="550">
        <v>0</v>
      </c>
      <c r="I94" s="562">
        <v>1</v>
      </c>
      <c r="J94" s="562">
        <v>352.37</v>
      </c>
      <c r="K94" s="550">
        <v>1</v>
      </c>
      <c r="L94" s="562">
        <v>1</v>
      </c>
      <c r="M94" s="563">
        <v>352.37</v>
      </c>
    </row>
    <row r="95" spans="1:13" ht="14.4" customHeight="1" x14ac:dyDescent="0.3">
      <c r="A95" s="544" t="s">
        <v>485</v>
      </c>
      <c r="B95" s="545" t="s">
        <v>1826</v>
      </c>
      <c r="C95" s="545" t="s">
        <v>1586</v>
      </c>
      <c r="D95" s="545" t="s">
        <v>1587</v>
      </c>
      <c r="E95" s="545" t="s">
        <v>636</v>
      </c>
      <c r="F95" s="562"/>
      <c r="G95" s="562"/>
      <c r="H95" s="550">
        <v>0</v>
      </c>
      <c r="I95" s="562">
        <v>1</v>
      </c>
      <c r="J95" s="562">
        <v>318.66000000000003</v>
      </c>
      <c r="K95" s="550">
        <v>1</v>
      </c>
      <c r="L95" s="562">
        <v>1</v>
      </c>
      <c r="M95" s="563">
        <v>318.66000000000003</v>
      </c>
    </row>
    <row r="96" spans="1:13" ht="14.4" customHeight="1" x14ac:dyDescent="0.3">
      <c r="A96" s="544" t="s">
        <v>485</v>
      </c>
      <c r="B96" s="545" t="s">
        <v>1826</v>
      </c>
      <c r="C96" s="545" t="s">
        <v>1056</v>
      </c>
      <c r="D96" s="545" t="s">
        <v>1057</v>
      </c>
      <c r="E96" s="545" t="s">
        <v>636</v>
      </c>
      <c r="F96" s="562"/>
      <c r="G96" s="562"/>
      <c r="H96" s="550">
        <v>0</v>
      </c>
      <c r="I96" s="562">
        <v>1</v>
      </c>
      <c r="J96" s="562">
        <v>599.6</v>
      </c>
      <c r="K96" s="550">
        <v>1</v>
      </c>
      <c r="L96" s="562">
        <v>1</v>
      </c>
      <c r="M96" s="563">
        <v>599.6</v>
      </c>
    </row>
    <row r="97" spans="1:13" ht="14.4" customHeight="1" x14ac:dyDescent="0.3">
      <c r="A97" s="544" t="s">
        <v>485</v>
      </c>
      <c r="B97" s="545" t="s">
        <v>1847</v>
      </c>
      <c r="C97" s="545" t="s">
        <v>964</v>
      </c>
      <c r="D97" s="545" t="s">
        <v>965</v>
      </c>
      <c r="E97" s="545" t="s">
        <v>966</v>
      </c>
      <c r="F97" s="562">
        <v>2</v>
      </c>
      <c r="G97" s="562">
        <v>0</v>
      </c>
      <c r="H97" s="550"/>
      <c r="I97" s="562"/>
      <c r="J97" s="562"/>
      <c r="K97" s="550"/>
      <c r="L97" s="562">
        <v>2</v>
      </c>
      <c r="M97" s="563">
        <v>0</v>
      </c>
    </row>
    <row r="98" spans="1:13" ht="14.4" customHeight="1" x14ac:dyDescent="0.3">
      <c r="A98" s="544" t="s">
        <v>485</v>
      </c>
      <c r="B98" s="545" t="s">
        <v>1847</v>
      </c>
      <c r="C98" s="545" t="s">
        <v>967</v>
      </c>
      <c r="D98" s="545" t="s">
        <v>968</v>
      </c>
      <c r="E98" s="545" t="s">
        <v>969</v>
      </c>
      <c r="F98" s="562">
        <v>1</v>
      </c>
      <c r="G98" s="562">
        <v>0</v>
      </c>
      <c r="H98" s="550"/>
      <c r="I98" s="562"/>
      <c r="J98" s="562"/>
      <c r="K98" s="550"/>
      <c r="L98" s="562">
        <v>1</v>
      </c>
      <c r="M98" s="563">
        <v>0</v>
      </c>
    </row>
    <row r="99" spans="1:13" ht="14.4" customHeight="1" x14ac:dyDescent="0.3">
      <c r="A99" s="544" t="s">
        <v>485</v>
      </c>
      <c r="B99" s="545" t="s">
        <v>1847</v>
      </c>
      <c r="C99" s="545" t="s">
        <v>970</v>
      </c>
      <c r="D99" s="545" t="s">
        <v>971</v>
      </c>
      <c r="E99" s="545" t="s">
        <v>972</v>
      </c>
      <c r="F99" s="562"/>
      <c r="G99" s="562"/>
      <c r="H99" s="550">
        <v>0</v>
      </c>
      <c r="I99" s="562">
        <v>1</v>
      </c>
      <c r="J99" s="562">
        <v>164.94</v>
      </c>
      <c r="K99" s="550">
        <v>1</v>
      </c>
      <c r="L99" s="562">
        <v>1</v>
      </c>
      <c r="M99" s="563">
        <v>164.94</v>
      </c>
    </row>
    <row r="100" spans="1:13" ht="14.4" customHeight="1" x14ac:dyDescent="0.3">
      <c r="A100" s="544" t="s">
        <v>485</v>
      </c>
      <c r="B100" s="545" t="s">
        <v>1847</v>
      </c>
      <c r="C100" s="545" t="s">
        <v>973</v>
      </c>
      <c r="D100" s="545" t="s">
        <v>971</v>
      </c>
      <c r="E100" s="545" t="s">
        <v>974</v>
      </c>
      <c r="F100" s="562"/>
      <c r="G100" s="562"/>
      <c r="H100" s="550">
        <v>0</v>
      </c>
      <c r="I100" s="562">
        <v>10</v>
      </c>
      <c r="J100" s="562">
        <v>467.29999999999995</v>
      </c>
      <c r="K100" s="550">
        <v>1</v>
      </c>
      <c r="L100" s="562">
        <v>10</v>
      </c>
      <c r="M100" s="563">
        <v>467.29999999999995</v>
      </c>
    </row>
    <row r="101" spans="1:13" ht="14.4" customHeight="1" x14ac:dyDescent="0.3">
      <c r="A101" s="544" t="s">
        <v>485</v>
      </c>
      <c r="B101" s="545" t="s">
        <v>1847</v>
      </c>
      <c r="C101" s="545" t="s">
        <v>1529</v>
      </c>
      <c r="D101" s="545" t="s">
        <v>971</v>
      </c>
      <c r="E101" s="545" t="s">
        <v>1530</v>
      </c>
      <c r="F101" s="562"/>
      <c r="G101" s="562"/>
      <c r="H101" s="550"/>
      <c r="I101" s="562">
        <v>4</v>
      </c>
      <c r="J101" s="562">
        <v>0</v>
      </c>
      <c r="K101" s="550"/>
      <c r="L101" s="562">
        <v>4</v>
      </c>
      <c r="M101" s="563">
        <v>0</v>
      </c>
    </row>
    <row r="102" spans="1:13" ht="14.4" customHeight="1" x14ac:dyDescent="0.3">
      <c r="A102" s="544" t="s">
        <v>485</v>
      </c>
      <c r="B102" s="545" t="s">
        <v>1848</v>
      </c>
      <c r="C102" s="545" t="s">
        <v>1117</v>
      </c>
      <c r="D102" s="545" t="s">
        <v>1118</v>
      </c>
      <c r="E102" s="545" t="s">
        <v>1119</v>
      </c>
      <c r="F102" s="562">
        <v>7</v>
      </c>
      <c r="G102" s="562">
        <v>0</v>
      </c>
      <c r="H102" s="550"/>
      <c r="I102" s="562"/>
      <c r="J102" s="562"/>
      <c r="K102" s="550"/>
      <c r="L102" s="562">
        <v>7</v>
      </c>
      <c r="M102" s="563">
        <v>0</v>
      </c>
    </row>
    <row r="103" spans="1:13" ht="14.4" customHeight="1" x14ac:dyDescent="0.3">
      <c r="A103" s="544" t="s">
        <v>485</v>
      </c>
      <c r="B103" s="545" t="s">
        <v>1848</v>
      </c>
      <c r="C103" s="545" t="s">
        <v>1627</v>
      </c>
      <c r="D103" s="545" t="s">
        <v>1118</v>
      </c>
      <c r="E103" s="545" t="s">
        <v>1628</v>
      </c>
      <c r="F103" s="562">
        <v>1</v>
      </c>
      <c r="G103" s="562">
        <v>280.38</v>
      </c>
      <c r="H103" s="550">
        <v>1</v>
      </c>
      <c r="I103" s="562"/>
      <c r="J103" s="562"/>
      <c r="K103" s="550">
        <v>0</v>
      </c>
      <c r="L103" s="562">
        <v>1</v>
      </c>
      <c r="M103" s="563">
        <v>280.38</v>
      </c>
    </row>
    <row r="104" spans="1:13" ht="14.4" customHeight="1" x14ac:dyDescent="0.3">
      <c r="A104" s="544" t="s">
        <v>485</v>
      </c>
      <c r="B104" s="545" t="s">
        <v>1849</v>
      </c>
      <c r="C104" s="545" t="s">
        <v>976</v>
      </c>
      <c r="D104" s="545" t="s">
        <v>977</v>
      </c>
      <c r="E104" s="545" t="s">
        <v>561</v>
      </c>
      <c r="F104" s="562"/>
      <c r="G104" s="562"/>
      <c r="H104" s="550">
        <v>0</v>
      </c>
      <c r="I104" s="562">
        <v>4</v>
      </c>
      <c r="J104" s="562">
        <v>194.24</v>
      </c>
      <c r="K104" s="550">
        <v>1</v>
      </c>
      <c r="L104" s="562">
        <v>4</v>
      </c>
      <c r="M104" s="563">
        <v>194.24</v>
      </c>
    </row>
    <row r="105" spans="1:13" ht="14.4" customHeight="1" x14ac:dyDescent="0.3">
      <c r="A105" s="544" t="s">
        <v>485</v>
      </c>
      <c r="B105" s="545" t="s">
        <v>1849</v>
      </c>
      <c r="C105" s="545" t="s">
        <v>978</v>
      </c>
      <c r="D105" s="545" t="s">
        <v>977</v>
      </c>
      <c r="E105" s="545" t="s">
        <v>786</v>
      </c>
      <c r="F105" s="562"/>
      <c r="G105" s="562"/>
      <c r="H105" s="550">
        <v>0</v>
      </c>
      <c r="I105" s="562">
        <v>3</v>
      </c>
      <c r="J105" s="562">
        <v>437.01</v>
      </c>
      <c r="K105" s="550">
        <v>1</v>
      </c>
      <c r="L105" s="562">
        <v>3</v>
      </c>
      <c r="M105" s="563">
        <v>437.01</v>
      </c>
    </row>
    <row r="106" spans="1:13" ht="14.4" customHeight="1" x14ac:dyDescent="0.3">
      <c r="A106" s="544" t="s">
        <v>485</v>
      </c>
      <c r="B106" s="545" t="s">
        <v>1850</v>
      </c>
      <c r="C106" s="545" t="s">
        <v>1617</v>
      </c>
      <c r="D106" s="545" t="s">
        <v>1618</v>
      </c>
      <c r="E106" s="545" t="s">
        <v>770</v>
      </c>
      <c r="F106" s="562"/>
      <c r="G106" s="562"/>
      <c r="H106" s="550">
        <v>0</v>
      </c>
      <c r="I106" s="562">
        <v>2</v>
      </c>
      <c r="J106" s="562">
        <v>196.22</v>
      </c>
      <c r="K106" s="550">
        <v>1</v>
      </c>
      <c r="L106" s="562">
        <v>2</v>
      </c>
      <c r="M106" s="563">
        <v>196.22</v>
      </c>
    </row>
    <row r="107" spans="1:13" ht="14.4" customHeight="1" x14ac:dyDescent="0.3">
      <c r="A107" s="544" t="s">
        <v>485</v>
      </c>
      <c r="B107" s="545" t="s">
        <v>1850</v>
      </c>
      <c r="C107" s="545" t="s">
        <v>1104</v>
      </c>
      <c r="D107" s="545" t="s">
        <v>1105</v>
      </c>
      <c r="E107" s="545" t="s">
        <v>782</v>
      </c>
      <c r="F107" s="562"/>
      <c r="G107" s="562"/>
      <c r="H107" s="550">
        <v>0</v>
      </c>
      <c r="I107" s="562">
        <v>3</v>
      </c>
      <c r="J107" s="562">
        <v>176.57999999999998</v>
      </c>
      <c r="K107" s="550">
        <v>1</v>
      </c>
      <c r="L107" s="562">
        <v>3</v>
      </c>
      <c r="M107" s="563">
        <v>176.57999999999998</v>
      </c>
    </row>
    <row r="108" spans="1:13" ht="14.4" customHeight="1" x14ac:dyDescent="0.3">
      <c r="A108" s="544" t="s">
        <v>485</v>
      </c>
      <c r="B108" s="545" t="s">
        <v>1850</v>
      </c>
      <c r="C108" s="545" t="s">
        <v>1106</v>
      </c>
      <c r="D108" s="545" t="s">
        <v>1105</v>
      </c>
      <c r="E108" s="545" t="s">
        <v>773</v>
      </c>
      <c r="F108" s="562"/>
      <c r="G108" s="562"/>
      <c r="H108" s="550">
        <v>0</v>
      </c>
      <c r="I108" s="562">
        <v>2</v>
      </c>
      <c r="J108" s="562">
        <v>392.42</v>
      </c>
      <c r="K108" s="550">
        <v>1</v>
      </c>
      <c r="L108" s="562">
        <v>2</v>
      </c>
      <c r="M108" s="563">
        <v>392.42</v>
      </c>
    </row>
    <row r="109" spans="1:13" ht="14.4" customHeight="1" x14ac:dyDescent="0.3">
      <c r="A109" s="544" t="s">
        <v>485</v>
      </c>
      <c r="B109" s="545" t="s">
        <v>1850</v>
      </c>
      <c r="C109" s="545" t="s">
        <v>1619</v>
      </c>
      <c r="D109" s="545" t="s">
        <v>1620</v>
      </c>
      <c r="E109" s="545" t="s">
        <v>798</v>
      </c>
      <c r="F109" s="562">
        <v>1</v>
      </c>
      <c r="G109" s="562">
        <v>192.29</v>
      </c>
      <c r="H109" s="550">
        <v>1</v>
      </c>
      <c r="I109" s="562"/>
      <c r="J109" s="562"/>
      <c r="K109" s="550">
        <v>0</v>
      </c>
      <c r="L109" s="562">
        <v>1</v>
      </c>
      <c r="M109" s="563">
        <v>192.29</v>
      </c>
    </row>
    <row r="110" spans="1:13" ht="14.4" customHeight="1" x14ac:dyDescent="0.3">
      <c r="A110" s="544" t="s">
        <v>485</v>
      </c>
      <c r="B110" s="545" t="s">
        <v>1851</v>
      </c>
      <c r="C110" s="545" t="s">
        <v>1373</v>
      </c>
      <c r="D110" s="545" t="s">
        <v>1374</v>
      </c>
      <c r="E110" s="545" t="s">
        <v>760</v>
      </c>
      <c r="F110" s="562"/>
      <c r="G110" s="562"/>
      <c r="H110" s="550">
        <v>0</v>
      </c>
      <c r="I110" s="562">
        <v>2</v>
      </c>
      <c r="J110" s="562">
        <v>706.36</v>
      </c>
      <c r="K110" s="550">
        <v>1</v>
      </c>
      <c r="L110" s="562">
        <v>2</v>
      </c>
      <c r="M110" s="563">
        <v>706.36</v>
      </c>
    </row>
    <row r="111" spans="1:13" ht="14.4" customHeight="1" x14ac:dyDescent="0.3">
      <c r="A111" s="544" t="s">
        <v>485</v>
      </c>
      <c r="B111" s="545" t="s">
        <v>1851</v>
      </c>
      <c r="C111" s="545" t="s">
        <v>758</v>
      </c>
      <c r="D111" s="545" t="s">
        <v>759</v>
      </c>
      <c r="E111" s="545" t="s">
        <v>760</v>
      </c>
      <c r="F111" s="562">
        <v>2</v>
      </c>
      <c r="G111" s="562">
        <v>706.36</v>
      </c>
      <c r="H111" s="550">
        <v>1</v>
      </c>
      <c r="I111" s="562"/>
      <c r="J111" s="562"/>
      <c r="K111" s="550">
        <v>0</v>
      </c>
      <c r="L111" s="562">
        <v>2</v>
      </c>
      <c r="M111" s="563">
        <v>706.36</v>
      </c>
    </row>
    <row r="112" spans="1:13" ht="14.4" customHeight="1" x14ac:dyDescent="0.3">
      <c r="A112" s="544" t="s">
        <v>485</v>
      </c>
      <c r="B112" s="545" t="s">
        <v>1851</v>
      </c>
      <c r="C112" s="545" t="s">
        <v>761</v>
      </c>
      <c r="D112" s="545" t="s">
        <v>762</v>
      </c>
      <c r="E112" s="545" t="s">
        <v>763</v>
      </c>
      <c r="F112" s="562"/>
      <c r="G112" s="562"/>
      <c r="H112" s="550">
        <v>0</v>
      </c>
      <c r="I112" s="562">
        <v>1</v>
      </c>
      <c r="J112" s="562">
        <v>176.59</v>
      </c>
      <c r="K112" s="550">
        <v>1</v>
      </c>
      <c r="L112" s="562">
        <v>1</v>
      </c>
      <c r="M112" s="563">
        <v>176.59</v>
      </c>
    </row>
    <row r="113" spans="1:13" ht="14.4" customHeight="1" x14ac:dyDescent="0.3">
      <c r="A113" s="544" t="s">
        <v>485</v>
      </c>
      <c r="B113" s="545" t="s">
        <v>1851</v>
      </c>
      <c r="C113" s="545" t="s">
        <v>1375</v>
      </c>
      <c r="D113" s="545" t="s">
        <v>1374</v>
      </c>
      <c r="E113" s="545" t="s">
        <v>760</v>
      </c>
      <c r="F113" s="562"/>
      <c r="G113" s="562"/>
      <c r="H113" s="550">
        <v>0</v>
      </c>
      <c r="I113" s="562">
        <v>2</v>
      </c>
      <c r="J113" s="562">
        <v>706.36</v>
      </c>
      <c r="K113" s="550">
        <v>1</v>
      </c>
      <c r="L113" s="562">
        <v>2</v>
      </c>
      <c r="M113" s="563">
        <v>706.36</v>
      </c>
    </row>
    <row r="114" spans="1:13" ht="14.4" customHeight="1" x14ac:dyDescent="0.3">
      <c r="A114" s="544" t="s">
        <v>485</v>
      </c>
      <c r="B114" s="545" t="s">
        <v>1851</v>
      </c>
      <c r="C114" s="545" t="s">
        <v>764</v>
      </c>
      <c r="D114" s="545" t="s">
        <v>765</v>
      </c>
      <c r="E114" s="545" t="s">
        <v>766</v>
      </c>
      <c r="F114" s="562"/>
      <c r="G114" s="562"/>
      <c r="H114" s="550">
        <v>0</v>
      </c>
      <c r="I114" s="562">
        <v>8</v>
      </c>
      <c r="J114" s="562">
        <v>4346.88</v>
      </c>
      <c r="K114" s="550">
        <v>1</v>
      </c>
      <c r="L114" s="562">
        <v>8</v>
      </c>
      <c r="M114" s="563">
        <v>4346.88</v>
      </c>
    </row>
    <row r="115" spans="1:13" ht="14.4" customHeight="1" x14ac:dyDescent="0.3">
      <c r="A115" s="544" t="s">
        <v>485</v>
      </c>
      <c r="B115" s="545" t="s">
        <v>1851</v>
      </c>
      <c r="C115" s="545" t="s">
        <v>767</v>
      </c>
      <c r="D115" s="545" t="s">
        <v>759</v>
      </c>
      <c r="E115" s="545" t="s">
        <v>760</v>
      </c>
      <c r="F115" s="562">
        <v>1</v>
      </c>
      <c r="G115" s="562">
        <v>353.18</v>
      </c>
      <c r="H115" s="550">
        <v>1</v>
      </c>
      <c r="I115" s="562"/>
      <c r="J115" s="562"/>
      <c r="K115" s="550">
        <v>0</v>
      </c>
      <c r="L115" s="562">
        <v>1</v>
      </c>
      <c r="M115" s="563">
        <v>353.18</v>
      </c>
    </row>
    <row r="116" spans="1:13" ht="14.4" customHeight="1" x14ac:dyDescent="0.3">
      <c r="A116" s="544" t="s">
        <v>485</v>
      </c>
      <c r="B116" s="545" t="s">
        <v>1851</v>
      </c>
      <c r="C116" s="545" t="s">
        <v>768</v>
      </c>
      <c r="D116" s="545" t="s">
        <v>769</v>
      </c>
      <c r="E116" s="545" t="s">
        <v>770</v>
      </c>
      <c r="F116" s="562"/>
      <c r="G116" s="562"/>
      <c r="H116" s="550">
        <v>0</v>
      </c>
      <c r="I116" s="562">
        <v>4</v>
      </c>
      <c r="J116" s="562">
        <v>784.84</v>
      </c>
      <c r="K116" s="550">
        <v>1</v>
      </c>
      <c r="L116" s="562">
        <v>4</v>
      </c>
      <c r="M116" s="563">
        <v>784.84</v>
      </c>
    </row>
    <row r="117" spans="1:13" ht="14.4" customHeight="1" x14ac:dyDescent="0.3">
      <c r="A117" s="544" t="s">
        <v>485</v>
      </c>
      <c r="B117" s="545" t="s">
        <v>1851</v>
      </c>
      <c r="C117" s="545" t="s">
        <v>771</v>
      </c>
      <c r="D117" s="545" t="s">
        <v>772</v>
      </c>
      <c r="E117" s="545" t="s">
        <v>773</v>
      </c>
      <c r="F117" s="562"/>
      <c r="G117" s="562"/>
      <c r="H117" s="550">
        <v>0</v>
      </c>
      <c r="I117" s="562">
        <v>3</v>
      </c>
      <c r="J117" s="562">
        <v>1177.26</v>
      </c>
      <c r="K117" s="550">
        <v>1</v>
      </c>
      <c r="L117" s="562">
        <v>3</v>
      </c>
      <c r="M117" s="563">
        <v>1177.26</v>
      </c>
    </row>
    <row r="118" spans="1:13" ht="14.4" customHeight="1" x14ac:dyDescent="0.3">
      <c r="A118" s="544" t="s">
        <v>485</v>
      </c>
      <c r="B118" s="545" t="s">
        <v>1851</v>
      </c>
      <c r="C118" s="545" t="s">
        <v>774</v>
      </c>
      <c r="D118" s="545" t="s">
        <v>775</v>
      </c>
      <c r="E118" s="545" t="s">
        <v>776</v>
      </c>
      <c r="F118" s="562"/>
      <c r="G118" s="562"/>
      <c r="H118" s="550">
        <v>0</v>
      </c>
      <c r="I118" s="562">
        <v>4</v>
      </c>
      <c r="J118" s="562">
        <v>2414.92</v>
      </c>
      <c r="K118" s="550">
        <v>1</v>
      </c>
      <c r="L118" s="562">
        <v>4</v>
      </c>
      <c r="M118" s="563">
        <v>2414.92</v>
      </c>
    </row>
    <row r="119" spans="1:13" ht="14.4" customHeight="1" x14ac:dyDescent="0.3">
      <c r="A119" s="544" t="s">
        <v>485</v>
      </c>
      <c r="B119" s="545" t="s">
        <v>1851</v>
      </c>
      <c r="C119" s="545" t="s">
        <v>1382</v>
      </c>
      <c r="D119" s="545" t="s">
        <v>1383</v>
      </c>
      <c r="E119" s="545" t="s">
        <v>1384</v>
      </c>
      <c r="F119" s="562">
        <v>1</v>
      </c>
      <c r="G119" s="562">
        <v>0</v>
      </c>
      <c r="H119" s="550"/>
      <c r="I119" s="562"/>
      <c r="J119" s="562"/>
      <c r="K119" s="550"/>
      <c r="L119" s="562">
        <v>1</v>
      </c>
      <c r="M119" s="563">
        <v>0</v>
      </c>
    </row>
    <row r="120" spans="1:13" ht="14.4" customHeight="1" x14ac:dyDescent="0.3">
      <c r="A120" s="544" t="s">
        <v>485</v>
      </c>
      <c r="B120" s="545" t="s">
        <v>1851</v>
      </c>
      <c r="C120" s="545" t="s">
        <v>1377</v>
      </c>
      <c r="D120" s="545" t="s">
        <v>1378</v>
      </c>
      <c r="E120" s="545" t="s">
        <v>763</v>
      </c>
      <c r="F120" s="562"/>
      <c r="G120" s="562"/>
      <c r="H120" s="550">
        <v>0</v>
      </c>
      <c r="I120" s="562">
        <v>4</v>
      </c>
      <c r="J120" s="562">
        <v>749.48</v>
      </c>
      <c r="K120" s="550">
        <v>1</v>
      </c>
      <c r="L120" s="562">
        <v>4</v>
      </c>
      <c r="M120" s="563">
        <v>749.48</v>
      </c>
    </row>
    <row r="121" spans="1:13" ht="14.4" customHeight="1" x14ac:dyDescent="0.3">
      <c r="A121" s="544" t="s">
        <v>485</v>
      </c>
      <c r="B121" s="545" t="s">
        <v>1851</v>
      </c>
      <c r="C121" s="545" t="s">
        <v>1376</v>
      </c>
      <c r="D121" s="545" t="s">
        <v>781</v>
      </c>
      <c r="E121" s="545" t="s">
        <v>760</v>
      </c>
      <c r="F121" s="562"/>
      <c r="G121" s="562"/>
      <c r="H121" s="550">
        <v>0</v>
      </c>
      <c r="I121" s="562">
        <v>3</v>
      </c>
      <c r="J121" s="562">
        <v>1124.22</v>
      </c>
      <c r="K121" s="550">
        <v>1</v>
      </c>
      <c r="L121" s="562">
        <v>3</v>
      </c>
      <c r="M121" s="563">
        <v>1124.22</v>
      </c>
    </row>
    <row r="122" spans="1:13" ht="14.4" customHeight="1" x14ac:dyDescent="0.3">
      <c r="A122" s="544" t="s">
        <v>485</v>
      </c>
      <c r="B122" s="545" t="s">
        <v>1851</v>
      </c>
      <c r="C122" s="545" t="s">
        <v>780</v>
      </c>
      <c r="D122" s="545" t="s">
        <v>781</v>
      </c>
      <c r="E122" s="545" t="s">
        <v>782</v>
      </c>
      <c r="F122" s="562"/>
      <c r="G122" s="562"/>
      <c r="H122" s="550">
        <v>0</v>
      </c>
      <c r="I122" s="562">
        <v>1</v>
      </c>
      <c r="J122" s="562">
        <v>124.91</v>
      </c>
      <c r="K122" s="550">
        <v>1</v>
      </c>
      <c r="L122" s="562">
        <v>1</v>
      </c>
      <c r="M122" s="563">
        <v>124.91</v>
      </c>
    </row>
    <row r="123" spans="1:13" ht="14.4" customHeight="1" x14ac:dyDescent="0.3">
      <c r="A123" s="544" t="s">
        <v>485</v>
      </c>
      <c r="B123" s="545" t="s">
        <v>1851</v>
      </c>
      <c r="C123" s="545" t="s">
        <v>1379</v>
      </c>
      <c r="D123" s="545" t="s">
        <v>1380</v>
      </c>
      <c r="E123" s="545" t="s">
        <v>766</v>
      </c>
      <c r="F123" s="562"/>
      <c r="G123" s="562"/>
      <c r="H123" s="550">
        <v>0</v>
      </c>
      <c r="I123" s="562">
        <v>1</v>
      </c>
      <c r="J123" s="562">
        <v>579.30999999999995</v>
      </c>
      <c r="K123" s="550">
        <v>1</v>
      </c>
      <c r="L123" s="562">
        <v>1</v>
      </c>
      <c r="M123" s="563">
        <v>579.30999999999995</v>
      </c>
    </row>
    <row r="124" spans="1:13" ht="14.4" customHeight="1" x14ac:dyDescent="0.3">
      <c r="A124" s="544" t="s">
        <v>485</v>
      </c>
      <c r="B124" s="545" t="s">
        <v>1851</v>
      </c>
      <c r="C124" s="545" t="s">
        <v>777</v>
      </c>
      <c r="D124" s="545" t="s">
        <v>778</v>
      </c>
      <c r="E124" s="545" t="s">
        <v>779</v>
      </c>
      <c r="F124" s="562"/>
      <c r="G124" s="562"/>
      <c r="H124" s="550">
        <v>0</v>
      </c>
      <c r="I124" s="562">
        <v>3</v>
      </c>
      <c r="J124" s="562">
        <v>896.87999999999988</v>
      </c>
      <c r="K124" s="550">
        <v>1</v>
      </c>
      <c r="L124" s="562">
        <v>3</v>
      </c>
      <c r="M124" s="563">
        <v>896.87999999999988</v>
      </c>
    </row>
    <row r="125" spans="1:13" ht="14.4" customHeight="1" x14ac:dyDescent="0.3">
      <c r="A125" s="544" t="s">
        <v>485</v>
      </c>
      <c r="B125" s="545" t="s">
        <v>1851</v>
      </c>
      <c r="C125" s="545" t="s">
        <v>1381</v>
      </c>
      <c r="D125" s="545" t="s">
        <v>1378</v>
      </c>
      <c r="E125" s="545" t="s">
        <v>577</v>
      </c>
      <c r="F125" s="562"/>
      <c r="G125" s="562"/>
      <c r="H125" s="550">
        <v>0</v>
      </c>
      <c r="I125" s="562">
        <v>2</v>
      </c>
      <c r="J125" s="562">
        <v>124.92</v>
      </c>
      <c r="K125" s="550">
        <v>1</v>
      </c>
      <c r="L125" s="562">
        <v>2</v>
      </c>
      <c r="M125" s="563">
        <v>124.92</v>
      </c>
    </row>
    <row r="126" spans="1:13" ht="14.4" customHeight="1" x14ac:dyDescent="0.3">
      <c r="A126" s="544" t="s">
        <v>485</v>
      </c>
      <c r="B126" s="545" t="s">
        <v>1852</v>
      </c>
      <c r="C126" s="545" t="s">
        <v>1093</v>
      </c>
      <c r="D126" s="545" t="s">
        <v>1094</v>
      </c>
      <c r="E126" s="545" t="s">
        <v>763</v>
      </c>
      <c r="F126" s="562"/>
      <c r="G126" s="562"/>
      <c r="H126" s="550">
        <v>0</v>
      </c>
      <c r="I126" s="562">
        <v>5</v>
      </c>
      <c r="J126" s="562">
        <v>1765.9</v>
      </c>
      <c r="K126" s="550">
        <v>1</v>
      </c>
      <c r="L126" s="562">
        <v>5</v>
      </c>
      <c r="M126" s="563">
        <v>1765.9</v>
      </c>
    </row>
    <row r="127" spans="1:13" ht="14.4" customHeight="1" x14ac:dyDescent="0.3">
      <c r="A127" s="544" t="s">
        <v>485</v>
      </c>
      <c r="B127" s="545" t="s">
        <v>1852</v>
      </c>
      <c r="C127" s="545" t="s">
        <v>1302</v>
      </c>
      <c r="D127" s="545" t="s">
        <v>1096</v>
      </c>
      <c r="E127" s="545" t="s">
        <v>782</v>
      </c>
      <c r="F127" s="562"/>
      <c r="G127" s="562"/>
      <c r="H127" s="550">
        <v>0</v>
      </c>
      <c r="I127" s="562">
        <v>1</v>
      </c>
      <c r="J127" s="562">
        <v>181.13</v>
      </c>
      <c r="K127" s="550">
        <v>1</v>
      </c>
      <c r="L127" s="562">
        <v>1</v>
      </c>
      <c r="M127" s="563">
        <v>181.13</v>
      </c>
    </row>
    <row r="128" spans="1:13" ht="14.4" customHeight="1" x14ac:dyDescent="0.3">
      <c r="A128" s="544" t="s">
        <v>485</v>
      </c>
      <c r="B128" s="545" t="s">
        <v>1852</v>
      </c>
      <c r="C128" s="545" t="s">
        <v>1095</v>
      </c>
      <c r="D128" s="545" t="s">
        <v>1096</v>
      </c>
      <c r="E128" s="545" t="s">
        <v>760</v>
      </c>
      <c r="F128" s="562"/>
      <c r="G128" s="562"/>
      <c r="H128" s="550">
        <v>0</v>
      </c>
      <c r="I128" s="562">
        <v>4</v>
      </c>
      <c r="J128" s="562">
        <v>2173.44</v>
      </c>
      <c r="K128" s="550">
        <v>1</v>
      </c>
      <c r="L128" s="562">
        <v>4</v>
      </c>
      <c r="M128" s="563">
        <v>2173.44</v>
      </c>
    </row>
    <row r="129" spans="1:13" ht="14.4" customHeight="1" x14ac:dyDescent="0.3">
      <c r="A129" s="544" t="s">
        <v>485</v>
      </c>
      <c r="B129" s="545" t="s">
        <v>1852</v>
      </c>
      <c r="C129" s="545" t="s">
        <v>1097</v>
      </c>
      <c r="D129" s="545" t="s">
        <v>1098</v>
      </c>
      <c r="E129" s="545" t="s">
        <v>766</v>
      </c>
      <c r="F129" s="562"/>
      <c r="G129" s="562"/>
      <c r="H129" s="550">
        <v>0</v>
      </c>
      <c r="I129" s="562">
        <v>3</v>
      </c>
      <c r="J129" s="562">
        <v>2507.79</v>
      </c>
      <c r="K129" s="550">
        <v>1</v>
      </c>
      <c r="L129" s="562">
        <v>3</v>
      </c>
      <c r="M129" s="563">
        <v>2507.79</v>
      </c>
    </row>
    <row r="130" spans="1:13" ht="14.4" customHeight="1" x14ac:dyDescent="0.3">
      <c r="A130" s="544" t="s">
        <v>485</v>
      </c>
      <c r="B130" s="545" t="s">
        <v>1853</v>
      </c>
      <c r="C130" s="545" t="s">
        <v>1269</v>
      </c>
      <c r="D130" s="545" t="s">
        <v>1270</v>
      </c>
      <c r="E130" s="545" t="s">
        <v>1271</v>
      </c>
      <c r="F130" s="562"/>
      <c r="G130" s="562"/>
      <c r="H130" s="550">
        <v>0</v>
      </c>
      <c r="I130" s="562">
        <v>1</v>
      </c>
      <c r="J130" s="562">
        <v>556.04</v>
      </c>
      <c r="K130" s="550">
        <v>1</v>
      </c>
      <c r="L130" s="562">
        <v>1</v>
      </c>
      <c r="M130" s="563">
        <v>556.04</v>
      </c>
    </row>
    <row r="131" spans="1:13" ht="14.4" customHeight="1" x14ac:dyDescent="0.3">
      <c r="A131" s="544" t="s">
        <v>485</v>
      </c>
      <c r="B131" s="545" t="s">
        <v>1854</v>
      </c>
      <c r="C131" s="545" t="s">
        <v>784</v>
      </c>
      <c r="D131" s="545" t="s">
        <v>785</v>
      </c>
      <c r="E131" s="545" t="s">
        <v>786</v>
      </c>
      <c r="F131" s="562"/>
      <c r="G131" s="562"/>
      <c r="H131" s="550">
        <v>0</v>
      </c>
      <c r="I131" s="562">
        <v>1</v>
      </c>
      <c r="J131" s="562">
        <v>739.33</v>
      </c>
      <c r="K131" s="550">
        <v>1</v>
      </c>
      <c r="L131" s="562">
        <v>1</v>
      </c>
      <c r="M131" s="563">
        <v>739.33</v>
      </c>
    </row>
    <row r="132" spans="1:13" ht="14.4" customHeight="1" x14ac:dyDescent="0.3">
      <c r="A132" s="544" t="s">
        <v>485</v>
      </c>
      <c r="B132" s="545" t="s">
        <v>1854</v>
      </c>
      <c r="C132" s="545" t="s">
        <v>1385</v>
      </c>
      <c r="D132" s="545" t="s">
        <v>1386</v>
      </c>
      <c r="E132" s="545" t="s">
        <v>786</v>
      </c>
      <c r="F132" s="562"/>
      <c r="G132" s="562"/>
      <c r="H132" s="550"/>
      <c r="I132" s="562">
        <v>1</v>
      </c>
      <c r="J132" s="562">
        <v>0</v>
      </c>
      <c r="K132" s="550"/>
      <c r="L132" s="562">
        <v>1</v>
      </c>
      <c r="M132" s="563">
        <v>0</v>
      </c>
    </row>
    <row r="133" spans="1:13" ht="14.4" customHeight="1" x14ac:dyDescent="0.3">
      <c r="A133" s="544" t="s">
        <v>485</v>
      </c>
      <c r="B133" s="545" t="s">
        <v>1855</v>
      </c>
      <c r="C133" s="545" t="s">
        <v>1113</v>
      </c>
      <c r="D133" s="545" t="s">
        <v>1114</v>
      </c>
      <c r="E133" s="545" t="s">
        <v>1115</v>
      </c>
      <c r="F133" s="562">
        <v>1</v>
      </c>
      <c r="G133" s="562">
        <v>0</v>
      </c>
      <c r="H133" s="550"/>
      <c r="I133" s="562"/>
      <c r="J133" s="562"/>
      <c r="K133" s="550"/>
      <c r="L133" s="562">
        <v>1</v>
      </c>
      <c r="M133" s="563">
        <v>0</v>
      </c>
    </row>
    <row r="134" spans="1:13" ht="14.4" customHeight="1" x14ac:dyDescent="0.3">
      <c r="A134" s="544" t="s">
        <v>485</v>
      </c>
      <c r="B134" s="545" t="s">
        <v>1856</v>
      </c>
      <c r="C134" s="545" t="s">
        <v>1001</v>
      </c>
      <c r="D134" s="545" t="s">
        <v>1002</v>
      </c>
      <c r="E134" s="545" t="s">
        <v>1003</v>
      </c>
      <c r="F134" s="562"/>
      <c r="G134" s="562"/>
      <c r="H134" s="550">
        <v>0</v>
      </c>
      <c r="I134" s="562">
        <v>6</v>
      </c>
      <c r="J134" s="562">
        <v>222.95999999999998</v>
      </c>
      <c r="K134" s="550">
        <v>1</v>
      </c>
      <c r="L134" s="562">
        <v>6</v>
      </c>
      <c r="M134" s="563">
        <v>222.95999999999998</v>
      </c>
    </row>
    <row r="135" spans="1:13" ht="14.4" customHeight="1" x14ac:dyDescent="0.3">
      <c r="A135" s="544" t="s">
        <v>485</v>
      </c>
      <c r="B135" s="545" t="s">
        <v>1857</v>
      </c>
      <c r="C135" s="545" t="s">
        <v>1524</v>
      </c>
      <c r="D135" s="545" t="s">
        <v>1525</v>
      </c>
      <c r="E135" s="545" t="s">
        <v>1526</v>
      </c>
      <c r="F135" s="562"/>
      <c r="G135" s="562"/>
      <c r="H135" s="550"/>
      <c r="I135" s="562">
        <v>1</v>
      </c>
      <c r="J135" s="562">
        <v>0</v>
      </c>
      <c r="K135" s="550"/>
      <c r="L135" s="562">
        <v>1</v>
      </c>
      <c r="M135" s="563">
        <v>0</v>
      </c>
    </row>
    <row r="136" spans="1:13" ht="14.4" customHeight="1" x14ac:dyDescent="0.3">
      <c r="A136" s="544" t="s">
        <v>485</v>
      </c>
      <c r="B136" s="545" t="s">
        <v>1857</v>
      </c>
      <c r="C136" s="545" t="s">
        <v>946</v>
      </c>
      <c r="D136" s="545" t="s">
        <v>947</v>
      </c>
      <c r="E136" s="545" t="s">
        <v>948</v>
      </c>
      <c r="F136" s="562"/>
      <c r="G136" s="562"/>
      <c r="H136" s="550">
        <v>0</v>
      </c>
      <c r="I136" s="562">
        <v>2</v>
      </c>
      <c r="J136" s="562">
        <v>197.56</v>
      </c>
      <c r="K136" s="550">
        <v>1</v>
      </c>
      <c r="L136" s="562">
        <v>2</v>
      </c>
      <c r="M136" s="563">
        <v>197.56</v>
      </c>
    </row>
    <row r="137" spans="1:13" ht="14.4" customHeight="1" x14ac:dyDescent="0.3">
      <c r="A137" s="544" t="s">
        <v>485</v>
      </c>
      <c r="B137" s="545" t="s">
        <v>1857</v>
      </c>
      <c r="C137" s="545" t="s">
        <v>952</v>
      </c>
      <c r="D137" s="545" t="s">
        <v>953</v>
      </c>
      <c r="E137" s="545" t="s">
        <v>954</v>
      </c>
      <c r="F137" s="562"/>
      <c r="G137" s="562"/>
      <c r="H137" s="550">
        <v>0</v>
      </c>
      <c r="I137" s="562">
        <v>4</v>
      </c>
      <c r="J137" s="562">
        <v>316.12</v>
      </c>
      <c r="K137" s="550">
        <v>1</v>
      </c>
      <c r="L137" s="562">
        <v>4</v>
      </c>
      <c r="M137" s="563">
        <v>316.12</v>
      </c>
    </row>
    <row r="138" spans="1:13" ht="14.4" customHeight="1" x14ac:dyDescent="0.3">
      <c r="A138" s="544" t="s">
        <v>485</v>
      </c>
      <c r="B138" s="545" t="s">
        <v>1857</v>
      </c>
      <c r="C138" s="545" t="s">
        <v>955</v>
      </c>
      <c r="D138" s="545" t="s">
        <v>956</v>
      </c>
      <c r="E138" s="545" t="s">
        <v>957</v>
      </c>
      <c r="F138" s="562"/>
      <c r="G138" s="562"/>
      <c r="H138" s="550">
        <v>0</v>
      </c>
      <c r="I138" s="562">
        <v>1</v>
      </c>
      <c r="J138" s="562">
        <v>46.07</v>
      </c>
      <c r="K138" s="550">
        <v>1</v>
      </c>
      <c r="L138" s="562">
        <v>1</v>
      </c>
      <c r="M138" s="563">
        <v>46.07</v>
      </c>
    </row>
    <row r="139" spans="1:13" ht="14.4" customHeight="1" x14ac:dyDescent="0.3">
      <c r="A139" s="544" t="s">
        <v>485</v>
      </c>
      <c r="B139" s="545" t="s">
        <v>1857</v>
      </c>
      <c r="C139" s="545" t="s">
        <v>1527</v>
      </c>
      <c r="D139" s="545" t="s">
        <v>1528</v>
      </c>
      <c r="E139" s="545" t="s">
        <v>951</v>
      </c>
      <c r="F139" s="562"/>
      <c r="G139" s="562"/>
      <c r="H139" s="550">
        <v>0</v>
      </c>
      <c r="I139" s="562">
        <v>1</v>
      </c>
      <c r="J139" s="562">
        <v>118.54</v>
      </c>
      <c r="K139" s="550">
        <v>1</v>
      </c>
      <c r="L139" s="562">
        <v>1</v>
      </c>
      <c r="M139" s="563">
        <v>118.54</v>
      </c>
    </row>
    <row r="140" spans="1:13" ht="14.4" customHeight="1" x14ac:dyDescent="0.3">
      <c r="A140" s="544" t="s">
        <v>485</v>
      </c>
      <c r="B140" s="545" t="s">
        <v>1857</v>
      </c>
      <c r="C140" s="545" t="s">
        <v>958</v>
      </c>
      <c r="D140" s="545" t="s">
        <v>959</v>
      </c>
      <c r="E140" s="545" t="s">
        <v>960</v>
      </c>
      <c r="F140" s="562">
        <v>2</v>
      </c>
      <c r="G140" s="562">
        <v>158.06</v>
      </c>
      <c r="H140" s="550">
        <v>1</v>
      </c>
      <c r="I140" s="562"/>
      <c r="J140" s="562"/>
      <c r="K140" s="550">
        <v>0</v>
      </c>
      <c r="L140" s="562">
        <v>2</v>
      </c>
      <c r="M140" s="563">
        <v>158.06</v>
      </c>
    </row>
    <row r="141" spans="1:13" ht="14.4" customHeight="1" x14ac:dyDescent="0.3">
      <c r="A141" s="544" t="s">
        <v>485</v>
      </c>
      <c r="B141" s="545" t="s">
        <v>1857</v>
      </c>
      <c r="C141" s="545" t="s">
        <v>949</v>
      </c>
      <c r="D141" s="545" t="s">
        <v>950</v>
      </c>
      <c r="E141" s="545" t="s">
        <v>951</v>
      </c>
      <c r="F141" s="562"/>
      <c r="G141" s="562"/>
      <c r="H141" s="550">
        <v>0</v>
      </c>
      <c r="I141" s="562">
        <v>1</v>
      </c>
      <c r="J141" s="562">
        <v>118.54</v>
      </c>
      <c r="K141" s="550">
        <v>1</v>
      </c>
      <c r="L141" s="562">
        <v>1</v>
      </c>
      <c r="M141" s="563">
        <v>118.54</v>
      </c>
    </row>
    <row r="142" spans="1:13" ht="14.4" customHeight="1" x14ac:dyDescent="0.3">
      <c r="A142" s="544" t="s">
        <v>485</v>
      </c>
      <c r="B142" s="545" t="s">
        <v>1857</v>
      </c>
      <c r="C142" s="545" t="s">
        <v>617</v>
      </c>
      <c r="D142" s="545" t="s">
        <v>618</v>
      </c>
      <c r="E142" s="545" t="s">
        <v>619</v>
      </c>
      <c r="F142" s="562"/>
      <c r="G142" s="562"/>
      <c r="H142" s="550">
        <v>0</v>
      </c>
      <c r="I142" s="562">
        <v>1</v>
      </c>
      <c r="J142" s="562">
        <v>59.27</v>
      </c>
      <c r="K142" s="550">
        <v>1</v>
      </c>
      <c r="L142" s="562">
        <v>1</v>
      </c>
      <c r="M142" s="563">
        <v>59.27</v>
      </c>
    </row>
    <row r="143" spans="1:13" ht="14.4" customHeight="1" x14ac:dyDescent="0.3">
      <c r="A143" s="544" t="s">
        <v>485</v>
      </c>
      <c r="B143" s="545" t="s">
        <v>1857</v>
      </c>
      <c r="C143" s="545" t="s">
        <v>961</v>
      </c>
      <c r="D143" s="545" t="s">
        <v>956</v>
      </c>
      <c r="E143" s="545" t="s">
        <v>962</v>
      </c>
      <c r="F143" s="562"/>
      <c r="G143" s="562"/>
      <c r="H143" s="550">
        <v>0</v>
      </c>
      <c r="I143" s="562">
        <v>6</v>
      </c>
      <c r="J143" s="562">
        <v>276.42</v>
      </c>
      <c r="K143" s="550">
        <v>1</v>
      </c>
      <c r="L143" s="562">
        <v>6</v>
      </c>
      <c r="M143" s="563">
        <v>276.42</v>
      </c>
    </row>
    <row r="144" spans="1:13" ht="14.4" customHeight="1" x14ac:dyDescent="0.3">
      <c r="A144" s="544" t="s">
        <v>485</v>
      </c>
      <c r="B144" s="545" t="s">
        <v>1858</v>
      </c>
      <c r="C144" s="545" t="s">
        <v>788</v>
      </c>
      <c r="D144" s="545" t="s">
        <v>789</v>
      </c>
      <c r="E144" s="545" t="s">
        <v>790</v>
      </c>
      <c r="F144" s="562"/>
      <c r="G144" s="562"/>
      <c r="H144" s="550">
        <v>0</v>
      </c>
      <c r="I144" s="562">
        <v>4</v>
      </c>
      <c r="J144" s="562">
        <v>282.16000000000003</v>
      </c>
      <c r="K144" s="550">
        <v>1</v>
      </c>
      <c r="L144" s="562">
        <v>4</v>
      </c>
      <c r="M144" s="563">
        <v>282.16000000000003</v>
      </c>
    </row>
    <row r="145" spans="1:13" ht="14.4" customHeight="1" x14ac:dyDescent="0.3">
      <c r="A145" s="544" t="s">
        <v>485</v>
      </c>
      <c r="B145" s="545" t="s">
        <v>1859</v>
      </c>
      <c r="C145" s="545" t="s">
        <v>1539</v>
      </c>
      <c r="D145" s="545" t="s">
        <v>1540</v>
      </c>
      <c r="E145" s="545" t="s">
        <v>1541</v>
      </c>
      <c r="F145" s="562"/>
      <c r="G145" s="562"/>
      <c r="H145" s="550">
        <v>0</v>
      </c>
      <c r="I145" s="562">
        <v>3</v>
      </c>
      <c r="J145" s="562">
        <v>219.20999999999998</v>
      </c>
      <c r="K145" s="550">
        <v>1</v>
      </c>
      <c r="L145" s="562">
        <v>3</v>
      </c>
      <c r="M145" s="563">
        <v>219.20999999999998</v>
      </c>
    </row>
    <row r="146" spans="1:13" ht="14.4" customHeight="1" x14ac:dyDescent="0.3">
      <c r="A146" s="544" t="s">
        <v>485</v>
      </c>
      <c r="B146" s="545" t="s">
        <v>1828</v>
      </c>
      <c r="C146" s="545" t="s">
        <v>624</v>
      </c>
      <c r="D146" s="545" t="s">
        <v>546</v>
      </c>
      <c r="E146" s="545" t="s">
        <v>625</v>
      </c>
      <c r="F146" s="562"/>
      <c r="G146" s="562"/>
      <c r="H146" s="550">
        <v>0</v>
      </c>
      <c r="I146" s="562">
        <v>2</v>
      </c>
      <c r="J146" s="562">
        <v>73.08</v>
      </c>
      <c r="K146" s="550">
        <v>1</v>
      </c>
      <c r="L146" s="562">
        <v>2</v>
      </c>
      <c r="M146" s="563">
        <v>73.08</v>
      </c>
    </row>
    <row r="147" spans="1:13" ht="14.4" customHeight="1" x14ac:dyDescent="0.3">
      <c r="A147" s="544" t="s">
        <v>485</v>
      </c>
      <c r="B147" s="545" t="s">
        <v>1828</v>
      </c>
      <c r="C147" s="545" t="s">
        <v>545</v>
      </c>
      <c r="D147" s="545" t="s">
        <v>546</v>
      </c>
      <c r="E147" s="545" t="s">
        <v>547</v>
      </c>
      <c r="F147" s="562"/>
      <c r="G147" s="562"/>
      <c r="H147" s="550"/>
      <c r="I147" s="562">
        <v>1</v>
      </c>
      <c r="J147" s="562">
        <v>0</v>
      </c>
      <c r="K147" s="550"/>
      <c r="L147" s="562">
        <v>1</v>
      </c>
      <c r="M147" s="563">
        <v>0</v>
      </c>
    </row>
    <row r="148" spans="1:13" ht="14.4" customHeight="1" x14ac:dyDescent="0.3">
      <c r="A148" s="544" t="s">
        <v>485</v>
      </c>
      <c r="B148" s="545" t="s">
        <v>1860</v>
      </c>
      <c r="C148" s="545" t="s">
        <v>582</v>
      </c>
      <c r="D148" s="545" t="s">
        <v>583</v>
      </c>
      <c r="E148" s="545" t="s">
        <v>584</v>
      </c>
      <c r="F148" s="562"/>
      <c r="G148" s="562"/>
      <c r="H148" s="550">
        <v>0</v>
      </c>
      <c r="I148" s="562">
        <v>3</v>
      </c>
      <c r="J148" s="562">
        <v>1611.3600000000001</v>
      </c>
      <c r="K148" s="550">
        <v>1</v>
      </c>
      <c r="L148" s="562">
        <v>3</v>
      </c>
      <c r="M148" s="563">
        <v>1611.3600000000001</v>
      </c>
    </row>
    <row r="149" spans="1:13" ht="14.4" customHeight="1" x14ac:dyDescent="0.3">
      <c r="A149" s="544" t="s">
        <v>485</v>
      </c>
      <c r="B149" s="545" t="s">
        <v>1861</v>
      </c>
      <c r="C149" s="545" t="s">
        <v>1360</v>
      </c>
      <c r="D149" s="545" t="s">
        <v>1361</v>
      </c>
      <c r="E149" s="545" t="s">
        <v>747</v>
      </c>
      <c r="F149" s="562"/>
      <c r="G149" s="562"/>
      <c r="H149" s="550">
        <v>0</v>
      </c>
      <c r="I149" s="562">
        <v>1</v>
      </c>
      <c r="J149" s="562">
        <v>4.7</v>
      </c>
      <c r="K149" s="550">
        <v>1</v>
      </c>
      <c r="L149" s="562">
        <v>1</v>
      </c>
      <c r="M149" s="563">
        <v>4.7</v>
      </c>
    </row>
    <row r="150" spans="1:13" ht="14.4" customHeight="1" x14ac:dyDescent="0.3">
      <c r="A150" s="544" t="s">
        <v>485</v>
      </c>
      <c r="B150" s="545" t="s">
        <v>1861</v>
      </c>
      <c r="C150" s="545" t="s">
        <v>745</v>
      </c>
      <c r="D150" s="545" t="s">
        <v>746</v>
      </c>
      <c r="E150" s="545" t="s">
        <v>747</v>
      </c>
      <c r="F150" s="562">
        <v>6</v>
      </c>
      <c r="G150" s="562">
        <v>28.200000000000003</v>
      </c>
      <c r="H150" s="550">
        <v>1</v>
      </c>
      <c r="I150" s="562"/>
      <c r="J150" s="562"/>
      <c r="K150" s="550">
        <v>0</v>
      </c>
      <c r="L150" s="562">
        <v>6</v>
      </c>
      <c r="M150" s="563">
        <v>28.200000000000003</v>
      </c>
    </row>
    <row r="151" spans="1:13" ht="14.4" customHeight="1" x14ac:dyDescent="0.3">
      <c r="A151" s="544" t="s">
        <v>485</v>
      </c>
      <c r="B151" s="545" t="s">
        <v>1862</v>
      </c>
      <c r="C151" s="545" t="s">
        <v>1418</v>
      </c>
      <c r="D151" s="545" t="s">
        <v>822</v>
      </c>
      <c r="E151" s="545" t="s">
        <v>782</v>
      </c>
      <c r="F151" s="562"/>
      <c r="G151" s="562"/>
      <c r="H151" s="550">
        <v>0</v>
      </c>
      <c r="I151" s="562">
        <v>3</v>
      </c>
      <c r="J151" s="562">
        <v>396</v>
      </c>
      <c r="K151" s="550">
        <v>1</v>
      </c>
      <c r="L151" s="562">
        <v>3</v>
      </c>
      <c r="M151" s="563">
        <v>396</v>
      </c>
    </row>
    <row r="152" spans="1:13" ht="14.4" customHeight="1" x14ac:dyDescent="0.3">
      <c r="A152" s="544" t="s">
        <v>485</v>
      </c>
      <c r="B152" s="545" t="s">
        <v>1862</v>
      </c>
      <c r="C152" s="545" t="s">
        <v>821</v>
      </c>
      <c r="D152" s="545" t="s">
        <v>822</v>
      </c>
      <c r="E152" s="545" t="s">
        <v>782</v>
      </c>
      <c r="F152" s="562"/>
      <c r="G152" s="562"/>
      <c r="H152" s="550">
        <v>0</v>
      </c>
      <c r="I152" s="562">
        <v>3</v>
      </c>
      <c r="J152" s="562">
        <v>396</v>
      </c>
      <c r="K152" s="550">
        <v>1</v>
      </c>
      <c r="L152" s="562">
        <v>3</v>
      </c>
      <c r="M152" s="563">
        <v>396</v>
      </c>
    </row>
    <row r="153" spans="1:13" ht="14.4" customHeight="1" x14ac:dyDescent="0.3">
      <c r="A153" s="544" t="s">
        <v>485</v>
      </c>
      <c r="B153" s="545" t="s">
        <v>1862</v>
      </c>
      <c r="C153" s="545" t="s">
        <v>1419</v>
      </c>
      <c r="D153" s="545" t="s">
        <v>822</v>
      </c>
      <c r="E153" s="545" t="s">
        <v>782</v>
      </c>
      <c r="F153" s="562"/>
      <c r="G153" s="562"/>
      <c r="H153" s="550">
        <v>0</v>
      </c>
      <c r="I153" s="562">
        <v>3</v>
      </c>
      <c r="J153" s="562">
        <v>396</v>
      </c>
      <c r="K153" s="550">
        <v>1</v>
      </c>
      <c r="L153" s="562">
        <v>3</v>
      </c>
      <c r="M153" s="563">
        <v>396</v>
      </c>
    </row>
    <row r="154" spans="1:13" ht="14.4" customHeight="1" x14ac:dyDescent="0.3">
      <c r="A154" s="544" t="s">
        <v>485</v>
      </c>
      <c r="B154" s="545" t="s">
        <v>1863</v>
      </c>
      <c r="C154" s="545" t="s">
        <v>1100</v>
      </c>
      <c r="D154" s="545" t="s">
        <v>1101</v>
      </c>
      <c r="E154" s="545" t="s">
        <v>1102</v>
      </c>
      <c r="F154" s="562"/>
      <c r="G154" s="562"/>
      <c r="H154" s="550">
        <v>0</v>
      </c>
      <c r="I154" s="562">
        <v>2</v>
      </c>
      <c r="J154" s="562">
        <v>264</v>
      </c>
      <c r="K154" s="550">
        <v>1</v>
      </c>
      <c r="L154" s="562">
        <v>2</v>
      </c>
      <c r="M154" s="563">
        <v>264</v>
      </c>
    </row>
    <row r="155" spans="1:13" ht="14.4" customHeight="1" x14ac:dyDescent="0.3">
      <c r="A155" s="544" t="s">
        <v>485</v>
      </c>
      <c r="B155" s="545" t="s">
        <v>1864</v>
      </c>
      <c r="C155" s="545" t="s">
        <v>1444</v>
      </c>
      <c r="D155" s="545" t="s">
        <v>1445</v>
      </c>
      <c r="E155" s="545" t="s">
        <v>763</v>
      </c>
      <c r="F155" s="562">
        <v>1</v>
      </c>
      <c r="G155" s="562">
        <v>395.98</v>
      </c>
      <c r="H155" s="550">
        <v>1</v>
      </c>
      <c r="I155" s="562"/>
      <c r="J155" s="562"/>
      <c r="K155" s="550">
        <v>0</v>
      </c>
      <c r="L155" s="562">
        <v>1</v>
      </c>
      <c r="M155" s="563">
        <v>395.98</v>
      </c>
    </row>
    <row r="156" spans="1:13" ht="14.4" customHeight="1" x14ac:dyDescent="0.3">
      <c r="A156" s="544" t="s">
        <v>485</v>
      </c>
      <c r="B156" s="545" t="s">
        <v>1864</v>
      </c>
      <c r="C156" s="545" t="s">
        <v>1446</v>
      </c>
      <c r="D156" s="545" t="s">
        <v>1447</v>
      </c>
      <c r="E156" s="545" t="s">
        <v>760</v>
      </c>
      <c r="F156" s="562">
        <v>1</v>
      </c>
      <c r="G156" s="562">
        <v>0</v>
      </c>
      <c r="H156" s="550"/>
      <c r="I156" s="562"/>
      <c r="J156" s="562"/>
      <c r="K156" s="550"/>
      <c r="L156" s="562">
        <v>1</v>
      </c>
      <c r="M156" s="563">
        <v>0</v>
      </c>
    </row>
    <row r="157" spans="1:13" ht="14.4" customHeight="1" x14ac:dyDescent="0.3">
      <c r="A157" s="544" t="s">
        <v>485</v>
      </c>
      <c r="B157" s="545" t="s">
        <v>1864</v>
      </c>
      <c r="C157" s="545" t="s">
        <v>847</v>
      </c>
      <c r="D157" s="545" t="s">
        <v>848</v>
      </c>
      <c r="E157" s="545" t="s">
        <v>849</v>
      </c>
      <c r="F157" s="562">
        <v>2</v>
      </c>
      <c r="G157" s="562">
        <v>0</v>
      </c>
      <c r="H157" s="550"/>
      <c r="I157" s="562"/>
      <c r="J157" s="562"/>
      <c r="K157" s="550"/>
      <c r="L157" s="562">
        <v>2</v>
      </c>
      <c r="M157" s="563">
        <v>0</v>
      </c>
    </row>
    <row r="158" spans="1:13" ht="14.4" customHeight="1" x14ac:dyDescent="0.3">
      <c r="A158" s="544" t="s">
        <v>485</v>
      </c>
      <c r="B158" s="545" t="s">
        <v>1865</v>
      </c>
      <c r="C158" s="545" t="s">
        <v>792</v>
      </c>
      <c r="D158" s="545" t="s">
        <v>793</v>
      </c>
      <c r="E158" s="545" t="s">
        <v>794</v>
      </c>
      <c r="F158" s="562"/>
      <c r="G158" s="562"/>
      <c r="H158" s="550">
        <v>0</v>
      </c>
      <c r="I158" s="562">
        <v>3</v>
      </c>
      <c r="J158" s="562">
        <v>259.5</v>
      </c>
      <c r="K158" s="550">
        <v>1</v>
      </c>
      <c r="L158" s="562">
        <v>3</v>
      </c>
      <c r="M158" s="563">
        <v>259.5</v>
      </c>
    </row>
    <row r="159" spans="1:13" ht="14.4" customHeight="1" x14ac:dyDescent="0.3">
      <c r="A159" s="544" t="s">
        <v>485</v>
      </c>
      <c r="B159" s="545" t="s">
        <v>1866</v>
      </c>
      <c r="C159" s="545" t="s">
        <v>944</v>
      </c>
      <c r="D159" s="545" t="s">
        <v>945</v>
      </c>
      <c r="E159" s="545" t="s">
        <v>506</v>
      </c>
      <c r="F159" s="562"/>
      <c r="G159" s="562"/>
      <c r="H159" s="550">
        <v>0</v>
      </c>
      <c r="I159" s="562">
        <v>1</v>
      </c>
      <c r="J159" s="562">
        <v>69.16</v>
      </c>
      <c r="K159" s="550">
        <v>1</v>
      </c>
      <c r="L159" s="562">
        <v>1</v>
      </c>
      <c r="M159" s="563">
        <v>69.16</v>
      </c>
    </row>
    <row r="160" spans="1:13" ht="14.4" customHeight="1" x14ac:dyDescent="0.3">
      <c r="A160" s="544" t="s">
        <v>485</v>
      </c>
      <c r="B160" s="545" t="s">
        <v>1866</v>
      </c>
      <c r="C160" s="545" t="s">
        <v>1523</v>
      </c>
      <c r="D160" s="545" t="s">
        <v>945</v>
      </c>
      <c r="E160" s="545" t="s">
        <v>504</v>
      </c>
      <c r="F160" s="562"/>
      <c r="G160" s="562"/>
      <c r="H160" s="550">
        <v>0</v>
      </c>
      <c r="I160" s="562">
        <v>1</v>
      </c>
      <c r="J160" s="562">
        <v>207.45</v>
      </c>
      <c r="K160" s="550">
        <v>1</v>
      </c>
      <c r="L160" s="562">
        <v>1</v>
      </c>
      <c r="M160" s="563">
        <v>207.45</v>
      </c>
    </row>
    <row r="161" spans="1:13" ht="14.4" customHeight="1" x14ac:dyDescent="0.3">
      <c r="A161" s="544" t="s">
        <v>486</v>
      </c>
      <c r="B161" s="545" t="s">
        <v>1822</v>
      </c>
      <c r="C161" s="545" t="s">
        <v>626</v>
      </c>
      <c r="D161" s="545" t="s">
        <v>627</v>
      </c>
      <c r="E161" s="545" t="s">
        <v>628</v>
      </c>
      <c r="F161" s="562"/>
      <c r="G161" s="562"/>
      <c r="H161" s="550">
        <v>0</v>
      </c>
      <c r="I161" s="562">
        <v>1</v>
      </c>
      <c r="J161" s="562">
        <v>205.84</v>
      </c>
      <c r="K161" s="550">
        <v>1</v>
      </c>
      <c r="L161" s="562">
        <v>1</v>
      </c>
      <c r="M161" s="563">
        <v>205.84</v>
      </c>
    </row>
    <row r="162" spans="1:13" ht="14.4" customHeight="1" x14ac:dyDescent="0.3">
      <c r="A162" s="544" t="s">
        <v>486</v>
      </c>
      <c r="B162" s="545" t="s">
        <v>1822</v>
      </c>
      <c r="C162" s="545" t="s">
        <v>629</v>
      </c>
      <c r="D162" s="545" t="s">
        <v>556</v>
      </c>
      <c r="E162" s="545" t="s">
        <v>630</v>
      </c>
      <c r="F162" s="562"/>
      <c r="G162" s="562"/>
      <c r="H162" s="550">
        <v>0</v>
      </c>
      <c r="I162" s="562">
        <v>1</v>
      </c>
      <c r="J162" s="562">
        <v>102.93</v>
      </c>
      <c r="K162" s="550">
        <v>1</v>
      </c>
      <c r="L162" s="562">
        <v>1</v>
      </c>
      <c r="M162" s="563">
        <v>102.93</v>
      </c>
    </row>
    <row r="163" spans="1:13" ht="14.4" customHeight="1" x14ac:dyDescent="0.3">
      <c r="A163" s="544" t="s">
        <v>486</v>
      </c>
      <c r="B163" s="545" t="s">
        <v>1822</v>
      </c>
      <c r="C163" s="545" t="s">
        <v>631</v>
      </c>
      <c r="D163" s="545" t="s">
        <v>627</v>
      </c>
      <c r="E163" s="545" t="s">
        <v>632</v>
      </c>
      <c r="F163" s="562"/>
      <c r="G163" s="562"/>
      <c r="H163" s="550">
        <v>0</v>
      </c>
      <c r="I163" s="562">
        <v>2</v>
      </c>
      <c r="J163" s="562">
        <v>115.28</v>
      </c>
      <c r="K163" s="550">
        <v>1</v>
      </c>
      <c r="L163" s="562">
        <v>2</v>
      </c>
      <c r="M163" s="563">
        <v>115.28</v>
      </c>
    </row>
    <row r="164" spans="1:13" ht="14.4" customHeight="1" x14ac:dyDescent="0.3">
      <c r="A164" s="544" t="s">
        <v>486</v>
      </c>
      <c r="B164" s="545" t="s">
        <v>1826</v>
      </c>
      <c r="C164" s="545" t="s">
        <v>634</v>
      </c>
      <c r="D164" s="545" t="s">
        <v>635</v>
      </c>
      <c r="E164" s="545" t="s">
        <v>636</v>
      </c>
      <c r="F164" s="562"/>
      <c r="G164" s="562"/>
      <c r="H164" s="550">
        <v>0</v>
      </c>
      <c r="I164" s="562">
        <v>1</v>
      </c>
      <c r="J164" s="562">
        <v>352.37</v>
      </c>
      <c r="K164" s="550">
        <v>1</v>
      </c>
      <c r="L164" s="562">
        <v>1</v>
      </c>
      <c r="M164" s="563">
        <v>352.37</v>
      </c>
    </row>
    <row r="165" spans="1:13" ht="14.4" customHeight="1" x14ac:dyDescent="0.3">
      <c r="A165" s="544" t="s">
        <v>486</v>
      </c>
      <c r="B165" s="545" t="s">
        <v>1857</v>
      </c>
      <c r="C165" s="545" t="s">
        <v>617</v>
      </c>
      <c r="D165" s="545" t="s">
        <v>618</v>
      </c>
      <c r="E165" s="545" t="s">
        <v>619</v>
      </c>
      <c r="F165" s="562"/>
      <c r="G165" s="562"/>
      <c r="H165" s="550">
        <v>0</v>
      </c>
      <c r="I165" s="562">
        <v>1</v>
      </c>
      <c r="J165" s="562">
        <v>59.27</v>
      </c>
      <c r="K165" s="550">
        <v>1</v>
      </c>
      <c r="L165" s="562">
        <v>1</v>
      </c>
      <c r="M165" s="563">
        <v>59.27</v>
      </c>
    </row>
    <row r="166" spans="1:13" ht="14.4" customHeight="1" x14ac:dyDescent="0.3">
      <c r="A166" s="544" t="s">
        <v>486</v>
      </c>
      <c r="B166" s="545" t="s">
        <v>1828</v>
      </c>
      <c r="C166" s="545" t="s">
        <v>624</v>
      </c>
      <c r="D166" s="545" t="s">
        <v>546</v>
      </c>
      <c r="E166" s="545" t="s">
        <v>625</v>
      </c>
      <c r="F166" s="562"/>
      <c r="G166" s="562"/>
      <c r="H166" s="550">
        <v>0</v>
      </c>
      <c r="I166" s="562">
        <v>1</v>
      </c>
      <c r="J166" s="562">
        <v>36.54</v>
      </c>
      <c r="K166" s="550">
        <v>1</v>
      </c>
      <c r="L166" s="562">
        <v>1</v>
      </c>
      <c r="M166" s="563">
        <v>36.54</v>
      </c>
    </row>
    <row r="167" spans="1:13" ht="14.4" customHeight="1" x14ac:dyDescent="0.3">
      <c r="A167" s="544" t="s">
        <v>487</v>
      </c>
      <c r="B167" s="545" t="s">
        <v>1822</v>
      </c>
      <c r="C167" s="545" t="s">
        <v>629</v>
      </c>
      <c r="D167" s="545" t="s">
        <v>556</v>
      </c>
      <c r="E167" s="545" t="s">
        <v>630</v>
      </c>
      <c r="F167" s="562"/>
      <c r="G167" s="562"/>
      <c r="H167" s="550">
        <v>0</v>
      </c>
      <c r="I167" s="562">
        <v>1</v>
      </c>
      <c r="J167" s="562">
        <v>102.93</v>
      </c>
      <c r="K167" s="550">
        <v>1</v>
      </c>
      <c r="L167" s="562">
        <v>1</v>
      </c>
      <c r="M167" s="563">
        <v>102.93</v>
      </c>
    </row>
    <row r="168" spans="1:13" ht="14.4" customHeight="1" x14ac:dyDescent="0.3">
      <c r="A168" s="544" t="s">
        <v>487</v>
      </c>
      <c r="B168" s="545" t="s">
        <v>1822</v>
      </c>
      <c r="C168" s="545" t="s">
        <v>631</v>
      </c>
      <c r="D168" s="545" t="s">
        <v>627</v>
      </c>
      <c r="E168" s="545" t="s">
        <v>632</v>
      </c>
      <c r="F168" s="562"/>
      <c r="G168" s="562"/>
      <c r="H168" s="550">
        <v>0</v>
      </c>
      <c r="I168" s="562">
        <v>6</v>
      </c>
      <c r="J168" s="562">
        <v>345.84000000000003</v>
      </c>
      <c r="K168" s="550">
        <v>1</v>
      </c>
      <c r="L168" s="562">
        <v>6</v>
      </c>
      <c r="M168" s="563">
        <v>345.84000000000003</v>
      </c>
    </row>
    <row r="169" spans="1:13" ht="14.4" customHeight="1" x14ac:dyDescent="0.3">
      <c r="A169" s="544" t="s">
        <v>487</v>
      </c>
      <c r="B169" s="545" t="s">
        <v>1823</v>
      </c>
      <c r="C169" s="545" t="s">
        <v>1706</v>
      </c>
      <c r="D169" s="545" t="s">
        <v>1550</v>
      </c>
      <c r="E169" s="545" t="s">
        <v>994</v>
      </c>
      <c r="F169" s="562"/>
      <c r="G169" s="562"/>
      <c r="H169" s="550">
        <v>0</v>
      </c>
      <c r="I169" s="562">
        <v>2</v>
      </c>
      <c r="J169" s="562">
        <v>172.82</v>
      </c>
      <c r="K169" s="550">
        <v>1</v>
      </c>
      <c r="L169" s="562">
        <v>2</v>
      </c>
      <c r="M169" s="563">
        <v>172.82</v>
      </c>
    </row>
    <row r="170" spans="1:13" ht="14.4" customHeight="1" x14ac:dyDescent="0.3">
      <c r="A170" s="544" t="s">
        <v>487</v>
      </c>
      <c r="B170" s="545" t="s">
        <v>1823</v>
      </c>
      <c r="C170" s="545" t="s">
        <v>995</v>
      </c>
      <c r="D170" s="545" t="s">
        <v>988</v>
      </c>
      <c r="E170" s="545" t="s">
        <v>996</v>
      </c>
      <c r="F170" s="562"/>
      <c r="G170" s="562"/>
      <c r="H170" s="550">
        <v>0</v>
      </c>
      <c r="I170" s="562">
        <v>3</v>
      </c>
      <c r="J170" s="562">
        <v>129.63</v>
      </c>
      <c r="K170" s="550">
        <v>1</v>
      </c>
      <c r="L170" s="562">
        <v>3</v>
      </c>
      <c r="M170" s="563">
        <v>129.63</v>
      </c>
    </row>
    <row r="171" spans="1:13" ht="14.4" customHeight="1" x14ac:dyDescent="0.3">
      <c r="A171" s="544" t="s">
        <v>487</v>
      </c>
      <c r="B171" s="545" t="s">
        <v>1833</v>
      </c>
      <c r="C171" s="545" t="s">
        <v>1168</v>
      </c>
      <c r="D171" s="545" t="s">
        <v>1169</v>
      </c>
      <c r="E171" s="545" t="s">
        <v>1170</v>
      </c>
      <c r="F171" s="562"/>
      <c r="G171" s="562"/>
      <c r="H171" s="550">
        <v>0</v>
      </c>
      <c r="I171" s="562">
        <v>1</v>
      </c>
      <c r="J171" s="562">
        <v>184.74</v>
      </c>
      <c r="K171" s="550">
        <v>1</v>
      </c>
      <c r="L171" s="562">
        <v>1</v>
      </c>
      <c r="M171" s="563">
        <v>184.74</v>
      </c>
    </row>
    <row r="172" spans="1:13" ht="14.4" customHeight="1" x14ac:dyDescent="0.3">
      <c r="A172" s="544" t="s">
        <v>487</v>
      </c>
      <c r="B172" s="545" t="s">
        <v>1834</v>
      </c>
      <c r="C172" s="545" t="s">
        <v>1572</v>
      </c>
      <c r="D172" s="545" t="s">
        <v>1017</v>
      </c>
      <c r="E172" s="545" t="s">
        <v>1573</v>
      </c>
      <c r="F172" s="562"/>
      <c r="G172" s="562"/>
      <c r="H172" s="550">
        <v>0</v>
      </c>
      <c r="I172" s="562">
        <v>3</v>
      </c>
      <c r="J172" s="562">
        <v>1108.5</v>
      </c>
      <c r="K172" s="550">
        <v>1</v>
      </c>
      <c r="L172" s="562">
        <v>3</v>
      </c>
      <c r="M172" s="563">
        <v>1108.5</v>
      </c>
    </row>
    <row r="173" spans="1:13" ht="14.4" customHeight="1" x14ac:dyDescent="0.3">
      <c r="A173" s="544" t="s">
        <v>487</v>
      </c>
      <c r="B173" s="545" t="s">
        <v>1834</v>
      </c>
      <c r="C173" s="545" t="s">
        <v>1019</v>
      </c>
      <c r="D173" s="545" t="s">
        <v>1017</v>
      </c>
      <c r="E173" s="545" t="s">
        <v>1020</v>
      </c>
      <c r="F173" s="562"/>
      <c r="G173" s="562"/>
      <c r="H173" s="550">
        <v>0</v>
      </c>
      <c r="I173" s="562">
        <v>3</v>
      </c>
      <c r="J173" s="562">
        <v>6928.08</v>
      </c>
      <c r="K173" s="550">
        <v>1</v>
      </c>
      <c r="L173" s="562">
        <v>3</v>
      </c>
      <c r="M173" s="563">
        <v>6928.08</v>
      </c>
    </row>
    <row r="174" spans="1:13" ht="14.4" customHeight="1" x14ac:dyDescent="0.3">
      <c r="A174" s="544" t="s">
        <v>487</v>
      </c>
      <c r="B174" s="545" t="s">
        <v>1835</v>
      </c>
      <c r="C174" s="545" t="s">
        <v>1512</v>
      </c>
      <c r="D174" s="545" t="s">
        <v>1513</v>
      </c>
      <c r="E174" s="545" t="s">
        <v>1514</v>
      </c>
      <c r="F174" s="562"/>
      <c r="G174" s="562"/>
      <c r="H174" s="550">
        <v>0</v>
      </c>
      <c r="I174" s="562">
        <v>3</v>
      </c>
      <c r="J174" s="562">
        <v>280.29000000000002</v>
      </c>
      <c r="K174" s="550">
        <v>1</v>
      </c>
      <c r="L174" s="562">
        <v>3</v>
      </c>
      <c r="M174" s="563">
        <v>280.29000000000002</v>
      </c>
    </row>
    <row r="175" spans="1:13" ht="14.4" customHeight="1" x14ac:dyDescent="0.3">
      <c r="A175" s="544" t="s">
        <v>487</v>
      </c>
      <c r="B175" s="545" t="s">
        <v>1836</v>
      </c>
      <c r="C175" s="545" t="s">
        <v>1722</v>
      </c>
      <c r="D175" s="545" t="s">
        <v>1723</v>
      </c>
      <c r="E175" s="545" t="s">
        <v>1599</v>
      </c>
      <c r="F175" s="562"/>
      <c r="G175" s="562"/>
      <c r="H175" s="550">
        <v>0</v>
      </c>
      <c r="I175" s="562">
        <v>5</v>
      </c>
      <c r="J175" s="562">
        <v>800.5</v>
      </c>
      <c r="K175" s="550">
        <v>1</v>
      </c>
      <c r="L175" s="562">
        <v>5</v>
      </c>
      <c r="M175" s="563">
        <v>800.5</v>
      </c>
    </row>
    <row r="176" spans="1:13" ht="14.4" customHeight="1" x14ac:dyDescent="0.3">
      <c r="A176" s="544" t="s">
        <v>487</v>
      </c>
      <c r="B176" s="545" t="s">
        <v>1836</v>
      </c>
      <c r="C176" s="545" t="s">
        <v>1724</v>
      </c>
      <c r="D176" s="545" t="s">
        <v>1065</v>
      </c>
      <c r="E176" s="545" t="s">
        <v>1599</v>
      </c>
      <c r="F176" s="562">
        <v>2</v>
      </c>
      <c r="G176" s="562">
        <v>320.2</v>
      </c>
      <c r="H176" s="550">
        <v>1</v>
      </c>
      <c r="I176" s="562"/>
      <c r="J176" s="562"/>
      <c r="K176" s="550">
        <v>0</v>
      </c>
      <c r="L176" s="562">
        <v>2</v>
      </c>
      <c r="M176" s="563">
        <v>320.2</v>
      </c>
    </row>
    <row r="177" spans="1:13" ht="14.4" customHeight="1" x14ac:dyDescent="0.3">
      <c r="A177" s="544" t="s">
        <v>487</v>
      </c>
      <c r="B177" s="545" t="s">
        <v>1836</v>
      </c>
      <c r="C177" s="545" t="s">
        <v>1725</v>
      </c>
      <c r="D177" s="545" t="s">
        <v>1726</v>
      </c>
      <c r="E177" s="545" t="s">
        <v>1599</v>
      </c>
      <c r="F177" s="562">
        <v>3</v>
      </c>
      <c r="G177" s="562">
        <v>480.29999999999995</v>
      </c>
      <c r="H177" s="550">
        <v>1</v>
      </c>
      <c r="I177" s="562"/>
      <c r="J177" s="562"/>
      <c r="K177" s="550">
        <v>0</v>
      </c>
      <c r="L177" s="562">
        <v>3</v>
      </c>
      <c r="M177" s="563">
        <v>480.29999999999995</v>
      </c>
    </row>
    <row r="178" spans="1:13" ht="14.4" customHeight="1" x14ac:dyDescent="0.3">
      <c r="A178" s="544" t="s">
        <v>487</v>
      </c>
      <c r="B178" s="545" t="s">
        <v>1837</v>
      </c>
      <c r="C178" s="545" t="s">
        <v>1665</v>
      </c>
      <c r="D178" s="545" t="s">
        <v>1666</v>
      </c>
      <c r="E178" s="545" t="s">
        <v>986</v>
      </c>
      <c r="F178" s="562"/>
      <c r="G178" s="562"/>
      <c r="H178" s="550">
        <v>0</v>
      </c>
      <c r="I178" s="562">
        <v>3</v>
      </c>
      <c r="J178" s="562">
        <v>216</v>
      </c>
      <c r="K178" s="550">
        <v>1</v>
      </c>
      <c r="L178" s="562">
        <v>3</v>
      </c>
      <c r="M178" s="563">
        <v>216</v>
      </c>
    </row>
    <row r="179" spans="1:13" ht="14.4" customHeight="1" x14ac:dyDescent="0.3">
      <c r="A179" s="544" t="s">
        <v>487</v>
      </c>
      <c r="B179" s="545" t="s">
        <v>1837</v>
      </c>
      <c r="C179" s="545" t="s">
        <v>1667</v>
      </c>
      <c r="D179" s="545" t="s">
        <v>1666</v>
      </c>
      <c r="E179" s="545" t="s">
        <v>1668</v>
      </c>
      <c r="F179" s="562"/>
      <c r="G179" s="562"/>
      <c r="H179" s="550">
        <v>0</v>
      </c>
      <c r="I179" s="562">
        <v>3</v>
      </c>
      <c r="J179" s="562">
        <v>432.03</v>
      </c>
      <c r="K179" s="550">
        <v>1</v>
      </c>
      <c r="L179" s="562">
        <v>3</v>
      </c>
      <c r="M179" s="563">
        <v>432.03</v>
      </c>
    </row>
    <row r="180" spans="1:13" ht="14.4" customHeight="1" x14ac:dyDescent="0.3">
      <c r="A180" s="544" t="s">
        <v>487</v>
      </c>
      <c r="B180" s="545" t="s">
        <v>1838</v>
      </c>
      <c r="C180" s="545" t="s">
        <v>844</v>
      </c>
      <c r="D180" s="545" t="s">
        <v>839</v>
      </c>
      <c r="E180" s="545" t="s">
        <v>845</v>
      </c>
      <c r="F180" s="562"/>
      <c r="G180" s="562"/>
      <c r="H180" s="550">
        <v>0</v>
      </c>
      <c r="I180" s="562">
        <v>3</v>
      </c>
      <c r="J180" s="562">
        <v>394.62</v>
      </c>
      <c r="K180" s="550">
        <v>1</v>
      </c>
      <c r="L180" s="562">
        <v>3</v>
      </c>
      <c r="M180" s="563">
        <v>394.62</v>
      </c>
    </row>
    <row r="181" spans="1:13" ht="14.4" customHeight="1" x14ac:dyDescent="0.3">
      <c r="A181" s="544" t="s">
        <v>487</v>
      </c>
      <c r="B181" s="545" t="s">
        <v>1824</v>
      </c>
      <c r="C181" s="545" t="s">
        <v>502</v>
      </c>
      <c r="D181" s="545" t="s">
        <v>503</v>
      </c>
      <c r="E181" s="545" t="s">
        <v>504</v>
      </c>
      <c r="F181" s="562"/>
      <c r="G181" s="562"/>
      <c r="H181" s="550">
        <v>0</v>
      </c>
      <c r="I181" s="562">
        <v>1</v>
      </c>
      <c r="J181" s="562">
        <v>105.32</v>
      </c>
      <c r="K181" s="550">
        <v>1</v>
      </c>
      <c r="L181" s="562">
        <v>1</v>
      </c>
      <c r="M181" s="563">
        <v>105.32</v>
      </c>
    </row>
    <row r="182" spans="1:13" ht="14.4" customHeight="1" x14ac:dyDescent="0.3">
      <c r="A182" s="544" t="s">
        <v>487</v>
      </c>
      <c r="B182" s="545" t="s">
        <v>1824</v>
      </c>
      <c r="C182" s="545" t="s">
        <v>799</v>
      </c>
      <c r="D182" s="545" t="s">
        <v>800</v>
      </c>
      <c r="E182" s="545" t="s">
        <v>801</v>
      </c>
      <c r="F182" s="562">
        <v>3</v>
      </c>
      <c r="G182" s="562">
        <v>49.14</v>
      </c>
      <c r="H182" s="550">
        <v>1</v>
      </c>
      <c r="I182" s="562"/>
      <c r="J182" s="562"/>
      <c r="K182" s="550">
        <v>0</v>
      </c>
      <c r="L182" s="562">
        <v>3</v>
      </c>
      <c r="M182" s="563">
        <v>49.14</v>
      </c>
    </row>
    <row r="183" spans="1:13" ht="14.4" customHeight="1" x14ac:dyDescent="0.3">
      <c r="A183" s="544" t="s">
        <v>487</v>
      </c>
      <c r="B183" s="545" t="s">
        <v>1824</v>
      </c>
      <c r="C183" s="545" t="s">
        <v>505</v>
      </c>
      <c r="D183" s="545" t="s">
        <v>503</v>
      </c>
      <c r="E183" s="545" t="s">
        <v>506</v>
      </c>
      <c r="F183" s="562"/>
      <c r="G183" s="562"/>
      <c r="H183" s="550">
        <v>0</v>
      </c>
      <c r="I183" s="562">
        <v>3</v>
      </c>
      <c r="J183" s="562">
        <v>105.33</v>
      </c>
      <c r="K183" s="550">
        <v>1</v>
      </c>
      <c r="L183" s="562">
        <v>3</v>
      </c>
      <c r="M183" s="563">
        <v>105.33</v>
      </c>
    </row>
    <row r="184" spans="1:13" ht="14.4" customHeight="1" x14ac:dyDescent="0.3">
      <c r="A184" s="544" t="s">
        <v>487</v>
      </c>
      <c r="B184" s="545" t="s">
        <v>1824</v>
      </c>
      <c r="C184" s="545" t="s">
        <v>804</v>
      </c>
      <c r="D184" s="545" t="s">
        <v>805</v>
      </c>
      <c r="E184" s="545" t="s">
        <v>506</v>
      </c>
      <c r="F184" s="562">
        <v>4</v>
      </c>
      <c r="G184" s="562">
        <v>140.44</v>
      </c>
      <c r="H184" s="550">
        <v>1</v>
      </c>
      <c r="I184" s="562"/>
      <c r="J184" s="562"/>
      <c r="K184" s="550">
        <v>0</v>
      </c>
      <c r="L184" s="562">
        <v>4</v>
      </c>
      <c r="M184" s="563">
        <v>140.44</v>
      </c>
    </row>
    <row r="185" spans="1:13" ht="14.4" customHeight="1" x14ac:dyDescent="0.3">
      <c r="A185" s="544" t="s">
        <v>487</v>
      </c>
      <c r="B185" s="545" t="s">
        <v>1840</v>
      </c>
      <c r="C185" s="545" t="s">
        <v>916</v>
      </c>
      <c r="D185" s="545" t="s">
        <v>917</v>
      </c>
      <c r="E185" s="545" t="s">
        <v>918</v>
      </c>
      <c r="F185" s="562"/>
      <c r="G185" s="562"/>
      <c r="H185" s="550">
        <v>0</v>
      </c>
      <c r="I185" s="562">
        <v>4</v>
      </c>
      <c r="J185" s="562">
        <v>140.44</v>
      </c>
      <c r="K185" s="550">
        <v>1</v>
      </c>
      <c r="L185" s="562">
        <v>4</v>
      </c>
      <c r="M185" s="563">
        <v>140.44</v>
      </c>
    </row>
    <row r="186" spans="1:13" ht="14.4" customHeight="1" x14ac:dyDescent="0.3">
      <c r="A186" s="544" t="s">
        <v>487</v>
      </c>
      <c r="B186" s="545" t="s">
        <v>1840</v>
      </c>
      <c r="C186" s="545" t="s">
        <v>660</v>
      </c>
      <c r="D186" s="545" t="s">
        <v>661</v>
      </c>
      <c r="E186" s="545" t="s">
        <v>662</v>
      </c>
      <c r="F186" s="562">
        <v>8</v>
      </c>
      <c r="G186" s="562">
        <v>70.319999999999993</v>
      </c>
      <c r="H186" s="550">
        <v>1</v>
      </c>
      <c r="I186" s="562"/>
      <c r="J186" s="562"/>
      <c r="K186" s="550">
        <v>0</v>
      </c>
      <c r="L186" s="562">
        <v>8</v>
      </c>
      <c r="M186" s="563">
        <v>70.319999999999993</v>
      </c>
    </row>
    <row r="187" spans="1:13" ht="14.4" customHeight="1" x14ac:dyDescent="0.3">
      <c r="A187" s="544" t="s">
        <v>487</v>
      </c>
      <c r="B187" s="545" t="s">
        <v>1843</v>
      </c>
      <c r="C187" s="545" t="s">
        <v>1756</v>
      </c>
      <c r="D187" s="545" t="s">
        <v>1649</v>
      </c>
      <c r="E187" s="545" t="s">
        <v>1757</v>
      </c>
      <c r="F187" s="562">
        <v>6</v>
      </c>
      <c r="G187" s="562">
        <v>0</v>
      </c>
      <c r="H187" s="550"/>
      <c r="I187" s="562"/>
      <c r="J187" s="562"/>
      <c r="K187" s="550"/>
      <c r="L187" s="562">
        <v>6</v>
      </c>
      <c r="M187" s="563">
        <v>0</v>
      </c>
    </row>
    <row r="188" spans="1:13" ht="14.4" customHeight="1" x14ac:dyDescent="0.3">
      <c r="A188" s="544" t="s">
        <v>487</v>
      </c>
      <c r="B188" s="545" t="s">
        <v>1844</v>
      </c>
      <c r="C188" s="545" t="s">
        <v>695</v>
      </c>
      <c r="D188" s="545" t="s">
        <v>696</v>
      </c>
      <c r="E188" s="545" t="s">
        <v>506</v>
      </c>
      <c r="F188" s="562"/>
      <c r="G188" s="562"/>
      <c r="H188" s="550">
        <v>0</v>
      </c>
      <c r="I188" s="562">
        <v>16</v>
      </c>
      <c r="J188" s="562">
        <v>772.32</v>
      </c>
      <c r="K188" s="550">
        <v>1</v>
      </c>
      <c r="L188" s="562">
        <v>16</v>
      </c>
      <c r="M188" s="563">
        <v>772.32</v>
      </c>
    </row>
    <row r="189" spans="1:13" ht="14.4" customHeight="1" x14ac:dyDescent="0.3">
      <c r="A189" s="544" t="s">
        <v>487</v>
      </c>
      <c r="B189" s="545" t="s">
        <v>1844</v>
      </c>
      <c r="C189" s="545" t="s">
        <v>1580</v>
      </c>
      <c r="D189" s="545" t="s">
        <v>1055</v>
      </c>
      <c r="E189" s="545" t="s">
        <v>577</v>
      </c>
      <c r="F189" s="562"/>
      <c r="G189" s="562"/>
      <c r="H189" s="550">
        <v>0</v>
      </c>
      <c r="I189" s="562">
        <v>2</v>
      </c>
      <c r="J189" s="562">
        <v>193.06</v>
      </c>
      <c r="K189" s="550">
        <v>1</v>
      </c>
      <c r="L189" s="562">
        <v>2</v>
      </c>
      <c r="M189" s="563">
        <v>193.06</v>
      </c>
    </row>
    <row r="190" spans="1:13" ht="14.4" customHeight="1" x14ac:dyDescent="0.3">
      <c r="A190" s="544" t="s">
        <v>487</v>
      </c>
      <c r="B190" s="545" t="s">
        <v>1845</v>
      </c>
      <c r="C190" s="545" t="s">
        <v>1727</v>
      </c>
      <c r="D190" s="545" t="s">
        <v>1602</v>
      </c>
      <c r="E190" s="545" t="s">
        <v>1728</v>
      </c>
      <c r="F190" s="562"/>
      <c r="G190" s="562"/>
      <c r="H190" s="550"/>
      <c r="I190" s="562">
        <v>3</v>
      </c>
      <c r="J190" s="562">
        <v>0</v>
      </c>
      <c r="K190" s="550"/>
      <c r="L190" s="562">
        <v>3</v>
      </c>
      <c r="M190" s="563">
        <v>0</v>
      </c>
    </row>
    <row r="191" spans="1:13" ht="14.4" customHeight="1" x14ac:dyDescent="0.3">
      <c r="A191" s="544" t="s">
        <v>487</v>
      </c>
      <c r="B191" s="545" t="s">
        <v>1825</v>
      </c>
      <c r="C191" s="545" t="s">
        <v>559</v>
      </c>
      <c r="D191" s="545" t="s">
        <v>560</v>
      </c>
      <c r="E191" s="545" t="s">
        <v>561</v>
      </c>
      <c r="F191" s="562"/>
      <c r="G191" s="562"/>
      <c r="H191" s="550">
        <v>0</v>
      </c>
      <c r="I191" s="562">
        <v>11</v>
      </c>
      <c r="J191" s="562">
        <v>961.51</v>
      </c>
      <c r="K191" s="550">
        <v>1</v>
      </c>
      <c r="L191" s="562">
        <v>11</v>
      </c>
      <c r="M191" s="563">
        <v>961.51</v>
      </c>
    </row>
    <row r="192" spans="1:13" ht="14.4" customHeight="1" x14ac:dyDescent="0.3">
      <c r="A192" s="544" t="s">
        <v>487</v>
      </c>
      <c r="B192" s="545" t="s">
        <v>1825</v>
      </c>
      <c r="C192" s="545" t="s">
        <v>1058</v>
      </c>
      <c r="D192" s="545" t="s">
        <v>560</v>
      </c>
      <c r="E192" s="545" t="s">
        <v>786</v>
      </c>
      <c r="F192" s="562"/>
      <c r="G192" s="562"/>
      <c r="H192" s="550">
        <v>0</v>
      </c>
      <c r="I192" s="562">
        <v>4</v>
      </c>
      <c r="J192" s="562">
        <v>1078.51</v>
      </c>
      <c r="K192" s="550">
        <v>1</v>
      </c>
      <c r="L192" s="562">
        <v>4</v>
      </c>
      <c r="M192" s="563">
        <v>1078.51</v>
      </c>
    </row>
    <row r="193" spans="1:13" ht="14.4" customHeight="1" x14ac:dyDescent="0.3">
      <c r="A193" s="544" t="s">
        <v>487</v>
      </c>
      <c r="B193" s="545" t="s">
        <v>1825</v>
      </c>
      <c r="C193" s="545" t="s">
        <v>1721</v>
      </c>
      <c r="D193" s="545" t="s">
        <v>1062</v>
      </c>
      <c r="E193" s="545" t="s">
        <v>561</v>
      </c>
      <c r="F193" s="562"/>
      <c r="G193" s="562"/>
      <c r="H193" s="550">
        <v>0</v>
      </c>
      <c r="I193" s="562">
        <v>5</v>
      </c>
      <c r="J193" s="562">
        <v>874.05000000000007</v>
      </c>
      <c r="K193" s="550">
        <v>1</v>
      </c>
      <c r="L193" s="562">
        <v>5</v>
      </c>
      <c r="M193" s="563">
        <v>874.05000000000007</v>
      </c>
    </row>
    <row r="194" spans="1:13" ht="14.4" customHeight="1" x14ac:dyDescent="0.3">
      <c r="A194" s="544" t="s">
        <v>487</v>
      </c>
      <c r="B194" s="545" t="s">
        <v>1826</v>
      </c>
      <c r="C194" s="545" t="s">
        <v>726</v>
      </c>
      <c r="D194" s="545" t="s">
        <v>635</v>
      </c>
      <c r="E194" s="545" t="s">
        <v>727</v>
      </c>
      <c r="F194" s="562"/>
      <c r="G194" s="562"/>
      <c r="H194" s="550">
        <v>0</v>
      </c>
      <c r="I194" s="562">
        <v>28</v>
      </c>
      <c r="J194" s="562">
        <v>3288.88</v>
      </c>
      <c r="K194" s="550">
        <v>1</v>
      </c>
      <c r="L194" s="562">
        <v>28</v>
      </c>
      <c r="M194" s="563">
        <v>3288.88</v>
      </c>
    </row>
    <row r="195" spans="1:13" ht="14.4" customHeight="1" x14ac:dyDescent="0.3">
      <c r="A195" s="544" t="s">
        <v>487</v>
      </c>
      <c r="B195" s="545" t="s">
        <v>1826</v>
      </c>
      <c r="C195" s="545" t="s">
        <v>634</v>
      </c>
      <c r="D195" s="545" t="s">
        <v>635</v>
      </c>
      <c r="E195" s="545" t="s">
        <v>636</v>
      </c>
      <c r="F195" s="562"/>
      <c r="G195" s="562"/>
      <c r="H195" s="550">
        <v>0</v>
      </c>
      <c r="I195" s="562">
        <v>1</v>
      </c>
      <c r="J195" s="562">
        <v>352.37</v>
      </c>
      <c r="K195" s="550">
        <v>1</v>
      </c>
      <c r="L195" s="562">
        <v>1</v>
      </c>
      <c r="M195" s="563">
        <v>352.37</v>
      </c>
    </row>
    <row r="196" spans="1:13" ht="14.4" customHeight="1" x14ac:dyDescent="0.3">
      <c r="A196" s="544" t="s">
        <v>487</v>
      </c>
      <c r="B196" s="545" t="s">
        <v>1826</v>
      </c>
      <c r="C196" s="545" t="s">
        <v>1716</v>
      </c>
      <c r="D196" s="545" t="s">
        <v>635</v>
      </c>
      <c r="E196" s="545" t="s">
        <v>1717</v>
      </c>
      <c r="F196" s="562"/>
      <c r="G196" s="562"/>
      <c r="H196" s="550">
        <v>0</v>
      </c>
      <c r="I196" s="562">
        <v>1</v>
      </c>
      <c r="J196" s="562">
        <v>614.48</v>
      </c>
      <c r="K196" s="550">
        <v>1</v>
      </c>
      <c r="L196" s="562">
        <v>1</v>
      </c>
      <c r="M196" s="563">
        <v>614.48</v>
      </c>
    </row>
    <row r="197" spans="1:13" ht="14.4" customHeight="1" x14ac:dyDescent="0.3">
      <c r="A197" s="544" t="s">
        <v>487</v>
      </c>
      <c r="B197" s="545" t="s">
        <v>1826</v>
      </c>
      <c r="C197" s="545" t="s">
        <v>1718</v>
      </c>
      <c r="D197" s="545" t="s">
        <v>1719</v>
      </c>
      <c r="E197" s="545" t="s">
        <v>727</v>
      </c>
      <c r="F197" s="562"/>
      <c r="G197" s="562"/>
      <c r="H197" s="550">
        <v>0</v>
      </c>
      <c r="I197" s="562">
        <v>3</v>
      </c>
      <c r="J197" s="562">
        <v>511.29</v>
      </c>
      <c r="K197" s="550">
        <v>1</v>
      </c>
      <c r="L197" s="562">
        <v>3</v>
      </c>
      <c r="M197" s="563">
        <v>511.29</v>
      </c>
    </row>
    <row r="198" spans="1:13" ht="14.4" customHeight="1" x14ac:dyDescent="0.3">
      <c r="A198" s="544" t="s">
        <v>487</v>
      </c>
      <c r="B198" s="545" t="s">
        <v>1826</v>
      </c>
      <c r="C198" s="545" t="s">
        <v>1217</v>
      </c>
      <c r="D198" s="545" t="s">
        <v>1218</v>
      </c>
      <c r="E198" s="545" t="s">
        <v>727</v>
      </c>
      <c r="F198" s="562"/>
      <c r="G198" s="562"/>
      <c r="H198" s="550">
        <v>0</v>
      </c>
      <c r="I198" s="562">
        <v>7</v>
      </c>
      <c r="J198" s="562">
        <v>1273.58</v>
      </c>
      <c r="K198" s="550">
        <v>1</v>
      </c>
      <c r="L198" s="562">
        <v>7</v>
      </c>
      <c r="M198" s="563">
        <v>1273.58</v>
      </c>
    </row>
    <row r="199" spans="1:13" ht="14.4" customHeight="1" x14ac:dyDescent="0.3">
      <c r="A199" s="544" t="s">
        <v>487</v>
      </c>
      <c r="B199" s="545" t="s">
        <v>1826</v>
      </c>
      <c r="C199" s="545" t="s">
        <v>1720</v>
      </c>
      <c r="D199" s="545" t="s">
        <v>1301</v>
      </c>
      <c r="E199" s="545" t="s">
        <v>727</v>
      </c>
      <c r="F199" s="562"/>
      <c r="G199" s="562"/>
      <c r="H199" s="550">
        <v>0</v>
      </c>
      <c r="I199" s="562">
        <v>6</v>
      </c>
      <c r="J199" s="562">
        <v>1409.46</v>
      </c>
      <c r="K199" s="550">
        <v>1</v>
      </c>
      <c r="L199" s="562">
        <v>6</v>
      </c>
      <c r="M199" s="563">
        <v>1409.46</v>
      </c>
    </row>
    <row r="200" spans="1:13" ht="14.4" customHeight="1" x14ac:dyDescent="0.3">
      <c r="A200" s="544" t="s">
        <v>487</v>
      </c>
      <c r="B200" s="545" t="s">
        <v>1826</v>
      </c>
      <c r="C200" s="545" t="s">
        <v>1300</v>
      </c>
      <c r="D200" s="545" t="s">
        <v>1301</v>
      </c>
      <c r="E200" s="545" t="s">
        <v>636</v>
      </c>
      <c r="F200" s="562"/>
      <c r="G200" s="562"/>
      <c r="H200" s="550">
        <v>0</v>
      </c>
      <c r="I200" s="562">
        <v>1</v>
      </c>
      <c r="J200" s="562">
        <v>704.73</v>
      </c>
      <c r="K200" s="550">
        <v>1</v>
      </c>
      <c r="L200" s="562">
        <v>1</v>
      </c>
      <c r="M200" s="563">
        <v>704.73</v>
      </c>
    </row>
    <row r="201" spans="1:13" ht="14.4" customHeight="1" x14ac:dyDescent="0.3">
      <c r="A201" s="544" t="s">
        <v>487</v>
      </c>
      <c r="B201" s="545" t="s">
        <v>1848</v>
      </c>
      <c r="C201" s="545" t="s">
        <v>1744</v>
      </c>
      <c r="D201" s="545" t="s">
        <v>1745</v>
      </c>
      <c r="E201" s="545" t="s">
        <v>1119</v>
      </c>
      <c r="F201" s="562"/>
      <c r="G201" s="562"/>
      <c r="H201" s="550">
        <v>0</v>
      </c>
      <c r="I201" s="562">
        <v>5</v>
      </c>
      <c r="J201" s="562">
        <v>467.29999999999995</v>
      </c>
      <c r="K201" s="550">
        <v>1</v>
      </c>
      <c r="L201" s="562">
        <v>5</v>
      </c>
      <c r="M201" s="563">
        <v>467.29999999999995</v>
      </c>
    </row>
    <row r="202" spans="1:13" ht="14.4" customHeight="1" x14ac:dyDescent="0.3">
      <c r="A202" s="544" t="s">
        <v>487</v>
      </c>
      <c r="B202" s="545" t="s">
        <v>1848</v>
      </c>
      <c r="C202" s="545" t="s">
        <v>1219</v>
      </c>
      <c r="D202" s="545" t="s">
        <v>1220</v>
      </c>
      <c r="E202" s="545" t="s">
        <v>1221</v>
      </c>
      <c r="F202" s="562">
        <v>5</v>
      </c>
      <c r="G202" s="562">
        <v>0</v>
      </c>
      <c r="H202" s="550"/>
      <c r="I202" s="562"/>
      <c r="J202" s="562"/>
      <c r="K202" s="550"/>
      <c r="L202" s="562">
        <v>5</v>
      </c>
      <c r="M202" s="563">
        <v>0</v>
      </c>
    </row>
    <row r="203" spans="1:13" ht="14.4" customHeight="1" x14ac:dyDescent="0.3">
      <c r="A203" s="544" t="s">
        <v>487</v>
      </c>
      <c r="B203" s="545" t="s">
        <v>1848</v>
      </c>
      <c r="C203" s="545" t="s">
        <v>1697</v>
      </c>
      <c r="D203" s="545" t="s">
        <v>1867</v>
      </c>
      <c r="E203" s="545" t="s">
        <v>1628</v>
      </c>
      <c r="F203" s="562">
        <v>1</v>
      </c>
      <c r="G203" s="562">
        <v>0</v>
      </c>
      <c r="H203" s="550"/>
      <c r="I203" s="562"/>
      <c r="J203" s="562"/>
      <c r="K203" s="550"/>
      <c r="L203" s="562">
        <v>1</v>
      </c>
      <c r="M203" s="563">
        <v>0</v>
      </c>
    </row>
    <row r="204" spans="1:13" ht="14.4" customHeight="1" x14ac:dyDescent="0.3">
      <c r="A204" s="544" t="s">
        <v>487</v>
      </c>
      <c r="B204" s="545" t="s">
        <v>1851</v>
      </c>
      <c r="C204" s="545" t="s">
        <v>1672</v>
      </c>
      <c r="D204" s="545" t="s">
        <v>1673</v>
      </c>
      <c r="E204" s="545" t="s">
        <v>779</v>
      </c>
      <c r="F204" s="562"/>
      <c r="G204" s="562"/>
      <c r="H204" s="550">
        <v>0</v>
      </c>
      <c r="I204" s="562">
        <v>1</v>
      </c>
      <c r="J204" s="562">
        <v>278.64</v>
      </c>
      <c r="K204" s="550">
        <v>1</v>
      </c>
      <c r="L204" s="562">
        <v>1</v>
      </c>
      <c r="M204" s="563">
        <v>278.64</v>
      </c>
    </row>
    <row r="205" spans="1:13" ht="14.4" customHeight="1" x14ac:dyDescent="0.3">
      <c r="A205" s="544" t="s">
        <v>487</v>
      </c>
      <c r="B205" s="545" t="s">
        <v>1851</v>
      </c>
      <c r="C205" s="545" t="s">
        <v>1674</v>
      </c>
      <c r="D205" s="545" t="s">
        <v>769</v>
      </c>
      <c r="E205" s="545" t="s">
        <v>577</v>
      </c>
      <c r="F205" s="562"/>
      <c r="G205" s="562"/>
      <c r="H205" s="550">
        <v>0</v>
      </c>
      <c r="I205" s="562">
        <v>3</v>
      </c>
      <c r="J205" s="562">
        <v>176.57999999999998</v>
      </c>
      <c r="K205" s="550">
        <v>1</v>
      </c>
      <c r="L205" s="562">
        <v>3</v>
      </c>
      <c r="M205" s="563">
        <v>176.57999999999998</v>
      </c>
    </row>
    <row r="206" spans="1:13" ht="14.4" customHeight="1" x14ac:dyDescent="0.3">
      <c r="A206" s="544" t="s">
        <v>487</v>
      </c>
      <c r="B206" s="545" t="s">
        <v>1851</v>
      </c>
      <c r="C206" s="545" t="s">
        <v>768</v>
      </c>
      <c r="D206" s="545" t="s">
        <v>769</v>
      </c>
      <c r="E206" s="545" t="s">
        <v>770</v>
      </c>
      <c r="F206" s="562"/>
      <c r="G206" s="562"/>
      <c r="H206" s="550">
        <v>0</v>
      </c>
      <c r="I206" s="562">
        <v>7</v>
      </c>
      <c r="J206" s="562">
        <v>1373.47</v>
      </c>
      <c r="K206" s="550">
        <v>1</v>
      </c>
      <c r="L206" s="562">
        <v>7</v>
      </c>
      <c r="M206" s="563">
        <v>1373.47</v>
      </c>
    </row>
    <row r="207" spans="1:13" ht="14.4" customHeight="1" x14ac:dyDescent="0.3">
      <c r="A207" s="544" t="s">
        <v>487</v>
      </c>
      <c r="B207" s="545" t="s">
        <v>1851</v>
      </c>
      <c r="C207" s="545" t="s">
        <v>1201</v>
      </c>
      <c r="D207" s="545" t="s">
        <v>772</v>
      </c>
      <c r="E207" s="545" t="s">
        <v>782</v>
      </c>
      <c r="F207" s="562"/>
      <c r="G207" s="562"/>
      <c r="H207" s="550">
        <v>0</v>
      </c>
      <c r="I207" s="562">
        <v>14</v>
      </c>
      <c r="J207" s="562">
        <v>1648.22</v>
      </c>
      <c r="K207" s="550">
        <v>1</v>
      </c>
      <c r="L207" s="562">
        <v>14</v>
      </c>
      <c r="M207" s="563">
        <v>1648.22</v>
      </c>
    </row>
    <row r="208" spans="1:13" ht="14.4" customHeight="1" x14ac:dyDescent="0.3">
      <c r="A208" s="544" t="s">
        <v>487</v>
      </c>
      <c r="B208" s="545" t="s">
        <v>1851</v>
      </c>
      <c r="C208" s="545" t="s">
        <v>771</v>
      </c>
      <c r="D208" s="545" t="s">
        <v>772</v>
      </c>
      <c r="E208" s="545" t="s">
        <v>773</v>
      </c>
      <c r="F208" s="562"/>
      <c r="G208" s="562"/>
      <c r="H208" s="550">
        <v>0</v>
      </c>
      <c r="I208" s="562">
        <v>1</v>
      </c>
      <c r="J208" s="562">
        <v>392.42</v>
      </c>
      <c r="K208" s="550">
        <v>1</v>
      </c>
      <c r="L208" s="562">
        <v>1</v>
      </c>
      <c r="M208" s="563">
        <v>392.42</v>
      </c>
    </row>
    <row r="209" spans="1:13" ht="14.4" customHeight="1" x14ac:dyDescent="0.3">
      <c r="A209" s="544" t="s">
        <v>487</v>
      </c>
      <c r="B209" s="545" t="s">
        <v>1851</v>
      </c>
      <c r="C209" s="545" t="s">
        <v>1675</v>
      </c>
      <c r="D209" s="545" t="s">
        <v>775</v>
      </c>
      <c r="E209" s="545" t="s">
        <v>1676</v>
      </c>
      <c r="F209" s="562"/>
      <c r="G209" s="562"/>
      <c r="H209" s="550">
        <v>0</v>
      </c>
      <c r="I209" s="562">
        <v>6</v>
      </c>
      <c r="J209" s="562">
        <v>1086.78</v>
      </c>
      <c r="K209" s="550">
        <v>1</v>
      </c>
      <c r="L209" s="562">
        <v>6</v>
      </c>
      <c r="M209" s="563">
        <v>1086.78</v>
      </c>
    </row>
    <row r="210" spans="1:13" ht="14.4" customHeight="1" x14ac:dyDescent="0.3">
      <c r="A210" s="544" t="s">
        <v>487</v>
      </c>
      <c r="B210" s="545" t="s">
        <v>1852</v>
      </c>
      <c r="C210" s="545" t="s">
        <v>1302</v>
      </c>
      <c r="D210" s="545" t="s">
        <v>1096</v>
      </c>
      <c r="E210" s="545" t="s">
        <v>782</v>
      </c>
      <c r="F210" s="562"/>
      <c r="G210" s="562"/>
      <c r="H210" s="550">
        <v>0</v>
      </c>
      <c r="I210" s="562">
        <v>3</v>
      </c>
      <c r="J210" s="562">
        <v>543.39</v>
      </c>
      <c r="K210" s="550">
        <v>1</v>
      </c>
      <c r="L210" s="562">
        <v>3</v>
      </c>
      <c r="M210" s="563">
        <v>543.39</v>
      </c>
    </row>
    <row r="211" spans="1:13" ht="14.4" customHeight="1" x14ac:dyDescent="0.3">
      <c r="A211" s="544" t="s">
        <v>487</v>
      </c>
      <c r="B211" s="545" t="s">
        <v>1852</v>
      </c>
      <c r="C211" s="545" t="s">
        <v>1731</v>
      </c>
      <c r="D211" s="545" t="s">
        <v>1098</v>
      </c>
      <c r="E211" s="545" t="s">
        <v>1676</v>
      </c>
      <c r="F211" s="562"/>
      <c r="G211" s="562"/>
      <c r="H211" s="550">
        <v>0</v>
      </c>
      <c r="I211" s="562">
        <v>3</v>
      </c>
      <c r="J211" s="562">
        <v>835.92</v>
      </c>
      <c r="K211" s="550">
        <v>1</v>
      </c>
      <c r="L211" s="562">
        <v>3</v>
      </c>
      <c r="M211" s="563">
        <v>835.92</v>
      </c>
    </row>
    <row r="212" spans="1:13" ht="14.4" customHeight="1" x14ac:dyDescent="0.3">
      <c r="A212" s="544" t="s">
        <v>487</v>
      </c>
      <c r="B212" s="545" t="s">
        <v>1852</v>
      </c>
      <c r="C212" s="545" t="s">
        <v>1097</v>
      </c>
      <c r="D212" s="545" t="s">
        <v>1098</v>
      </c>
      <c r="E212" s="545" t="s">
        <v>766</v>
      </c>
      <c r="F212" s="562"/>
      <c r="G212" s="562"/>
      <c r="H212" s="550">
        <v>0</v>
      </c>
      <c r="I212" s="562">
        <v>2</v>
      </c>
      <c r="J212" s="562">
        <v>1671.86</v>
      </c>
      <c r="K212" s="550">
        <v>1</v>
      </c>
      <c r="L212" s="562">
        <v>2</v>
      </c>
      <c r="M212" s="563">
        <v>1671.86</v>
      </c>
    </row>
    <row r="213" spans="1:13" ht="14.4" customHeight="1" x14ac:dyDescent="0.3">
      <c r="A213" s="544" t="s">
        <v>487</v>
      </c>
      <c r="B213" s="545" t="s">
        <v>1857</v>
      </c>
      <c r="C213" s="545" t="s">
        <v>1703</v>
      </c>
      <c r="D213" s="545" t="s">
        <v>1704</v>
      </c>
      <c r="E213" s="545" t="s">
        <v>1705</v>
      </c>
      <c r="F213" s="562"/>
      <c r="G213" s="562"/>
      <c r="H213" s="550"/>
      <c r="I213" s="562">
        <v>2</v>
      </c>
      <c r="J213" s="562">
        <v>0</v>
      </c>
      <c r="K213" s="550"/>
      <c r="L213" s="562">
        <v>2</v>
      </c>
      <c r="M213" s="563">
        <v>0</v>
      </c>
    </row>
    <row r="214" spans="1:13" ht="14.4" customHeight="1" x14ac:dyDescent="0.3">
      <c r="A214" s="544" t="s">
        <v>487</v>
      </c>
      <c r="B214" s="545" t="s">
        <v>1862</v>
      </c>
      <c r="C214" s="545" t="s">
        <v>1681</v>
      </c>
      <c r="D214" s="545" t="s">
        <v>1682</v>
      </c>
      <c r="E214" s="545" t="s">
        <v>577</v>
      </c>
      <c r="F214" s="562"/>
      <c r="G214" s="562"/>
      <c r="H214" s="550">
        <v>0</v>
      </c>
      <c r="I214" s="562">
        <v>9</v>
      </c>
      <c r="J214" s="562">
        <v>593.90999999999985</v>
      </c>
      <c r="K214" s="550">
        <v>1</v>
      </c>
      <c r="L214" s="562">
        <v>9</v>
      </c>
      <c r="M214" s="563">
        <v>593.90999999999985</v>
      </c>
    </row>
    <row r="215" spans="1:13" ht="14.4" customHeight="1" x14ac:dyDescent="0.3">
      <c r="A215" s="544" t="s">
        <v>487</v>
      </c>
      <c r="B215" s="545" t="s">
        <v>1868</v>
      </c>
      <c r="C215" s="545" t="s">
        <v>1758</v>
      </c>
      <c r="D215" s="545" t="s">
        <v>1652</v>
      </c>
      <c r="E215" s="545" t="s">
        <v>1759</v>
      </c>
      <c r="F215" s="562"/>
      <c r="G215" s="562"/>
      <c r="H215" s="550"/>
      <c r="I215" s="562">
        <v>3</v>
      </c>
      <c r="J215" s="562">
        <v>0</v>
      </c>
      <c r="K215" s="550"/>
      <c r="L215" s="562">
        <v>3</v>
      </c>
      <c r="M215" s="563">
        <v>0</v>
      </c>
    </row>
    <row r="216" spans="1:13" ht="14.4" customHeight="1" x14ac:dyDescent="0.3">
      <c r="A216" s="544" t="s">
        <v>490</v>
      </c>
      <c r="B216" s="545" t="s">
        <v>1844</v>
      </c>
      <c r="C216" s="545" t="s">
        <v>701</v>
      </c>
      <c r="D216" s="545" t="s">
        <v>702</v>
      </c>
      <c r="E216" s="545" t="s">
        <v>703</v>
      </c>
      <c r="F216" s="562"/>
      <c r="G216" s="562"/>
      <c r="H216" s="550">
        <v>0</v>
      </c>
      <c r="I216" s="562">
        <v>1</v>
      </c>
      <c r="J216" s="562">
        <v>160.88999999999999</v>
      </c>
      <c r="K216" s="550">
        <v>1</v>
      </c>
      <c r="L216" s="562">
        <v>1</v>
      </c>
      <c r="M216" s="563">
        <v>160.88999999999999</v>
      </c>
    </row>
    <row r="217" spans="1:13" ht="14.4" customHeight="1" x14ac:dyDescent="0.3">
      <c r="A217" s="544" t="s">
        <v>490</v>
      </c>
      <c r="B217" s="545" t="s">
        <v>1845</v>
      </c>
      <c r="C217" s="545" t="s">
        <v>1071</v>
      </c>
      <c r="D217" s="545" t="s">
        <v>1072</v>
      </c>
      <c r="E217" s="545" t="s">
        <v>1073</v>
      </c>
      <c r="F217" s="562"/>
      <c r="G217" s="562"/>
      <c r="H217" s="550"/>
      <c r="I217" s="562">
        <v>1</v>
      </c>
      <c r="J217" s="562">
        <v>0</v>
      </c>
      <c r="K217" s="550"/>
      <c r="L217" s="562">
        <v>1</v>
      </c>
      <c r="M217" s="563">
        <v>0</v>
      </c>
    </row>
    <row r="218" spans="1:13" ht="14.4" customHeight="1" x14ac:dyDescent="0.3">
      <c r="A218" s="544" t="s">
        <v>490</v>
      </c>
      <c r="B218" s="545" t="s">
        <v>1869</v>
      </c>
      <c r="C218" s="545" t="s">
        <v>1349</v>
      </c>
      <c r="D218" s="545" t="s">
        <v>1335</v>
      </c>
      <c r="E218" s="545" t="s">
        <v>1244</v>
      </c>
      <c r="F218" s="562"/>
      <c r="G218" s="562"/>
      <c r="H218" s="550">
        <v>0</v>
      </c>
      <c r="I218" s="562">
        <v>3</v>
      </c>
      <c r="J218" s="562">
        <v>401.82</v>
      </c>
      <c r="K218" s="550">
        <v>1</v>
      </c>
      <c r="L218" s="562">
        <v>3</v>
      </c>
      <c r="M218" s="563">
        <v>401.82</v>
      </c>
    </row>
    <row r="219" spans="1:13" ht="14.4" customHeight="1" x14ac:dyDescent="0.3">
      <c r="A219" s="544" t="s">
        <v>489</v>
      </c>
      <c r="B219" s="545" t="s">
        <v>1824</v>
      </c>
      <c r="C219" s="545" t="s">
        <v>502</v>
      </c>
      <c r="D219" s="545" t="s">
        <v>503</v>
      </c>
      <c r="E219" s="545" t="s">
        <v>504</v>
      </c>
      <c r="F219" s="562"/>
      <c r="G219" s="562"/>
      <c r="H219" s="550">
        <v>0</v>
      </c>
      <c r="I219" s="562">
        <v>1</v>
      </c>
      <c r="J219" s="562">
        <v>105.32</v>
      </c>
      <c r="K219" s="550">
        <v>1</v>
      </c>
      <c r="L219" s="562">
        <v>1</v>
      </c>
      <c r="M219" s="563">
        <v>105.32</v>
      </c>
    </row>
    <row r="220" spans="1:13" ht="14.4" customHeight="1" x14ac:dyDescent="0.3">
      <c r="A220" s="544" t="s">
        <v>489</v>
      </c>
      <c r="B220" s="545" t="s">
        <v>1844</v>
      </c>
      <c r="C220" s="545" t="s">
        <v>695</v>
      </c>
      <c r="D220" s="545" t="s">
        <v>696</v>
      </c>
      <c r="E220" s="545" t="s">
        <v>506</v>
      </c>
      <c r="F220" s="562"/>
      <c r="G220" s="562"/>
      <c r="H220" s="550">
        <v>0</v>
      </c>
      <c r="I220" s="562">
        <v>2</v>
      </c>
      <c r="J220" s="562">
        <v>96.54</v>
      </c>
      <c r="K220" s="550">
        <v>1</v>
      </c>
      <c r="L220" s="562">
        <v>2</v>
      </c>
      <c r="M220" s="563">
        <v>96.54</v>
      </c>
    </row>
    <row r="221" spans="1:13" ht="14.4" customHeight="1" x14ac:dyDescent="0.3">
      <c r="A221" s="544" t="s">
        <v>489</v>
      </c>
      <c r="B221" s="545" t="s">
        <v>1870</v>
      </c>
      <c r="C221" s="545" t="s">
        <v>1320</v>
      </c>
      <c r="D221" s="545" t="s">
        <v>1321</v>
      </c>
      <c r="E221" s="545" t="s">
        <v>1322</v>
      </c>
      <c r="F221" s="562"/>
      <c r="G221" s="562"/>
      <c r="H221" s="550">
        <v>0</v>
      </c>
      <c r="I221" s="562">
        <v>1</v>
      </c>
      <c r="J221" s="562">
        <v>141.04</v>
      </c>
      <c r="K221" s="550">
        <v>1</v>
      </c>
      <c r="L221" s="562">
        <v>1</v>
      </c>
      <c r="M221" s="563">
        <v>141.04</v>
      </c>
    </row>
    <row r="222" spans="1:13" ht="14.4" customHeight="1" x14ac:dyDescent="0.3">
      <c r="A222" s="544" t="s">
        <v>489</v>
      </c>
      <c r="B222" s="545" t="s">
        <v>1869</v>
      </c>
      <c r="C222" s="545" t="s">
        <v>1334</v>
      </c>
      <c r="D222" s="545" t="s">
        <v>1335</v>
      </c>
      <c r="E222" s="545" t="s">
        <v>1336</v>
      </c>
      <c r="F222" s="562"/>
      <c r="G222" s="562"/>
      <c r="H222" s="550">
        <v>0</v>
      </c>
      <c r="I222" s="562">
        <v>1</v>
      </c>
      <c r="J222" s="562">
        <v>53.57</v>
      </c>
      <c r="K222" s="550">
        <v>1</v>
      </c>
      <c r="L222" s="562">
        <v>1</v>
      </c>
      <c r="M222" s="563">
        <v>53.57</v>
      </c>
    </row>
    <row r="223" spans="1:13" ht="14.4" customHeight="1" x14ac:dyDescent="0.3">
      <c r="A223" s="544" t="s">
        <v>488</v>
      </c>
      <c r="B223" s="545" t="s">
        <v>1822</v>
      </c>
      <c r="C223" s="545" t="s">
        <v>1298</v>
      </c>
      <c r="D223" s="545" t="s">
        <v>556</v>
      </c>
      <c r="E223" s="545" t="s">
        <v>1299</v>
      </c>
      <c r="F223" s="562"/>
      <c r="G223" s="562"/>
      <c r="H223" s="550"/>
      <c r="I223" s="562">
        <v>2</v>
      </c>
      <c r="J223" s="562">
        <v>0</v>
      </c>
      <c r="K223" s="550"/>
      <c r="L223" s="562">
        <v>2</v>
      </c>
      <c r="M223" s="563">
        <v>0</v>
      </c>
    </row>
    <row r="224" spans="1:13" ht="14.4" customHeight="1" x14ac:dyDescent="0.3">
      <c r="A224" s="544" t="s">
        <v>488</v>
      </c>
      <c r="B224" s="545" t="s">
        <v>1822</v>
      </c>
      <c r="C224" s="545" t="s">
        <v>555</v>
      </c>
      <c r="D224" s="545" t="s">
        <v>556</v>
      </c>
      <c r="E224" s="545" t="s">
        <v>557</v>
      </c>
      <c r="F224" s="562"/>
      <c r="G224" s="562"/>
      <c r="H224" s="550">
        <v>0</v>
      </c>
      <c r="I224" s="562">
        <v>2</v>
      </c>
      <c r="J224" s="562">
        <v>301.18</v>
      </c>
      <c r="K224" s="550">
        <v>1</v>
      </c>
      <c r="L224" s="562">
        <v>2</v>
      </c>
      <c r="M224" s="563">
        <v>301.18</v>
      </c>
    </row>
    <row r="225" spans="1:13" ht="14.4" customHeight="1" x14ac:dyDescent="0.3">
      <c r="A225" s="544" t="s">
        <v>488</v>
      </c>
      <c r="B225" s="545" t="s">
        <v>1823</v>
      </c>
      <c r="C225" s="545" t="s">
        <v>1287</v>
      </c>
      <c r="D225" s="545" t="s">
        <v>993</v>
      </c>
      <c r="E225" s="545" t="s">
        <v>1288</v>
      </c>
      <c r="F225" s="562">
        <v>3</v>
      </c>
      <c r="G225" s="562">
        <v>0</v>
      </c>
      <c r="H225" s="550"/>
      <c r="I225" s="562"/>
      <c r="J225" s="562"/>
      <c r="K225" s="550"/>
      <c r="L225" s="562">
        <v>3</v>
      </c>
      <c r="M225" s="563">
        <v>0</v>
      </c>
    </row>
    <row r="226" spans="1:13" ht="14.4" customHeight="1" x14ac:dyDescent="0.3">
      <c r="A226" s="544" t="s">
        <v>488</v>
      </c>
      <c r="B226" s="545" t="s">
        <v>1832</v>
      </c>
      <c r="C226" s="545" t="s">
        <v>1273</v>
      </c>
      <c r="D226" s="545" t="s">
        <v>1274</v>
      </c>
      <c r="E226" s="545" t="s">
        <v>1275</v>
      </c>
      <c r="F226" s="562"/>
      <c r="G226" s="562"/>
      <c r="H226" s="550">
        <v>0</v>
      </c>
      <c r="I226" s="562">
        <v>3</v>
      </c>
      <c r="J226" s="562">
        <v>138.75</v>
      </c>
      <c r="K226" s="550">
        <v>1</v>
      </c>
      <c r="L226" s="562">
        <v>3</v>
      </c>
      <c r="M226" s="563">
        <v>138.75</v>
      </c>
    </row>
    <row r="227" spans="1:13" ht="14.4" customHeight="1" x14ac:dyDescent="0.3">
      <c r="A227" s="544" t="s">
        <v>488</v>
      </c>
      <c r="B227" s="545" t="s">
        <v>1834</v>
      </c>
      <c r="C227" s="545" t="s">
        <v>1296</v>
      </c>
      <c r="D227" s="545" t="s">
        <v>1017</v>
      </c>
      <c r="E227" s="545" t="s">
        <v>1297</v>
      </c>
      <c r="F227" s="562">
        <v>10</v>
      </c>
      <c r="G227" s="562">
        <v>18474.900000000001</v>
      </c>
      <c r="H227" s="550">
        <v>1</v>
      </c>
      <c r="I227" s="562"/>
      <c r="J227" s="562"/>
      <c r="K227" s="550">
        <v>0</v>
      </c>
      <c r="L227" s="562">
        <v>10</v>
      </c>
      <c r="M227" s="563">
        <v>18474.900000000001</v>
      </c>
    </row>
    <row r="228" spans="1:13" ht="14.4" customHeight="1" x14ac:dyDescent="0.3">
      <c r="A228" s="544" t="s">
        <v>488</v>
      </c>
      <c r="B228" s="545" t="s">
        <v>1871</v>
      </c>
      <c r="C228" s="545" t="s">
        <v>1293</v>
      </c>
      <c r="D228" s="545" t="s">
        <v>1294</v>
      </c>
      <c r="E228" s="545" t="s">
        <v>1295</v>
      </c>
      <c r="F228" s="562"/>
      <c r="G228" s="562"/>
      <c r="H228" s="550">
        <v>0</v>
      </c>
      <c r="I228" s="562">
        <v>1</v>
      </c>
      <c r="J228" s="562">
        <v>468.68</v>
      </c>
      <c r="K228" s="550">
        <v>1</v>
      </c>
      <c r="L228" s="562">
        <v>1</v>
      </c>
      <c r="M228" s="563">
        <v>468.68</v>
      </c>
    </row>
    <row r="229" spans="1:13" ht="14.4" customHeight="1" x14ac:dyDescent="0.3">
      <c r="A229" s="544" t="s">
        <v>488</v>
      </c>
      <c r="B229" s="545" t="s">
        <v>1871</v>
      </c>
      <c r="C229" s="545" t="s">
        <v>667</v>
      </c>
      <c r="D229" s="545" t="s">
        <v>668</v>
      </c>
      <c r="E229" s="545" t="s">
        <v>669</v>
      </c>
      <c r="F229" s="562"/>
      <c r="G229" s="562"/>
      <c r="H229" s="550">
        <v>0</v>
      </c>
      <c r="I229" s="562">
        <v>1</v>
      </c>
      <c r="J229" s="562">
        <v>351.51</v>
      </c>
      <c r="K229" s="550">
        <v>1</v>
      </c>
      <c r="L229" s="562">
        <v>1</v>
      </c>
      <c r="M229" s="563">
        <v>351.51</v>
      </c>
    </row>
    <row r="230" spans="1:13" ht="14.4" customHeight="1" x14ac:dyDescent="0.3">
      <c r="A230" s="544" t="s">
        <v>488</v>
      </c>
      <c r="B230" s="545" t="s">
        <v>1840</v>
      </c>
      <c r="C230" s="545" t="s">
        <v>660</v>
      </c>
      <c r="D230" s="545" t="s">
        <v>661</v>
      </c>
      <c r="E230" s="545" t="s">
        <v>662</v>
      </c>
      <c r="F230" s="562">
        <v>6</v>
      </c>
      <c r="G230" s="562">
        <v>52.739999999999995</v>
      </c>
      <c r="H230" s="550">
        <v>1</v>
      </c>
      <c r="I230" s="562"/>
      <c r="J230" s="562"/>
      <c r="K230" s="550">
        <v>0</v>
      </c>
      <c r="L230" s="562">
        <v>6</v>
      </c>
      <c r="M230" s="563">
        <v>52.739999999999995</v>
      </c>
    </row>
    <row r="231" spans="1:13" ht="14.4" customHeight="1" x14ac:dyDescent="0.3">
      <c r="A231" s="544" t="s">
        <v>488</v>
      </c>
      <c r="B231" s="545" t="s">
        <v>1826</v>
      </c>
      <c r="C231" s="545" t="s">
        <v>1300</v>
      </c>
      <c r="D231" s="545" t="s">
        <v>1301</v>
      </c>
      <c r="E231" s="545" t="s">
        <v>636</v>
      </c>
      <c r="F231" s="562"/>
      <c r="G231" s="562"/>
      <c r="H231" s="550">
        <v>0</v>
      </c>
      <c r="I231" s="562">
        <v>1</v>
      </c>
      <c r="J231" s="562">
        <v>704.73</v>
      </c>
      <c r="K231" s="550">
        <v>1</v>
      </c>
      <c r="L231" s="562">
        <v>1</v>
      </c>
      <c r="M231" s="563">
        <v>704.73</v>
      </c>
    </row>
    <row r="232" spans="1:13" ht="14.4" customHeight="1" x14ac:dyDescent="0.3">
      <c r="A232" s="544" t="s">
        <v>488</v>
      </c>
      <c r="B232" s="545" t="s">
        <v>1852</v>
      </c>
      <c r="C232" s="545" t="s">
        <v>1302</v>
      </c>
      <c r="D232" s="545" t="s">
        <v>1096</v>
      </c>
      <c r="E232" s="545" t="s">
        <v>782</v>
      </c>
      <c r="F232" s="562"/>
      <c r="G232" s="562"/>
      <c r="H232" s="550">
        <v>0</v>
      </c>
      <c r="I232" s="562">
        <v>3</v>
      </c>
      <c r="J232" s="562">
        <v>543.39</v>
      </c>
      <c r="K232" s="550">
        <v>1</v>
      </c>
      <c r="L232" s="562">
        <v>3</v>
      </c>
      <c r="M232" s="563">
        <v>543.39</v>
      </c>
    </row>
    <row r="233" spans="1:13" ht="14.4" customHeight="1" x14ac:dyDescent="0.3">
      <c r="A233" s="544" t="s">
        <v>488</v>
      </c>
      <c r="B233" s="545" t="s">
        <v>1852</v>
      </c>
      <c r="C233" s="545" t="s">
        <v>1095</v>
      </c>
      <c r="D233" s="545" t="s">
        <v>1096</v>
      </c>
      <c r="E233" s="545" t="s">
        <v>760</v>
      </c>
      <c r="F233" s="562"/>
      <c r="G233" s="562"/>
      <c r="H233" s="550">
        <v>0</v>
      </c>
      <c r="I233" s="562">
        <v>4</v>
      </c>
      <c r="J233" s="562">
        <v>2173.44</v>
      </c>
      <c r="K233" s="550">
        <v>1</v>
      </c>
      <c r="L233" s="562">
        <v>4</v>
      </c>
      <c r="M233" s="563">
        <v>2173.44</v>
      </c>
    </row>
    <row r="234" spans="1:13" ht="14.4" customHeight="1" x14ac:dyDescent="0.3">
      <c r="A234" s="544" t="s">
        <v>488</v>
      </c>
      <c r="B234" s="545" t="s">
        <v>1853</v>
      </c>
      <c r="C234" s="545" t="s">
        <v>1269</v>
      </c>
      <c r="D234" s="545" t="s">
        <v>1270</v>
      </c>
      <c r="E234" s="545" t="s">
        <v>1271</v>
      </c>
      <c r="F234" s="562"/>
      <c r="G234" s="562"/>
      <c r="H234" s="550">
        <v>0</v>
      </c>
      <c r="I234" s="562">
        <v>1</v>
      </c>
      <c r="J234" s="562">
        <v>556.04</v>
      </c>
      <c r="K234" s="550">
        <v>1</v>
      </c>
      <c r="L234" s="562">
        <v>1</v>
      </c>
      <c r="M234" s="563">
        <v>556.04</v>
      </c>
    </row>
    <row r="235" spans="1:13" ht="14.4" customHeight="1" x14ac:dyDescent="0.3">
      <c r="A235" s="544" t="s">
        <v>488</v>
      </c>
      <c r="B235" s="545" t="s">
        <v>1872</v>
      </c>
      <c r="C235" s="545" t="s">
        <v>1290</v>
      </c>
      <c r="D235" s="545" t="s">
        <v>1291</v>
      </c>
      <c r="E235" s="545" t="s">
        <v>1292</v>
      </c>
      <c r="F235" s="562"/>
      <c r="G235" s="562"/>
      <c r="H235" s="550">
        <v>0</v>
      </c>
      <c r="I235" s="562">
        <v>2</v>
      </c>
      <c r="J235" s="562">
        <v>981.06</v>
      </c>
      <c r="K235" s="550">
        <v>1</v>
      </c>
      <c r="L235" s="562">
        <v>2</v>
      </c>
      <c r="M235" s="563">
        <v>981.06</v>
      </c>
    </row>
    <row r="236" spans="1:13" ht="14.4" customHeight="1" thickBot="1" x14ac:dyDescent="0.35">
      <c r="A236" s="552" t="s">
        <v>488</v>
      </c>
      <c r="B236" s="553" t="s">
        <v>1873</v>
      </c>
      <c r="C236" s="553" t="s">
        <v>1308</v>
      </c>
      <c r="D236" s="553" t="s">
        <v>1309</v>
      </c>
      <c r="E236" s="553" t="s">
        <v>1310</v>
      </c>
      <c r="F236" s="564"/>
      <c r="G236" s="564"/>
      <c r="H236" s="558">
        <v>0</v>
      </c>
      <c r="I236" s="564">
        <v>1</v>
      </c>
      <c r="J236" s="564">
        <v>2669.75</v>
      </c>
      <c r="K236" s="558">
        <v>1</v>
      </c>
      <c r="L236" s="564">
        <v>1</v>
      </c>
      <c r="M236" s="565">
        <v>2669.75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140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256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2014</v>
      </c>
      <c r="D3" s="293">
        <v>2015</v>
      </c>
      <c r="E3" s="7"/>
      <c r="F3" s="349">
        <v>2016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209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7" t="s">
        <v>420</v>
      </c>
      <c r="B5" s="448" t="s">
        <v>421</v>
      </c>
      <c r="C5" s="449" t="s">
        <v>422</v>
      </c>
      <c r="D5" s="449" t="s">
        <v>422</v>
      </c>
      <c r="E5" s="449"/>
      <c r="F5" s="449" t="s">
        <v>422</v>
      </c>
      <c r="G5" s="449" t="s">
        <v>422</v>
      </c>
      <c r="H5" s="449" t="s">
        <v>422</v>
      </c>
      <c r="I5" s="450" t="s">
        <v>422</v>
      </c>
      <c r="J5" s="451" t="s">
        <v>69</v>
      </c>
    </row>
    <row r="6" spans="1:10" ht="14.4" customHeight="1" x14ac:dyDescent="0.3">
      <c r="A6" s="447" t="s">
        <v>420</v>
      </c>
      <c r="B6" s="448" t="s">
        <v>1875</v>
      </c>
      <c r="C6" s="449" t="s">
        <v>422</v>
      </c>
      <c r="D6" s="449">
        <v>40.517989999999998</v>
      </c>
      <c r="E6" s="449"/>
      <c r="F6" s="449" t="s">
        <v>422</v>
      </c>
      <c r="G6" s="449" t="s">
        <v>422</v>
      </c>
      <c r="H6" s="449" t="s">
        <v>422</v>
      </c>
      <c r="I6" s="450" t="s">
        <v>422</v>
      </c>
      <c r="J6" s="451" t="s">
        <v>1</v>
      </c>
    </row>
    <row r="7" spans="1:10" ht="14.4" customHeight="1" x14ac:dyDescent="0.3">
      <c r="A7" s="447" t="s">
        <v>420</v>
      </c>
      <c r="B7" s="448" t="s">
        <v>269</v>
      </c>
      <c r="C7" s="449">
        <v>0.59289999999999998</v>
      </c>
      <c r="D7" s="449">
        <v>1.1858</v>
      </c>
      <c r="E7" s="449"/>
      <c r="F7" s="449">
        <v>0</v>
      </c>
      <c r="G7" s="449">
        <v>2.0833339076158333</v>
      </c>
      <c r="H7" s="449">
        <v>-2.0833339076158333</v>
      </c>
      <c r="I7" s="450">
        <v>0</v>
      </c>
      <c r="J7" s="451" t="s">
        <v>1</v>
      </c>
    </row>
    <row r="8" spans="1:10" ht="14.4" customHeight="1" x14ac:dyDescent="0.3">
      <c r="A8" s="447" t="s">
        <v>420</v>
      </c>
      <c r="B8" s="448" t="s">
        <v>270</v>
      </c>
      <c r="C8" s="449">
        <v>2.5479999999999999E-2</v>
      </c>
      <c r="D8" s="449">
        <v>2.2109999999999998E-2</v>
      </c>
      <c r="E8" s="449"/>
      <c r="F8" s="449">
        <v>0.15659999999999999</v>
      </c>
      <c r="G8" s="449">
        <v>0</v>
      </c>
      <c r="H8" s="449">
        <v>0.15659999999999999</v>
      </c>
      <c r="I8" s="450" t="s">
        <v>422</v>
      </c>
      <c r="J8" s="451" t="s">
        <v>1</v>
      </c>
    </row>
    <row r="9" spans="1:10" ht="14.4" customHeight="1" x14ac:dyDescent="0.3">
      <c r="A9" s="447" t="s">
        <v>420</v>
      </c>
      <c r="B9" s="448" t="s">
        <v>271</v>
      </c>
      <c r="C9" s="449">
        <v>4.09476</v>
      </c>
      <c r="D9" s="449">
        <v>1.0043</v>
      </c>
      <c r="E9" s="449"/>
      <c r="F9" s="449">
        <v>12.75244</v>
      </c>
      <c r="G9" s="449">
        <v>26.666669997505835</v>
      </c>
      <c r="H9" s="449">
        <v>-13.914229997505835</v>
      </c>
      <c r="I9" s="450">
        <v>0.47821644026767313</v>
      </c>
      <c r="J9" s="451" t="s">
        <v>1</v>
      </c>
    </row>
    <row r="10" spans="1:10" ht="14.4" customHeight="1" x14ac:dyDescent="0.3">
      <c r="A10" s="447" t="s">
        <v>420</v>
      </c>
      <c r="B10" s="448" t="s">
        <v>272</v>
      </c>
      <c r="C10" s="449">
        <v>0</v>
      </c>
      <c r="D10" s="449">
        <v>0</v>
      </c>
      <c r="E10" s="449"/>
      <c r="F10" s="449">
        <v>0.19500000000000001</v>
      </c>
      <c r="G10" s="449">
        <v>4.5416679183333331E-3</v>
      </c>
      <c r="H10" s="449">
        <v>0.19045833208166668</v>
      </c>
      <c r="I10" s="450">
        <v>42.935767983573669</v>
      </c>
      <c r="J10" s="451" t="s">
        <v>1</v>
      </c>
    </row>
    <row r="11" spans="1:10" ht="14.4" customHeight="1" x14ac:dyDescent="0.3">
      <c r="A11" s="447" t="s">
        <v>420</v>
      </c>
      <c r="B11" s="448" t="s">
        <v>273</v>
      </c>
      <c r="C11" s="449">
        <v>0</v>
      </c>
      <c r="D11" s="449">
        <v>0</v>
      </c>
      <c r="E11" s="449"/>
      <c r="F11" s="449">
        <v>0</v>
      </c>
      <c r="G11" s="449">
        <v>0.41666678152291664</v>
      </c>
      <c r="H11" s="449">
        <v>-0.41666678152291664</v>
      </c>
      <c r="I11" s="450">
        <v>0</v>
      </c>
      <c r="J11" s="451" t="s">
        <v>1</v>
      </c>
    </row>
    <row r="12" spans="1:10" ht="14.4" customHeight="1" x14ac:dyDescent="0.3">
      <c r="A12" s="447" t="s">
        <v>420</v>
      </c>
      <c r="B12" s="448" t="s">
        <v>274</v>
      </c>
      <c r="C12" s="449" t="s">
        <v>422</v>
      </c>
      <c r="D12" s="449">
        <v>9.7860000000000003E-2</v>
      </c>
      <c r="E12" s="449"/>
      <c r="F12" s="449">
        <v>0</v>
      </c>
      <c r="G12" s="449">
        <v>4.0775011239583332E-2</v>
      </c>
      <c r="H12" s="449">
        <v>-4.0775011239583332E-2</v>
      </c>
      <c r="I12" s="450">
        <v>0</v>
      </c>
      <c r="J12" s="451" t="s">
        <v>1</v>
      </c>
    </row>
    <row r="13" spans="1:10" ht="14.4" customHeight="1" x14ac:dyDescent="0.3">
      <c r="A13" s="447" t="s">
        <v>420</v>
      </c>
      <c r="B13" s="448" t="s">
        <v>1876</v>
      </c>
      <c r="C13" s="449" t="s">
        <v>422</v>
      </c>
      <c r="D13" s="449">
        <v>-40.517989999999998</v>
      </c>
      <c r="E13" s="449"/>
      <c r="F13" s="449" t="s">
        <v>422</v>
      </c>
      <c r="G13" s="449" t="s">
        <v>422</v>
      </c>
      <c r="H13" s="449" t="s">
        <v>422</v>
      </c>
      <c r="I13" s="450" t="s">
        <v>422</v>
      </c>
      <c r="J13" s="451" t="s">
        <v>1</v>
      </c>
    </row>
    <row r="14" spans="1:10" ht="14.4" customHeight="1" x14ac:dyDescent="0.3">
      <c r="A14" s="447" t="s">
        <v>420</v>
      </c>
      <c r="B14" s="448" t="s">
        <v>423</v>
      </c>
      <c r="C14" s="449">
        <v>4.7131400000000001</v>
      </c>
      <c r="D14" s="449">
        <v>2.3100699999999961</v>
      </c>
      <c r="E14" s="449"/>
      <c r="F14" s="449">
        <v>13.104039999999999</v>
      </c>
      <c r="G14" s="449">
        <v>29.2119873658025</v>
      </c>
      <c r="H14" s="449">
        <v>-16.107947365802502</v>
      </c>
      <c r="I14" s="450">
        <v>0.44858433751551124</v>
      </c>
      <c r="J14" s="451" t="s">
        <v>424</v>
      </c>
    </row>
    <row r="16" spans="1:10" ht="14.4" customHeight="1" x14ac:dyDescent="0.3">
      <c r="A16" s="447" t="s">
        <v>420</v>
      </c>
      <c r="B16" s="448" t="s">
        <v>421</v>
      </c>
      <c r="C16" s="449" t="s">
        <v>422</v>
      </c>
      <c r="D16" s="449" t="s">
        <v>422</v>
      </c>
      <c r="E16" s="449"/>
      <c r="F16" s="449" t="s">
        <v>422</v>
      </c>
      <c r="G16" s="449" t="s">
        <v>422</v>
      </c>
      <c r="H16" s="449" t="s">
        <v>422</v>
      </c>
      <c r="I16" s="450" t="s">
        <v>422</v>
      </c>
      <c r="J16" s="451" t="s">
        <v>69</v>
      </c>
    </row>
    <row r="17" spans="1:10" ht="14.4" customHeight="1" x14ac:dyDescent="0.3">
      <c r="A17" s="447" t="s">
        <v>425</v>
      </c>
      <c r="B17" s="448" t="s">
        <v>426</v>
      </c>
      <c r="C17" s="449" t="s">
        <v>422</v>
      </c>
      <c r="D17" s="449" t="s">
        <v>422</v>
      </c>
      <c r="E17" s="449"/>
      <c r="F17" s="449" t="s">
        <v>422</v>
      </c>
      <c r="G17" s="449" t="s">
        <v>422</v>
      </c>
      <c r="H17" s="449" t="s">
        <v>422</v>
      </c>
      <c r="I17" s="450" t="s">
        <v>422</v>
      </c>
      <c r="J17" s="451" t="s">
        <v>0</v>
      </c>
    </row>
    <row r="18" spans="1:10" ht="14.4" customHeight="1" x14ac:dyDescent="0.3">
      <c r="A18" s="447" t="s">
        <v>425</v>
      </c>
      <c r="B18" s="448" t="s">
        <v>1875</v>
      </c>
      <c r="C18" s="449" t="s">
        <v>422</v>
      </c>
      <c r="D18" s="449">
        <v>40.517989999999998</v>
      </c>
      <c r="E18" s="449"/>
      <c r="F18" s="449" t="s">
        <v>422</v>
      </c>
      <c r="G18" s="449" t="s">
        <v>422</v>
      </c>
      <c r="H18" s="449" t="s">
        <v>422</v>
      </c>
      <c r="I18" s="450" t="s">
        <v>422</v>
      </c>
      <c r="J18" s="451" t="s">
        <v>1</v>
      </c>
    </row>
    <row r="19" spans="1:10" ht="14.4" customHeight="1" x14ac:dyDescent="0.3">
      <c r="A19" s="447" t="s">
        <v>425</v>
      </c>
      <c r="B19" s="448" t="s">
        <v>269</v>
      </c>
      <c r="C19" s="449">
        <v>0.59289999999999998</v>
      </c>
      <c r="D19" s="449">
        <v>1.1858</v>
      </c>
      <c r="E19" s="449"/>
      <c r="F19" s="449">
        <v>0</v>
      </c>
      <c r="G19" s="449">
        <v>2.0833339076158333</v>
      </c>
      <c r="H19" s="449">
        <v>-2.0833339076158333</v>
      </c>
      <c r="I19" s="450">
        <v>0</v>
      </c>
      <c r="J19" s="451" t="s">
        <v>1</v>
      </c>
    </row>
    <row r="20" spans="1:10" ht="14.4" customHeight="1" x14ac:dyDescent="0.3">
      <c r="A20" s="447" t="s">
        <v>425</v>
      </c>
      <c r="B20" s="448" t="s">
        <v>270</v>
      </c>
      <c r="C20" s="449">
        <v>2.5479999999999999E-2</v>
      </c>
      <c r="D20" s="449">
        <v>2.2109999999999998E-2</v>
      </c>
      <c r="E20" s="449"/>
      <c r="F20" s="449">
        <v>0.15659999999999999</v>
      </c>
      <c r="G20" s="449">
        <v>0</v>
      </c>
      <c r="H20" s="449">
        <v>0.15659999999999999</v>
      </c>
      <c r="I20" s="450" t="s">
        <v>422</v>
      </c>
      <c r="J20" s="451" t="s">
        <v>1</v>
      </c>
    </row>
    <row r="21" spans="1:10" ht="14.4" customHeight="1" x14ac:dyDescent="0.3">
      <c r="A21" s="447" t="s">
        <v>425</v>
      </c>
      <c r="B21" s="448" t="s">
        <v>271</v>
      </c>
      <c r="C21" s="449">
        <v>4.09476</v>
      </c>
      <c r="D21" s="449">
        <v>1.0043</v>
      </c>
      <c r="E21" s="449"/>
      <c r="F21" s="449">
        <v>12.75244</v>
      </c>
      <c r="G21" s="449">
        <v>26.666669997505835</v>
      </c>
      <c r="H21" s="449">
        <v>-13.914229997505835</v>
      </c>
      <c r="I21" s="450">
        <v>0.47821644026767313</v>
      </c>
      <c r="J21" s="451" t="s">
        <v>1</v>
      </c>
    </row>
    <row r="22" spans="1:10" ht="14.4" customHeight="1" x14ac:dyDescent="0.3">
      <c r="A22" s="447" t="s">
        <v>425</v>
      </c>
      <c r="B22" s="448" t="s">
        <v>272</v>
      </c>
      <c r="C22" s="449">
        <v>0</v>
      </c>
      <c r="D22" s="449">
        <v>0</v>
      </c>
      <c r="E22" s="449"/>
      <c r="F22" s="449">
        <v>0.19500000000000001</v>
      </c>
      <c r="G22" s="449">
        <v>4.5416679183333331E-3</v>
      </c>
      <c r="H22" s="449">
        <v>0.19045833208166668</v>
      </c>
      <c r="I22" s="450">
        <v>42.935767983573669</v>
      </c>
      <c r="J22" s="451" t="s">
        <v>1</v>
      </c>
    </row>
    <row r="23" spans="1:10" ht="14.4" customHeight="1" x14ac:dyDescent="0.3">
      <c r="A23" s="447" t="s">
        <v>425</v>
      </c>
      <c r="B23" s="448" t="s">
        <v>273</v>
      </c>
      <c r="C23" s="449">
        <v>0</v>
      </c>
      <c r="D23" s="449">
        <v>0</v>
      </c>
      <c r="E23" s="449"/>
      <c r="F23" s="449">
        <v>0</v>
      </c>
      <c r="G23" s="449">
        <v>0.41666678152291664</v>
      </c>
      <c r="H23" s="449">
        <v>-0.41666678152291664</v>
      </c>
      <c r="I23" s="450">
        <v>0</v>
      </c>
      <c r="J23" s="451" t="s">
        <v>1</v>
      </c>
    </row>
    <row r="24" spans="1:10" ht="14.4" customHeight="1" x14ac:dyDescent="0.3">
      <c r="A24" s="447" t="s">
        <v>425</v>
      </c>
      <c r="B24" s="448" t="s">
        <v>274</v>
      </c>
      <c r="C24" s="449" t="s">
        <v>422</v>
      </c>
      <c r="D24" s="449">
        <v>9.7860000000000003E-2</v>
      </c>
      <c r="E24" s="449"/>
      <c r="F24" s="449">
        <v>0</v>
      </c>
      <c r="G24" s="449">
        <v>4.0775011239583332E-2</v>
      </c>
      <c r="H24" s="449">
        <v>-4.0775011239583332E-2</v>
      </c>
      <c r="I24" s="450">
        <v>0</v>
      </c>
      <c r="J24" s="451" t="s">
        <v>1</v>
      </c>
    </row>
    <row r="25" spans="1:10" ht="14.4" customHeight="1" x14ac:dyDescent="0.3">
      <c r="A25" s="447" t="s">
        <v>425</v>
      </c>
      <c r="B25" s="448" t="s">
        <v>1876</v>
      </c>
      <c r="C25" s="449" t="s">
        <v>422</v>
      </c>
      <c r="D25" s="449">
        <v>-40.517989999999998</v>
      </c>
      <c r="E25" s="449"/>
      <c r="F25" s="449" t="s">
        <v>422</v>
      </c>
      <c r="G25" s="449" t="s">
        <v>422</v>
      </c>
      <c r="H25" s="449" t="s">
        <v>422</v>
      </c>
      <c r="I25" s="450" t="s">
        <v>422</v>
      </c>
      <c r="J25" s="451" t="s">
        <v>1</v>
      </c>
    </row>
    <row r="26" spans="1:10" ht="14.4" customHeight="1" x14ac:dyDescent="0.3">
      <c r="A26" s="447" t="s">
        <v>425</v>
      </c>
      <c r="B26" s="448" t="s">
        <v>427</v>
      </c>
      <c r="C26" s="449">
        <v>4.7131400000000001</v>
      </c>
      <c r="D26" s="449">
        <v>2.3100699999999961</v>
      </c>
      <c r="E26" s="449"/>
      <c r="F26" s="449">
        <v>13.104039999999999</v>
      </c>
      <c r="G26" s="449">
        <v>29.2119873658025</v>
      </c>
      <c r="H26" s="449">
        <v>-16.107947365802502</v>
      </c>
      <c r="I26" s="450">
        <v>0.44858433751551124</v>
      </c>
      <c r="J26" s="451" t="s">
        <v>428</v>
      </c>
    </row>
    <row r="27" spans="1:10" ht="14.4" customHeight="1" x14ac:dyDescent="0.3">
      <c r="A27" s="447" t="s">
        <v>422</v>
      </c>
      <c r="B27" s="448" t="s">
        <v>422</v>
      </c>
      <c r="C27" s="449" t="s">
        <v>422</v>
      </c>
      <c r="D27" s="449" t="s">
        <v>422</v>
      </c>
      <c r="E27" s="449"/>
      <c r="F27" s="449" t="s">
        <v>422</v>
      </c>
      <c r="G27" s="449" t="s">
        <v>422</v>
      </c>
      <c r="H27" s="449" t="s">
        <v>422</v>
      </c>
      <c r="I27" s="450" t="s">
        <v>422</v>
      </c>
      <c r="J27" s="451" t="s">
        <v>429</v>
      </c>
    </row>
    <row r="28" spans="1:10" ht="14.4" customHeight="1" x14ac:dyDescent="0.3">
      <c r="A28" s="447" t="s">
        <v>1877</v>
      </c>
      <c r="B28" s="448" t="s">
        <v>1878</v>
      </c>
      <c r="C28" s="449" t="s">
        <v>422</v>
      </c>
      <c r="D28" s="449" t="s">
        <v>422</v>
      </c>
      <c r="E28" s="449"/>
      <c r="F28" s="449" t="s">
        <v>422</v>
      </c>
      <c r="G28" s="449" t="s">
        <v>422</v>
      </c>
      <c r="H28" s="449" t="s">
        <v>422</v>
      </c>
      <c r="I28" s="450" t="s">
        <v>422</v>
      </c>
      <c r="J28" s="451" t="s">
        <v>0</v>
      </c>
    </row>
    <row r="29" spans="1:10" ht="14.4" customHeight="1" x14ac:dyDescent="0.3">
      <c r="A29" s="447" t="s">
        <v>1877</v>
      </c>
      <c r="B29" s="448" t="s">
        <v>271</v>
      </c>
      <c r="C29" s="449">
        <v>0</v>
      </c>
      <c r="D29" s="449" t="s">
        <v>422</v>
      </c>
      <c r="E29" s="449"/>
      <c r="F29" s="449" t="s">
        <v>422</v>
      </c>
      <c r="G29" s="449" t="s">
        <v>422</v>
      </c>
      <c r="H29" s="449" t="s">
        <v>422</v>
      </c>
      <c r="I29" s="450" t="s">
        <v>422</v>
      </c>
      <c r="J29" s="451" t="s">
        <v>1</v>
      </c>
    </row>
    <row r="30" spans="1:10" ht="14.4" customHeight="1" x14ac:dyDescent="0.3">
      <c r="A30" s="447" t="s">
        <v>1877</v>
      </c>
      <c r="B30" s="448" t="s">
        <v>1879</v>
      </c>
      <c r="C30" s="449">
        <v>0</v>
      </c>
      <c r="D30" s="449" t="s">
        <v>422</v>
      </c>
      <c r="E30" s="449"/>
      <c r="F30" s="449" t="s">
        <v>422</v>
      </c>
      <c r="G30" s="449" t="s">
        <v>422</v>
      </c>
      <c r="H30" s="449" t="s">
        <v>422</v>
      </c>
      <c r="I30" s="450" t="s">
        <v>422</v>
      </c>
      <c r="J30" s="451" t="s">
        <v>428</v>
      </c>
    </row>
    <row r="31" spans="1:10" ht="14.4" customHeight="1" x14ac:dyDescent="0.3">
      <c r="A31" s="447" t="s">
        <v>422</v>
      </c>
      <c r="B31" s="448" t="s">
        <v>422</v>
      </c>
      <c r="C31" s="449" t="s">
        <v>422</v>
      </c>
      <c r="D31" s="449" t="s">
        <v>422</v>
      </c>
      <c r="E31" s="449"/>
      <c r="F31" s="449" t="s">
        <v>422</v>
      </c>
      <c r="G31" s="449" t="s">
        <v>422</v>
      </c>
      <c r="H31" s="449" t="s">
        <v>422</v>
      </c>
      <c r="I31" s="450" t="s">
        <v>422</v>
      </c>
      <c r="J31" s="451" t="s">
        <v>429</v>
      </c>
    </row>
    <row r="32" spans="1:10" ht="14.4" customHeight="1" x14ac:dyDescent="0.3">
      <c r="A32" s="447" t="s">
        <v>420</v>
      </c>
      <c r="B32" s="448" t="s">
        <v>423</v>
      </c>
      <c r="C32" s="449">
        <v>4.7131400000000001</v>
      </c>
      <c r="D32" s="449">
        <v>2.3100699999999961</v>
      </c>
      <c r="E32" s="449"/>
      <c r="F32" s="449">
        <v>13.104039999999999</v>
      </c>
      <c r="G32" s="449">
        <v>29.2119873658025</v>
      </c>
      <c r="H32" s="449">
        <v>-16.107947365802502</v>
      </c>
      <c r="I32" s="450">
        <v>0.44858433751551124</v>
      </c>
      <c r="J32" s="451" t="s">
        <v>424</v>
      </c>
    </row>
  </sheetData>
  <mergeCells count="3">
    <mergeCell ref="A1:I1"/>
    <mergeCell ref="F3:I3"/>
    <mergeCell ref="C4:D4"/>
  </mergeCells>
  <conditionalFormatting sqref="F15 F33:F65537">
    <cfRule type="cellIs" dxfId="24" priority="18" stopIfTrue="1" operator="greaterThan">
      <formula>1</formula>
    </cfRule>
  </conditionalFormatting>
  <conditionalFormatting sqref="H5:H14">
    <cfRule type="expression" dxfId="23" priority="14">
      <formula>$H5&gt;0</formula>
    </cfRule>
  </conditionalFormatting>
  <conditionalFormatting sqref="I5:I14">
    <cfRule type="expression" dxfId="22" priority="15">
      <formula>$I5&gt;1</formula>
    </cfRule>
  </conditionalFormatting>
  <conditionalFormatting sqref="B5:B14">
    <cfRule type="expression" dxfId="21" priority="11">
      <formula>OR($J5="NS",$J5="SumaNS",$J5="Účet")</formula>
    </cfRule>
  </conditionalFormatting>
  <conditionalFormatting sqref="F5:I14 B5:D14">
    <cfRule type="expression" dxfId="20" priority="17">
      <formula>AND($J5&lt;&gt;"",$J5&lt;&gt;"mezeraKL")</formula>
    </cfRule>
  </conditionalFormatting>
  <conditionalFormatting sqref="B5:D14 F5:I14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8" priority="13">
      <formula>OR($J5="SumaNS",$J5="NS")</formula>
    </cfRule>
  </conditionalFormatting>
  <conditionalFormatting sqref="A5:A14">
    <cfRule type="expression" dxfId="17" priority="9">
      <formula>AND($J5&lt;&gt;"mezeraKL",$J5&lt;&gt;"")</formula>
    </cfRule>
  </conditionalFormatting>
  <conditionalFormatting sqref="A5:A14">
    <cfRule type="expression" dxfId="16" priority="10">
      <formula>AND($J5&lt;&gt;"",$J5&lt;&gt;"mezeraKL")</formula>
    </cfRule>
  </conditionalFormatting>
  <conditionalFormatting sqref="H16:H32">
    <cfRule type="expression" dxfId="15" priority="5">
      <formula>$H16&gt;0</formula>
    </cfRule>
  </conditionalFormatting>
  <conditionalFormatting sqref="A16:A32">
    <cfRule type="expression" dxfId="14" priority="2">
      <formula>AND($J16&lt;&gt;"mezeraKL",$J16&lt;&gt;"")</formula>
    </cfRule>
  </conditionalFormatting>
  <conditionalFormatting sqref="I16:I32">
    <cfRule type="expression" dxfId="13" priority="6">
      <formula>$I16&gt;1</formula>
    </cfRule>
  </conditionalFormatting>
  <conditionalFormatting sqref="B16:B32">
    <cfRule type="expression" dxfId="12" priority="1">
      <formula>OR($J16="NS",$J16="SumaNS",$J16="Účet")</formula>
    </cfRule>
  </conditionalFormatting>
  <conditionalFormatting sqref="A16:D32 F16:I32">
    <cfRule type="expression" dxfId="11" priority="8">
      <formula>AND($J16&lt;&gt;"",$J16&lt;&gt;"mezeraKL")</formula>
    </cfRule>
  </conditionalFormatting>
  <conditionalFormatting sqref="B16:D32 F16:I32">
    <cfRule type="expression" dxfId="10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32 F16:I32">
    <cfRule type="expression" dxfId="9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1" t="s">
        <v>1928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4" t="s">
        <v>256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128</v>
      </c>
      <c r="I3" s="98">
        <f>IF(J3&lt;&gt;0,K3/J3,0)</f>
        <v>2.135947840260799</v>
      </c>
      <c r="J3" s="98">
        <f>SUBTOTAL(9,J5:J1048576)</f>
        <v>6135</v>
      </c>
      <c r="K3" s="99">
        <f>SUBTOTAL(9,K5:K1048576)</f>
        <v>13104.04</v>
      </c>
    </row>
    <row r="4" spans="1:11" s="208" customFormat="1" ht="14.4" customHeight="1" thickBot="1" x14ac:dyDescent="0.35">
      <c r="A4" s="573" t="s">
        <v>4</v>
      </c>
      <c r="B4" s="574" t="s">
        <v>5</v>
      </c>
      <c r="C4" s="574" t="s">
        <v>0</v>
      </c>
      <c r="D4" s="574" t="s">
        <v>6</v>
      </c>
      <c r="E4" s="574" t="s">
        <v>7</v>
      </c>
      <c r="F4" s="574" t="s">
        <v>1</v>
      </c>
      <c r="G4" s="574" t="s">
        <v>71</v>
      </c>
      <c r="H4" s="454" t="s">
        <v>11</v>
      </c>
      <c r="I4" s="455" t="s">
        <v>143</v>
      </c>
      <c r="J4" s="455" t="s">
        <v>13</v>
      </c>
      <c r="K4" s="456" t="s">
        <v>160</v>
      </c>
    </row>
    <row r="5" spans="1:11" ht="14.4" customHeight="1" x14ac:dyDescent="0.3">
      <c r="A5" s="537" t="s">
        <v>420</v>
      </c>
      <c r="B5" s="538" t="s">
        <v>460</v>
      </c>
      <c r="C5" s="541" t="s">
        <v>425</v>
      </c>
      <c r="D5" s="575" t="s">
        <v>461</v>
      </c>
      <c r="E5" s="541" t="s">
        <v>1922</v>
      </c>
      <c r="F5" s="575" t="s">
        <v>1923</v>
      </c>
      <c r="G5" s="541" t="s">
        <v>1880</v>
      </c>
      <c r="H5" s="541" t="s">
        <v>1881</v>
      </c>
      <c r="I5" s="116">
        <v>4.3</v>
      </c>
      <c r="J5" s="116">
        <v>3</v>
      </c>
      <c r="K5" s="561">
        <v>12.9</v>
      </c>
    </row>
    <row r="6" spans="1:11" ht="14.4" customHeight="1" x14ac:dyDescent="0.3">
      <c r="A6" s="544" t="s">
        <v>420</v>
      </c>
      <c r="B6" s="545" t="s">
        <v>460</v>
      </c>
      <c r="C6" s="548" t="s">
        <v>425</v>
      </c>
      <c r="D6" s="576" t="s">
        <v>461</v>
      </c>
      <c r="E6" s="548" t="s">
        <v>1922</v>
      </c>
      <c r="F6" s="576" t="s">
        <v>1923</v>
      </c>
      <c r="G6" s="548" t="s">
        <v>1882</v>
      </c>
      <c r="H6" s="548" t="s">
        <v>1883</v>
      </c>
      <c r="I6" s="562">
        <v>28.74</v>
      </c>
      <c r="J6" s="562">
        <v>5</v>
      </c>
      <c r="K6" s="563">
        <v>143.69999999999999</v>
      </c>
    </row>
    <row r="7" spans="1:11" ht="14.4" customHeight="1" x14ac:dyDescent="0.3">
      <c r="A7" s="544" t="s">
        <v>420</v>
      </c>
      <c r="B7" s="545" t="s">
        <v>460</v>
      </c>
      <c r="C7" s="548" t="s">
        <v>425</v>
      </c>
      <c r="D7" s="576" t="s">
        <v>461</v>
      </c>
      <c r="E7" s="548" t="s">
        <v>1924</v>
      </c>
      <c r="F7" s="576" t="s">
        <v>1925</v>
      </c>
      <c r="G7" s="548" t="s">
        <v>1884</v>
      </c>
      <c r="H7" s="548" t="s">
        <v>1885</v>
      </c>
      <c r="I7" s="562">
        <v>15.92</v>
      </c>
      <c r="J7" s="562">
        <v>1</v>
      </c>
      <c r="K7" s="563">
        <v>15.92</v>
      </c>
    </row>
    <row r="8" spans="1:11" ht="14.4" customHeight="1" x14ac:dyDescent="0.3">
      <c r="A8" s="544" t="s">
        <v>420</v>
      </c>
      <c r="B8" s="545" t="s">
        <v>460</v>
      </c>
      <c r="C8" s="548" t="s">
        <v>425</v>
      </c>
      <c r="D8" s="576" t="s">
        <v>461</v>
      </c>
      <c r="E8" s="548" t="s">
        <v>1924</v>
      </c>
      <c r="F8" s="576" t="s">
        <v>1925</v>
      </c>
      <c r="G8" s="548" t="s">
        <v>1886</v>
      </c>
      <c r="H8" s="548" t="s">
        <v>1887</v>
      </c>
      <c r="I8" s="562">
        <v>2.78</v>
      </c>
      <c r="J8" s="562">
        <v>510</v>
      </c>
      <c r="K8" s="563">
        <v>1417.8000000000002</v>
      </c>
    </row>
    <row r="9" spans="1:11" ht="14.4" customHeight="1" x14ac:dyDescent="0.3">
      <c r="A9" s="544" t="s">
        <v>420</v>
      </c>
      <c r="B9" s="545" t="s">
        <v>460</v>
      </c>
      <c r="C9" s="548" t="s">
        <v>425</v>
      </c>
      <c r="D9" s="576" t="s">
        <v>461</v>
      </c>
      <c r="E9" s="548" t="s">
        <v>1924</v>
      </c>
      <c r="F9" s="576" t="s">
        <v>1925</v>
      </c>
      <c r="G9" s="548" t="s">
        <v>1888</v>
      </c>
      <c r="H9" s="548" t="s">
        <v>1889</v>
      </c>
      <c r="I9" s="562">
        <v>1.9</v>
      </c>
      <c r="J9" s="562">
        <v>3</v>
      </c>
      <c r="K9" s="563">
        <v>5.7</v>
      </c>
    </row>
    <row r="10" spans="1:11" ht="14.4" customHeight="1" x14ac:dyDescent="0.3">
      <c r="A10" s="544" t="s">
        <v>420</v>
      </c>
      <c r="B10" s="545" t="s">
        <v>460</v>
      </c>
      <c r="C10" s="548" t="s">
        <v>425</v>
      </c>
      <c r="D10" s="576" t="s">
        <v>461</v>
      </c>
      <c r="E10" s="548" t="s">
        <v>1924</v>
      </c>
      <c r="F10" s="576" t="s">
        <v>1925</v>
      </c>
      <c r="G10" s="548" t="s">
        <v>1890</v>
      </c>
      <c r="H10" s="548" t="s">
        <v>1891</v>
      </c>
      <c r="I10" s="562">
        <v>2.37</v>
      </c>
      <c r="J10" s="562">
        <v>50</v>
      </c>
      <c r="K10" s="563">
        <v>118.5</v>
      </c>
    </row>
    <row r="11" spans="1:11" ht="14.4" customHeight="1" x14ac:dyDescent="0.3">
      <c r="A11" s="544" t="s">
        <v>420</v>
      </c>
      <c r="B11" s="545" t="s">
        <v>460</v>
      </c>
      <c r="C11" s="548" t="s">
        <v>425</v>
      </c>
      <c r="D11" s="576" t="s">
        <v>461</v>
      </c>
      <c r="E11" s="548" t="s">
        <v>1924</v>
      </c>
      <c r="F11" s="576" t="s">
        <v>1925</v>
      </c>
      <c r="G11" s="548" t="s">
        <v>1892</v>
      </c>
      <c r="H11" s="548" t="s">
        <v>1893</v>
      </c>
      <c r="I11" s="562">
        <v>1.99</v>
      </c>
      <c r="J11" s="562">
        <v>250</v>
      </c>
      <c r="K11" s="563">
        <v>497.5</v>
      </c>
    </row>
    <row r="12" spans="1:11" ht="14.4" customHeight="1" x14ac:dyDescent="0.3">
      <c r="A12" s="544" t="s">
        <v>420</v>
      </c>
      <c r="B12" s="545" t="s">
        <v>460</v>
      </c>
      <c r="C12" s="548" t="s">
        <v>425</v>
      </c>
      <c r="D12" s="576" t="s">
        <v>461</v>
      </c>
      <c r="E12" s="548" t="s">
        <v>1924</v>
      </c>
      <c r="F12" s="576" t="s">
        <v>1925</v>
      </c>
      <c r="G12" s="548" t="s">
        <v>1894</v>
      </c>
      <c r="H12" s="548" t="s">
        <v>1895</v>
      </c>
      <c r="I12" s="562">
        <v>2.0299999999999998</v>
      </c>
      <c r="J12" s="562">
        <v>5</v>
      </c>
      <c r="K12" s="563">
        <v>10.15</v>
      </c>
    </row>
    <row r="13" spans="1:11" ht="14.4" customHeight="1" x14ac:dyDescent="0.3">
      <c r="A13" s="544" t="s">
        <v>420</v>
      </c>
      <c r="B13" s="545" t="s">
        <v>460</v>
      </c>
      <c r="C13" s="548" t="s">
        <v>425</v>
      </c>
      <c r="D13" s="576" t="s">
        <v>461</v>
      </c>
      <c r="E13" s="548" t="s">
        <v>1924</v>
      </c>
      <c r="F13" s="576" t="s">
        <v>1925</v>
      </c>
      <c r="G13" s="548" t="s">
        <v>1896</v>
      </c>
      <c r="H13" s="548" t="s">
        <v>1897</v>
      </c>
      <c r="I13" s="562">
        <v>2.04</v>
      </c>
      <c r="J13" s="562">
        <v>15</v>
      </c>
      <c r="K13" s="563">
        <v>30.6</v>
      </c>
    </row>
    <row r="14" spans="1:11" ht="14.4" customHeight="1" x14ac:dyDescent="0.3">
      <c r="A14" s="544" t="s">
        <v>420</v>
      </c>
      <c r="B14" s="545" t="s">
        <v>460</v>
      </c>
      <c r="C14" s="548" t="s">
        <v>425</v>
      </c>
      <c r="D14" s="576" t="s">
        <v>461</v>
      </c>
      <c r="E14" s="548" t="s">
        <v>1924</v>
      </c>
      <c r="F14" s="576" t="s">
        <v>1925</v>
      </c>
      <c r="G14" s="548" t="s">
        <v>1898</v>
      </c>
      <c r="H14" s="548" t="s">
        <v>1899</v>
      </c>
      <c r="I14" s="562">
        <v>3.1</v>
      </c>
      <c r="J14" s="562">
        <v>200</v>
      </c>
      <c r="K14" s="563">
        <v>620</v>
      </c>
    </row>
    <row r="15" spans="1:11" ht="14.4" customHeight="1" x14ac:dyDescent="0.3">
      <c r="A15" s="544" t="s">
        <v>420</v>
      </c>
      <c r="B15" s="545" t="s">
        <v>460</v>
      </c>
      <c r="C15" s="548" t="s">
        <v>425</v>
      </c>
      <c r="D15" s="576" t="s">
        <v>461</v>
      </c>
      <c r="E15" s="548" t="s">
        <v>1924</v>
      </c>
      <c r="F15" s="576" t="s">
        <v>1925</v>
      </c>
      <c r="G15" s="548" t="s">
        <v>1900</v>
      </c>
      <c r="H15" s="548" t="s">
        <v>1901</v>
      </c>
      <c r="I15" s="562">
        <v>1.92</v>
      </c>
      <c r="J15" s="562">
        <v>10</v>
      </c>
      <c r="K15" s="563">
        <v>19.2</v>
      </c>
    </row>
    <row r="16" spans="1:11" ht="14.4" customHeight="1" x14ac:dyDescent="0.3">
      <c r="A16" s="544" t="s">
        <v>420</v>
      </c>
      <c r="B16" s="545" t="s">
        <v>460</v>
      </c>
      <c r="C16" s="548" t="s">
        <v>425</v>
      </c>
      <c r="D16" s="576" t="s">
        <v>461</v>
      </c>
      <c r="E16" s="548" t="s">
        <v>1924</v>
      </c>
      <c r="F16" s="576" t="s">
        <v>1925</v>
      </c>
      <c r="G16" s="548" t="s">
        <v>1902</v>
      </c>
      <c r="H16" s="548" t="s">
        <v>1903</v>
      </c>
      <c r="I16" s="562">
        <v>2.5299999999999998</v>
      </c>
      <c r="J16" s="562">
        <v>2</v>
      </c>
      <c r="K16" s="563">
        <v>5.0599999999999996</v>
      </c>
    </row>
    <row r="17" spans="1:11" ht="14.4" customHeight="1" x14ac:dyDescent="0.3">
      <c r="A17" s="544" t="s">
        <v>420</v>
      </c>
      <c r="B17" s="545" t="s">
        <v>460</v>
      </c>
      <c r="C17" s="548" t="s">
        <v>425</v>
      </c>
      <c r="D17" s="576" t="s">
        <v>461</v>
      </c>
      <c r="E17" s="548" t="s">
        <v>1924</v>
      </c>
      <c r="F17" s="576" t="s">
        <v>1925</v>
      </c>
      <c r="G17" s="548" t="s">
        <v>1904</v>
      </c>
      <c r="H17" s="548" t="s">
        <v>1905</v>
      </c>
      <c r="I17" s="562">
        <v>3.07</v>
      </c>
      <c r="J17" s="562">
        <v>100</v>
      </c>
      <c r="K17" s="563">
        <v>307</v>
      </c>
    </row>
    <row r="18" spans="1:11" ht="14.4" customHeight="1" x14ac:dyDescent="0.3">
      <c r="A18" s="544" t="s">
        <v>420</v>
      </c>
      <c r="B18" s="545" t="s">
        <v>460</v>
      </c>
      <c r="C18" s="548" t="s">
        <v>425</v>
      </c>
      <c r="D18" s="576" t="s">
        <v>461</v>
      </c>
      <c r="E18" s="548" t="s">
        <v>1924</v>
      </c>
      <c r="F18" s="576" t="s">
        <v>1925</v>
      </c>
      <c r="G18" s="548" t="s">
        <v>1906</v>
      </c>
      <c r="H18" s="548" t="s">
        <v>1907</v>
      </c>
      <c r="I18" s="562">
        <v>2.17</v>
      </c>
      <c r="J18" s="562">
        <v>100</v>
      </c>
      <c r="K18" s="563">
        <v>217</v>
      </c>
    </row>
    <row r="19" spans="1:11" ht="14.4" customHeight="1" x14ac:dyDescent="0.3">
      <c r="A19" s="544" t="s">
        <v>420</v>
      </c>
      <c r="B19" s="545" t="s">
        <v>460</v>
      </c>
      <c r="C19" s="548" t="s">
        <v>425</v>
      </c>
      <c r="D19" s="576" t="s">
        <v>461</v>
      </c>
      <c r="E19" s="548" t="s">
        <v>1924</v>
      </c>
      <c r="F19" s="576" t="s">
        <v>1925</v>
      </c>
      <c r="G19" s="548" t="s">
        <v>1908</v>
      </c>
      <c r="H19" s="548" t="s">
        <v>1909</v>
      </c>
      <c r="I19" s="562">
        <v>3.15</v>
      </c>
      <c r="J19" s="562">
        <v>5</v>
      </c>
      <c r="K19" s="563">
        <v>15.75</v>
      </c>
    </row>
    <row r="20" spans="1:11" ht="14.4" customHeight="1" x14ac:dyDescent="0.3">
      <c r="A20" s="544" t="s">
        <v>420</v>
      </c>
      <c r="B20" s="545" t="s">
        <v>460</v>
      </c>
      <c r="C20" s="548" t="s">
        <v>425</v>
      </c>
      <c r="D20" s="576" t="s">
        <v>461</v>
      </c>
      <c r="E20" s="548" t="s">
        <v>1924</v>
      </c>
      <c r="F20" s="576" t="s">
        <v>1925</v>
      </c>
      <c r="G20" s="548" t="s">
        <v>1910</v>
      </c>
      <c r="H20" s="548" t="s">
        <v>1911</v>
      </c>
      <c r="I20" s="562">
        <v>3.99</v>
      </c>
      <c r="J20" s="562">
        <v>10</v>
      </c>
      <c r="K20" s="563">
        <v>39.9</v>
      </c>
    </row>
    <row r="21" spans="1:11" ht="14.4" customHeight="1" x14ac:dyDescent="0.3">
      <c r="A21" s="544" t="s">
        <v>420</v>
      </c>
      <c r="B21" s="545" t="s">
        <v>460</v>
      </c>
      <c r="C21" s="548" t="s">
        <v>425</v>
      </c>
      <c r="D21" s="576" t="s">
        <v>461</v>
      </c>
      <c r="E21" s="548" t="s">
        <v>1924</v>
      </c>
      <c r="F21" s="576" t="s">
        <v>1925</v>
      </c>
      <c r="G21" s="548" t="s">
        <v>1912</v>
      </c>
      <c r="H21" s="548" t="s">
        <v>1913</v>
      </c>
      <c r="I21" s="562">
        <v>1.9387499999999998</v>
      </c>
      <c r="J21" s="562">
        <v>4700</v>
      </c>
      <c r="K21" s="563">
        <v>9111</v>
      </c>
    </row>
    <row r="22" spans="1:11" ht="14.4" customHeight="1" x14ac:dyDescent="0.3">
      <c r="A22" s="544" t="s">
        <v>420</v>
      </c>
      <c r="B22" s="545" t="s">
        <v>460</v>
      </c>
      <c r="C22" s="548" t="s">
        <v>425</v>
      </c>
      <c r="D22" s="576" t="s">
        <v>461</v>
      </c>
      <c r="E22" s="548" t="s">
        <v>1924</v>
      </c>
      <c r="F22" s="576" t="s">
        <v>1925</v>
      </c>
      <c r="G22" s="548" t="s">
        <v>1914</v>
      </c>
      <c r="H22" s="548" t="s">
        <v>1915</v>
      </c>
      <c r="I22" s="562">
        <v>21.23</v>
      </c>
      <c r="J22" s="562">
        <v>15</v>
      </c>
      <c r="K22" s="563">
        <v>318.45</v>
      </c>
    </row>
    <row r="23" spans="1:11" ht="14.4" customHeight="1" x14ac:dyDescent="0.3">
      <c r="A23" s="544" t="s">
        <v>420</v>
      </c>
      <c r="B23" s="545" t="s">
        <v>460</v>
      </c>
      <c r="C23" s="548" t="s">
        <v>425</v>
      </c>
      <c r="D23" s="576" t="s">
        <v>461</v>
      </c>
      <c r="E23" s="548" t="s">
        <v>1924</v>
      </c>
      <c r="F23" s="576" t="s">
        <v>1925</v>
      </c>
      <c r="G23" s="548" t="s">
        <v>1916</v>
      </c>
      <c r="H23" s="548" t="s">
        <v>1917</v>
      </c>
      <c r="I23" s="562">
        <v>2.91</v>
      </c>
      <c r="J23" s="562">
        <v>1</v>
      </c>
      <c r="K23" s="563">
        <v>2.91</v>
      </c>
    </row>
    <row r="24" spans="1:11" ht="14.4" customHeight="1" x14ac:dyDescent="0.3">
      <c r="A24" s="544" t="s">
        <v>420</v>
      </c>
      <c r="B24" s="545" t="s">
        <v>460</v>
      </c>
      <c r="C24" s="548" t="s">
        <v>425</v>
      </c>
      <c r="D24" s="576" t="s">
        <v>461</v>
      </c>
      <c r="E24" s="548" t="s">
        <v>1926</v>
      </c>
      <c r="F24" s="576" t="s">
        <v>1927</v>
      </c>
      <c r="G24" s="548" t="s">
        <v>1918</v>
      </c>
      <c r="H24" s="548" t="s">
        <v>1919</v>
      </c>
      <c r="I24" s="562">
        <v>0.3</v>
      </c>
      <c r="J24" s="562">
        <v>50</v>
      </c>
      <c r="K24" s="563">
        <v>15</v>
      </c>
    </row>
    <row r="25" spans="1:11" ht="14.4" customHeight="1" thickBot="1" x14ac:dyDescent="0.35">
      <c r="A25" s="552" t="s">
        <v>420</v>
      </c>
      <c r="B25" s="553" t="s">
        <v>460</v>
      </c>
      <c r="C25" s="556" t="s">
        <v>425</v>
      </c>
      <c r="D25" s="577" t="s">
        <v>461</v>
      </c>
      <c r="E25" s="556" t="s">
        <v>1926</v>
      </c>
      <c r="F25" s="577" t="s">
        <v>1927</v>
      </c>
      <c r="G25" s="556" t="s">
        <v>1920</v>
      </c>
      <c r="H25" s="556" t="s">
        <v>1921</v>
      </c>
      <c r="I25" s="564">
        <v>1.8</v>
      </c>
      <c r="J25" s="564">
        <v>100</v>
      </c>
      <c r="K25" s="565">
        <v>180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6" width="13.109375" customWidth="1"/>
    <col min="7" max="7" width="13.109375" hidden="1" customWidth="1"/>
    <col min="8" max="12" width="13.109375" customWidth="1"/>
  </cols>
  <sheetData>
    <row r="1" spans="1:13" ht="18.600000000000001" thickBot="1" x14ac:dyDescent="0.4">
      <c r="A1" s="396" t="s">
        <v>106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3" ht="15" thickBot="1" x14ac:dyDescent="0.35">
      <c r="A2" s="234" t="s">
        <v>256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</row>
    <row r="3" spans="1:13" x14ac:dyDescent="0.3">
      <c r="A3" s="253" t="s">
        <v>199</v>
      </c>
      <c r="B3" s="394" t="s">
        <v>181</v>
      </c>
      <c r="C3" s="236">
        <v>0</v>
      </c>
      <c r="D3" s="237">
        <v>99</v>
      </c>
      <c r="E3" s="256">
        <v>100</v>
      </c>
      <c r="F3" s="256">
        <v>101</v>
      </c>
      <c r="G3" s="256">
        <v>302</v>
      </c>
      <c r="H3" s="256">
        <v>303</v>
      </c>
      <c r="I3" s="256">
        <v>304</v>
      </c>
      <c r="J3" s="256">
        <v>305</v>
      </c>
      <c r="K3" s="256">
        <v>524</v>
      </c>
      <c r="L3" s="592">
        <v>930</v>
      </c>
      <c r="M3" s="607"/>
    </row>
    <row r="4" spans="1:13" ht="24.6" outlineLevel="1" thickBot="1" x14ac:dyDescent="0.35">
      <c r="A4" s="254">
        <v>2016</v>
      </c>
      <c r="B4" s="395"/>
      <c r="C4" s="238" t="s">
        <v>182</v>
      </c>
      <c r="D4" s="239" t="s">
        <v>183</v>
      </c>
      <c r="E4" s="257" t="s">
        <v>226</v>
      </c>
      <c r="F4" s="257" t="s">
        <v>227</v>
      </c>
      <c r="G4" s="257" t="s">
        <v>228</v>
      </c>
      <c r="H4" s="257" t="s">
        <v>229</v>
      </c>
      <c r="I4" s="257" t="s">
        <v>230</v>
      </c>
      <c r="J4" s="257" t="s">
        <v>231</v>
      </c>
      <c r="K4" s="257" t="s">
        <v>208</v>
      </c>
      <c r="L4" s="593" t="s">
        <v>201</v>
      </c>
      <c r="M4" s="607"/>
    </row>
    <row r="5" spans="1:13" x14ac:dyDescent="0.3">
      <c r="A5" s="240" t="s">
        <v>184</v>
      </c>
      <c r="B5" s="276"/>
      <c r="C5" s="277"/>
      <c r="D5" s="278"/>
      <c r="E5" s="278"/>
      <c r="F5" s="278"/>
      <c r="G5" s="278"/>
      <c r="H5" s="278"/>
      <c r="I5" s="278"/>
      <c r="J5" s="278"/>
      <c r="K5" s="278"/>
      <c r="L5" s="594"/>
      <c r="M5" s="607"/>
    </row>
    <row r="6" spans="1:13" ht="15" collapsed="1" thickBot="1" x14ac:dyDescent="0.35">
      <c r="A6" s="241" t="s">
        <v>73</v>
      </c>
      <c r="B6" s="279">
        <f xml:space="preserve">
TRUNC(IF($A$4&lt;=12,SUMIFS('ON Data'!F:F,'ON Data'!$D:$D,$A$4,'ON Data'!$E:$E,1),SUMIFS('ON Data'!F:F,'ON Data'!$E:$E,1)/'ON Data'!$D$3),1)</f>
        <v>8.4</v>
      </c>
      <c r="C6" s="280">
        <f xml:space="preserve">
TRUNC(IF($A$4&lt;=12,SUMIFS('ON Data'!G:G,'ON Data'!$D:$D,$A$4,'ON Data'!$E:$E,1),SUMIFS('ON Data'!G:G,'ON Data'!$E:$E,1)/'ON Data'!$D$3),1)</f>
        <v>0</v>
      </c>
      <c r="D6" s="281">
        <f xml:space="preserve">
TRUNC(IF($A$4&lt;=12,SUMIFS('ON Data'!I:I,'ON Data'!$D:$D,$A$4,'ON Data'!$E:$E,1),SUMIFS('ON Data'!I:I,'ON Data'!$E:$E,1)/'ON Data'!$D$3),1)</f>
        <v>0.1</v>
      </c>
      <c r="E6" s="281">
        <f xml:space="preserve">
TRUNC(IF($A$4&lt;=12,SUMIFS('ON Data'!J:J,'ON Data'!$D:$D,$A$4,'ON Data'!$E:$E,1),SUMIFS('ON Data'!J:J,'ON Data'!$E:$E,1)/'ON Data'!$D$3),1)</f>
        <v>0</v>
      </c>
      <c r="F6" s="281">
        <f xml:space="preserve">
TRUNC(IF($A$4&lt;=12,SUMIFS('ON Data'!K:K,'ON Data'!$D:$D,$A$4,'ON Data'!$E:$E,1),SUMIFS('ON Data'!K:K,'ON Data'!$E:$E,1)/'ON Data'!$D$3),1)</f>
        <v>1.9</v>
      </c>
      <c r="G6" s="281">
        <f xml:space="preserve">
TRUNC(IF($A$4&lt;=12,SUMIFS('ON Data'!O:O,'ON Data'!$D:$D,$A$4,'ON Data'!$E:$E,1),SUMIFS('ON Data'!O:O,'ON Data'!$E:$E,1)/'ON Data'!$D$3),1)</f>
        <v>0</v>
      </c>
      <c r="H6" s="281">
        <f xml:space="preserve">
TRUNC(IF($A$4&lt;=12,SUMIFS('ON Data'!P:P,'ON Data'!$D:$D,$A$4,'ON Data'!$E:$E,1),SUMIFS('ON Data'!P:P,'ON Data'!$E:$E,1)/'ON Data'!$D$3),1)</f>
        <v>1.5</v>
      </c>
      <c r="I6" s="281">
        <f xml:space="preserve">
TRUNC(IF($A$4&lt;=12,SUMIFS('ON Data'!Q:Q,'ON Data'!$D:$D,$A$4,'ON Data'!$E:$E,1),SUMIFS('ON Data'!Q:Q,'ON Data'!$E:$E,1)/'ON Data'!$D$3),1)</f>
        <v>1.2</v>
      </c>
      <c r="J6" s="281">
        <f xml:space="preserve">
TRUNC(IF($A$4&lt;=12,SUMIFS('ON Data'!R:R,'ON Data'!$D:$D,$A$4,'ON Data'!$E:$E,1),SUMIFS('ON Data'!R:R,'ON Data'!$E:$E,1)/'ON Data'!$D$3),1)</f>
        <v>1</v>
      </c>
      <c r="K6" s="281">
        <f xml:space="preserve">
TRUNC(IF($A$4&lt;=12,SUMIFS('ON Data'!AH:AH,'ON Data'!$D:$D,$A$4,'ON Data'!$E:$E,1),SUMIFS('ON Data'!AH:AH,'ON Data'!$E:$E,1)/'ON Data'!$D$3),1)</f>
        <v>2</v>
      </c>
      <c r="L6" s="595">
        <f xml:space="preserve">
TRUNC(IF($A$4&lt;=12,SUMIFS('ON Data'!AW:AW,'ON Data'!$D:$D,$A$4,'ON Data'!$E:$E,1),SUMIFS('ON Data'!AW:AW,'ON Data'!$E:$E,1)/'ON Data'!$D$3),1)</f>
        <v>0.6</v>
      </c>
      <c r="M6" s="607"/>
    </row>
    <row r="7" spans="1:13" ht="15" hidden="1" outlineLevel="1" thickBot="1" x14ac:dyDescent="0.35">
      <c r="A7" s="241" t="s">
        <v>107</v>
      </c>
      <c r="B7" s="279"/>
      <c r="C7" s="282"/>
      <c r="D7" s="281"/>
      <c r="E7" s="281"/>
      <c r="F7" s="281"/>
      <c r="G7" s="281"/>
      <c r="H7" s="281"/>
      <c r="I7" s="281"/>
      <c r="J7" s="281"/>
      <c r="K7" s="281"/>
      <c r="L7" s="595"/>
      <c r="M7" s="607"/>
    </row>
    <row r="8" spans="1:13" ht="15" hidden="1" outlineLevel="1" thickBot="1" x14ac:dyDescent="0.35">
      <c r="A8" s="241" t="s">
        <v>75</v>
      </c>
      <c r="B8" s="279"/>
      <c r="C8" s="282"/>
      <c r="D8" s="281"/>
      <c r="E8" s="281"/>
      <c r="F8" s="281"/>
      <c r="G8" s="281"/>
      <c r="H8" s="281"/>
      <c r="I8" s="281"/>
      <c r="J8" s="281"/>
      <c r="K8" s="281"/>
      <c r="L8" s="595"/>
      <c r="M8" s="607"/>
    </row>
    <row r="9" spans="1:13" ht="15" hidden="1" outlineLevel="1" thickBot="1" x14ac:dyDescent="0.35">
      <c r="A9" s="242" t="s">
        <v>68</v>
      </c>
      <c r="B9" s="283"/>
      <c r="C9" s="284"/>
      <c r="D9" s="285"/>
      <c r="E9" s="285"/>
      <c r="F9" s="285"/>
      <c r="G9" s="285"/>
      <c r="H9" s="285"/>
      <c r="I9" s="285"/>
      <c r="J9" s="285"/>
      <c r="K9" s="285"/>
      <c r="L9" s="596"/>
      <c r="M9" s="607"/>
    </row>
    <row r="10" spans="1:13" x14ac:dyDescent="0.3">
      <c r="A10" s="243" t="s">
        <v>185</v>
      </c>
      <c r="B10" s="258"/>
      <c r="C10" s="259"/>
      <c r="D10" s="260"/>
      <c r="E10" s="260"/>
      <c r="F10" s="260"/>
      <c r="G10" s="260"/>
      <c r="H10" s="260"/>
      <c r="I10" s="260"/>
      <c r="J10" s="260"/>
      <c r="K10" s="260"/>
      <c r="L10" s="597"/>
      <c r="M10" s="607"/>
    </row>
    <row r="11" spans="1:13" x14ac:dyDescent="0.3">
      <c r="A11" s="244" t="s">
        <v>186</v>
      </c>
      <c r="B11" s="261">
        <f xml:space="preserve">
IF($A$4&lt;=12,SUMIFS('ON Data'!F:F,'ON Data'!$D:$D,$A$4,'ON Data'!$E:$E,2),SUMIFS('ON Data'!F:F,'ON Data'!$E:$E,2))</f>
        <v>6126.7</v>
      </c>
      <c r="C11" s="262">
        <f xml:space="preserve">
IF($A$4&lt;=12,SUMIFS('ON Data'!G:G,'ON Data'!$D:$D,$A$4,'ON Data'!$E:$E,2),SUMIFS('ON Data'!G:G,'ON Data'!$E:$E,2))</f>
        <v>0</v>
      </c>
      <c r="D11" s="263">
        <f xml:space="preserve">
IF($A$4&lt;=12,SUMIFS('ON Data'!I:I,'ON Data'!$D:$D,$A$4,'ON Data'!$E:$E,2),SUMIFS('ON Data'!I:I,'ON Data'!$E:$E,2))</f>
        <v>88.8</v>
      </c>
      <c r="E11" s="263">
        <f xml:space="preserve">
IF($A$4&lt;=12,SUMIFS('ON Data'!J:J,'ON Data'!$D:$D,$A$4,'ON Data'!$E:$E,2),SUMIFS('ON Data'!J:J,'ON Data'!$E:$E,2))</f>
        <v>72</v>
      </c>
      <c r="F11" s="263">
        <f xml:space="preserve">
IF($A$4&lt;=12,SUMIFS('ON Data'!K:K,'ON Data'!$D:$D,$A$4,'ON Data'!$E:$E,2),SUMIFS('ON Data'!K:K,'ON Data'!$E:$E,2))</f>
        <v>1375.3999999999999</v>
      </c>
      <c r="G11" s="263">
        <f xml:space="preserve">
IF($A$4&lt;=12,SUMIFS('ON Data'!O:O,'ON Data'!$D:$D,$A$4,'ON Data'!$E:$E,2),SUMIFS('ON Data'!O:O,'ON Data'!$E:$E,2))</f>
        <v>0</v>
      </c>
      <c r="H11" s="263">
        <f xml:space="preserve">
IF($A$4&lt;=12,SUMIFS('ON Data'!P:P,'ON Data'!$D:$D,$A$4,'ON Data'!$E:$E,2),SUMIFS('ON Data'!P:P,'ON Data'!$E:$E,2))</f>
        <v>1100.5</v>
      </c>
      <c r="I11" s="263">
        <f xml:space="preserve">
IF($A$4&lt;=12,SUMIFS('ON Data'!Q:Q,'ON Data'!$D:$D,$A$4,'ON Data'!$E:$E,2),SUMIFS('ON Data'!Q:Q,'ON Data'!$E:$E,2))</f>
        <v>655</v>
      </c>
      <c r="J11" s="263">
        <f xml:space="preserve">
IF($A$4&lt;=12,SUMIFS('ON Data'!R:R,'ON Data'!$D:$D,$A$4,'ON Data'!$E:$E,2),SUMIFS('ON Data'!R:R,'ON Data'!$E:$E,2))</f>
        <v>856</v>
      </c>
      <c r="K11" s="263">
        <f xml:space="preserve">
IF($A$4&lt;=12,SUMIFS('ON Data'!AH:AH,'ON Data'!$D:$D,$A$4,'ON Data'!$E:$E,2),SUMIFS('ON Data'!AH:AH,'ON Data'!$E:$E,2))</f>
        <v>1567</v>
      </c>
      <c r="L11" s="598">
        <f xml:space="preserve">
IF($A$4&lt;=12,SUMIFS('ON Data'!AW:AW,'ON Data'!$D:$D,$A$4,'ON Data'!$E:$E,2),SUMIFS('ON Data'!AW:AW,'ON Data'!$E:$E,2))</f>
        <v>412</v>
      </c>
      <c r="M11" s="607"/>
    </row>
    <row r="12" spans="1:13" x14ac:dyDescent="0.3">
      <c r="A12" s="244" t="s">
        <v>187</v>
      </c>
      <c r="B12" s="261">
        <f xml:space="preserve">
IF($A$4&lt;=12,SUMIFS('ON Data'!F:F,'ON Data'!$D:$D,$A$4,'ON Data'!$E:$E,3),SUMIFS('ON Data'!F:F,'ON Data'!$E:$E,3))</f>
        <v>0</v>
      </c>
      <c r="C12" s="262">
        <f xml:space="preserve">
IF($A$4&lt;=12,SUMIFS('ON Data'!G:G,'ON Data'!$D:$D,$A$4,'ON Data'!$E:$E,3),SUMIFS('ON Data'!G:G,'ON Data'!$E:$E,3))</f>
        <v>0</v>
      </c>
      <c r="D12" s="263">
        <f xml:space="preserve">
IF($A$4&lt;=12,SUMIFS('ON Data'!I:I,'ON Data'!$D:$D,$A$4,'ON Data'!$E:$E,3),SUMIFS('ON Data'!I:I,'ON Data'!$E:$E,3))</f>
        <v>0</v>
      </c>
      <c r="E12" s="263">
        <f xml:space="preserve">
IF($A$4&lt;=12,SUMIFS('ON Data'!J:J,'ON Data'!$D:$D,$A$4,'ON Data'!$E:$E,3),SUMIFS('ON Data'!J:J,'ON Data'!$E:$E,3))</f>
        <v>0</v>
      </c>
      <c r="F12" s="263">
        <f xml:space="preserve">
IF($A$4&lt;=12,SUMIFS('ON Data'!K:K,'ON Data'!$D:$D,$A$4,'ON Data'!$E:$E,3),SUMIFS('ON Data'!K:K,'ON Data'!$E:$E,3))</f>
        <v>0</v>
      </c>
      <c r="G12" s="263">
        <f xml:space="preserve">
IF($A$4&lt;=12,SUMIFS('ON Data'!O:O,'ON Data'!$D:$D,$A$4,'ON Data'!$E:$E,3),SUMIFS('ON Data'!O:O,'ON Data'!$E:$E,3))</f>
        <v>0</v>
      </c>
      <c r="H12" s="263">
        <f xml:space="preserve">
IF($A$4&lt;=12,SUMIFS('ON Data'!P:P,'ON Data'!$D:$D,$A$4,'ON Data'!$E:$E,3),SUMIFS('ON Data'!P:P,'ON Data'!$E:$E,3))</f>
        <v>0</v>
      </c>
      <c r="I12" s="263">
        <f xml:space="preserve">
IF($A$4&lt;=12,SUMIFS('ON Data'!Q:Q,'ON Data'!$D:$D,$A$4,'ON Data'!$E:$E,3),SUMIFS('ON Data'!Q:Q,'ON Data'!$E:$E,3))</f>
        <v>0</v>
      </c>
      <c r="J12" s="263">
        <f xml:space="preserve">
IF($A$4&lt;=12,SUMIFS('ON Data'!R:R,'ON Data'!$D:$D,$A$4,'ON Data'!$E:$E,3),SUMIFS('ON Data'!R:R,'ON Data'!$E:$E,3))</f>
        <v>0</v>
      </c>
      <c r="K12" s="263">
        <f xml:space="preserve">
IF($A$4&lt;=12,SUMIFS('ON Data'!AH:AH,'ON Data'!$D:$D,$A$4,'ON Data'!$E:$E,3),SUMIFS('ON Data'!AH:AH,'ON Data'!$E:$E,3))</f>
        <v>0</v>
      </c>
      <c r="L12" s="598">
        <f xml:space="preserve">
IF($A$4&lt;=12,SUMIFS('ON Data'!AW:AW,'ON Data'!$D:$D,$A$4,'ON Data'!$E:$E,3),SUMIFS('ON Data'!AW:AW,'ON Data'!$E:$E,3))</f>
        <v>0</v>
      </c>
      <c r="M12" s="607"/>
    </row>
    <row r="13" spans="1:13" x14ac:dyDescent="0.3">
      <c r="A13" s="244" t="s">
        <v>194</v>
      </c>
      <c r="B13" s="261">
        <f xml:space="preserve">
IF($A$4&lt;=12,SUMIFS('ON Data'!F:F,'ON Data'!$D:$D,$A$4,'ON Data'!$E:$E,4),SUMIFS('ON Data'!F:F,'ON Data'!$E:$E,4))</f>
        <v>0</v>
      </c>
      <c r="C13" s="262">
        <f xml:space="preserve">
IF($A$4&lt;=12,SUMIFS('ON Data'!G:G,'ON Data'!$D:$D,$A$4,'ON Data'!$E:$E,4),SUMIFS('ON Data'!G:G,'ON Data'!$E:$E,4))</f>
        <v>0</v>
      </c>
      <c r="D13" s="263">
        <f xml:space="preserve">
IF($A$4&lt;=12,SUMIFS('ON Data'!I:I,'ON Data'!$D:$D,$A$4,'ON Data'!$E:$E,4),SUMIFS('ON Data'!I:I,'ON Data'!$E:$E,4))</f>
        <v>0</v>
      </c>
      <c r="E13" s="263">
        <f xml:space="preserve">
IF($A$4&lt;=12,SUMIFS('ON Data'!J:J,'ON Data'!$D:$D,$A$4,'ON Data'!$E:$E,4),SUMIFS('ON Data'!J:J,'ON Data'!$E:$E,4))</f>
        <v>0</v>
      </c>
      <c r="F13" s="263">
        <f xml:space="preserve">
IF($A$4&lt;=12,SUMIFS('ON Data'!K:K,'ON Data'!$D:$D,$A$4,'ON Data'!$E:$E,4),SUMIFS('ON Data'!K:K,'ON Data'!$E:$E,4))</f>
        <v>0</v>
      </c>
      <c r="G13" s="263">
        <f xml:space="preserve">
IF($A$4&lt;=12,SUMIFS('ON Data'!O:O,'ON Data'!$D:$D,$A$4,'ON Data'!$E:$E,4),SUMIFS('ON Data'!O:O,'ON Data'!$E:$E,4))</f>
        <v>0</v>
      </c>
      <c r="H13" s="263">
        <f xml:space="preserve">
IF($A$4&lt;=12,SUMIFS('ON Data'!P:P,'ON Data'!$D:$D,$A$4,'ON Data'!$E:$E,4),SUMIFS('ON Data'!P:P,'ON Data'!$E:$E,4))</f>
        <v>0</v>
      </c>
      <c r="I13" s="263">
        <f xml:space="preserve">
IF($A$4&lt;=12,SUMIFS('ON Data'!Q:Q,'ON Data'!$D:$D,$A$4,'ON Data'!$E:$E,4),SUMIFS('ON Data'!Q:Q,'ON Data'!$E:$E,4))</f>
        <v>0</v>
      </c>
      <c r="J13" s="263">
        <f xml:space="preserve">
IF($A$4&lt;=12,SUMIFS('ON Data'!R:R,'ON Data'!$D:$D,$A$4,'ON Data'!$E:$E,4),SUMIFS('ON Data'!R:R,'ON Data'!$E:$E,4))</f>
        <v>0</v>
      </c>
      <c r="K13" s="263">
        <f xml:space="preserve">
IF($A$4&lt;=12,SUMIFS('ON Data'!AH:AH,'ON Data'!$D:$D,$A$4,'ON Data'!$E:$E,4),SUMIFS('ON Data'!AH:AH,'ON Data'!$E:$E,4))</f>
        <v>0</v>
      </c>
      <c r="L13" s="598">
        <f xml:space="preserve">
IF($A$4&lt;=12,SUMIFS('ON Data'!AW:AW,'ON Data'!$D:$D,$A$4,'ON Data'!$E:$E,4),SUMIFS('ON Data'!AW:AW,'ON Data'!$E:$E,4))</f>
        <v>0</v>
      </c>
      <c r="M13" s="607"/>
    </row>
    <row r="14" spans="1:13" ht="15" thickBot="1" x14ac:dyDescent="0.35">
      <c r="A14" s="245" t="s">
        <v>188</v>
      </c>
      <c r="B14" s="264">
        <f xml:space="preserve">
IF($A$4&lt;=12,SUMIFS('ON Data'!F:F,'ON Data'!$D:$D,$A$4,'ON Data'!$E:$E,5),SUMIFS('ON Data'!F:F,'ON Data'!$E:$E,5))</f>
        <v>677</v>
      </c>
      <c r="C14" s="265">
        <f xml:space="preserve">
IF($A$4&lt;=12,SUMIFS('ON Data'!G:G,'ON Data'!$D:$D,$A$4,'ON Data'!$E:$E,5),SUMIFS('ON Data'!G:G,'ON Data'!$E:$E,5))</f>
        <v>677</v>
      </c>
      <c r="D14" s="266">
        <f xml:space="preserve">
IF($A$4&lt;=12,SUMIFS('ON Data'!I:I,'ON Data'!$D:$D,$A$4,'ON Data'!$E:$E,5),SUMIFS('ON Data'!I:I,'ON Data'!$E:$E,5))</f>
        <v>0</v>
      </c>
      <c r="E14" s="266">
        <f xml:space="preserve">
IF($A$4&lt;=12,SUMIFS('ON Data'!J:J,'ON Data'!$D:$D,$A$4,'ON Data'!$E:$E,5),SUMIFS('ON Data'!J:J,'ON Data'!$E:$E,5))</f>
        <v>0</v>
      </c>
      <c r="F14" s="266">
        <f xml:space="preserve">
IF($A$4&lt;=12,SUMIFS('ON Data'!K:K,'ON Data'!$D:$D,$A$4,'ON Data'!$E:$E,5),SUMIFS('ON Data'!K:K,'ON Data'!$E:$E,5))</f>
        <v>0</v>
      </c>
      <c r="G14" s="266">
        <f xml:space="preserve">
IF($A$4&lt;=12,SUMIFS('ON Data'!O:O,'ON Data'!$D:$D,$A$4,'ON Data'!$E:$E,5),SUMIFS('ON Data'!O:O,'ON Data'!$E:$E,5))</f>
        <v>0</v>
      </c>
      <c r="H14" s="266">
        <f xml:space="preserve">
IF($A$4&lt;=12,SUMIFS('ON Data'!P:P,'ON Data'!$D:$D,$A$4,'ON Data'!$E:$E,5),SUMIFS('ON Data'!P:P,'ON Data'!$E:$E,5))</f>
        <v>0</v>
      </c>
      <c r="I14" s="266">
        <f xml:space="preserve">
IF($A$4&lt;=12,SUMIFS('ON Data'!Q:Q,'ON Data'!$D:$D,$A$4,'ON Data'!$E:$E,5),SUMIFS('ON Data'!Q:Q,'ON Data'!$E:$E,5))</f>
        <v>0</v>
      </c>
      <c r="J14" s="266">
        <f xml:space="preserve">
IF($A$4&lt;=12,SUMIFS('ON Data'!R:R,'ON Data'!$D:$D,$A$4,'ON Data'!$E:$E,5),SUMIFS('ON Data'!R:R,'ON Data'!$E:$E,5))</f>
        <v>0</v>
      </c>
      <c r="K14" s="266">
        <f xml:space="preserve">
IF($A$4&lt;=12,SUMIFS('ON Data'!AH:AH,'ON Data'!$D:$D,$A$4,'ON Data'!$E:$E,5),SUMIFS('ON Data'!AH:AH,'ON Data'!$E:$E,5))</f>
        <v>0</v>
      </c>
      <c r="L14" s="599">
        <f xml:space="preserve">
IF($A$4&lt;=12,SUMIFS('ON Data'!AW:AW,'ON Data'!$D:$D,$A$4,'ON Data'!$E:$E,5),SUMIFS('ON Data'!AW:AW,'ON Data'!$E:$E,5))</f>
        <v>0</v>
      </c>
      <c r="M14" s="607"/>
    </row>
    <row r="15" spans="1:13" x14ac:dyDescent="0.3">
      <c r="A15" s="163" t="s">
        <v>198</v>
      </c>
      <c r="B15" s="267"/>
      <c r="C15" s="268"/>
      <c r="D15" s="269"/>
      <c r="E15" s="269"/>
      <c r="F15" s="269"/>
      <c r="G15" s="269"/>
      <c r="H15" s="269"/>
      <c r="I15" s="269"/>
      <c r="J15" s="269"/>
      <c r="K15" s="269"/>
      <c r="L15" s="600"/>
      <c r="M15" s="607"/>
    </row>
    <row r="16" spans="1:13" x14ac:dyDescent="0.3">
      <c r="A16" s="246" t="s">
        <v>189</v>
      </c>
      <c r="B16" s="261">
        <f xml:space="preserve">
IF($A$4&lt;=12,SUMIFS('ON Data'!F:F,'ON Data'!$D:$D,$A$4,'ON Data'!$E:$E,7),SUMIFS('ON Data'!F:F,'ON Data'!$E:$E,7))</f>
        <v>0</v>
      </c>
      <c r="C16" s="262">
        <f xml:space="preserve">
IF($A$4&lt;=12,SUMIFS('ON Data'!G:G,'ON Data'!$D:$D,$A$4,'ON Data'!$E:$E,7),SUMIFS('ON Data'!G:G,'ON Data'!$E:$E,7))</f>
        <v>0</v>
      </c>
      <c r="D16" s="263">
        <f xml:space="preserve">
IF($A$4&lt;=12,SUMIFS('ON Data'!I:I,'ON Data'!$D:$D,$A$4,'ON Data'!$E:$E,7),SUMIFS('ON Data'!I:I,'ON Data'!$E:$E,7))</f>
        <v>0</v>
      </c>
      <c r="E16" s="263">
        <f xml:space="preserve">
IF($A$4&lt;=12,SUMIFS('ON Data'!J:J,'ON Data'!$D:$D,$A$4,'ON Data'!$E:$E,7),SUMIFS('ON Data'!J:J,'ON Data'!$E:$E,7))</f>
        <v>0</v>
      </c>
      <c r="F16" s="263">
        <f xml:space="preserve">
IF($A$4&lt;=12,SUMIFS('ON Data'!K:K,'ON Data'!$D:$D,$A$4,'ON Data'!$E:$E,7),SUMIFS('ON Data'!K:K,'ON Data'!$E:$E,7))</f>
        <v>0</v>
      </c>
      <c r="G16" s="263">
        <f xml:space="preserve">
IF($A$4&lt;=12,SUMIFS('ON Data'!O:O,'ON Data'!$D:$D,$A$4,'ON Data'!$E:$E,7),SUMIFS('ON Data'!O:O,'ON Data'!$E:$E,7))</f>
        <v>0</v>
      </c>
      <c r="H16" s="263">
        <f xml:space="preserve">
IF($A$4&lt;=12,SUMIFS('ON Data'!P:P,'ON Data'!$D:$D,$A$4,'ON Data'!$E:$E,7),SUMIFS('ON Data'!P:P,'ON Data'!$E:$E,7))</f>
        <v>0</v>
      </c>
      <c r="I16" s="263">
        <f xml:space="preserve">
IF($A$4&lt;=12,SUMIFS('ON Data'!Q:Q,'ON Data'!$D:$D,$A$4,'ON Data'!$E:$E,7),SUMIFS('ON Data'!Q:Q,'ON Data'!$E:$E,7))</f>
        <v>0</v>
      </c>
      <c r="J16" s="263">
        <f xml:space="preserve">
IF($A$4&lt;=12,SUMIFS('ON Data'!R:R,'ON Data'!$D:$D,$A$4,'ON Data'!$E:$E,7),SUMIFS('ON Data'!R:R,'ON Data'!$E:$E,7))</f>
        <v>0</v>
      </c>
      <c r="K16" s="263">
        <f xml:space="preserve">
IF($A$4&lt;=12,SUMIFS('ON Data'!AH:AH,'ON Data'!$D:$D,$A$4,'ON Data'!$E:$E,7),SUMIFS('ON Data'!AH:AH,'ON Data'!$E:$E,7))</f>
        <v>0</v>
      </c>
      <c r="L16" s="598">
        <f xml:space="preserve">
IF($A$4&lt;=12,SUMIFS('ON Data'!AW:AW,'ON Data'!$D:$D,$A$4,'ON Data'!$E:$E,7),SUMIFS('ON Data'!AW:AW,'ON Data'!$E:$E,7))</f>
        <v>0</v>
      </c>
      <c r="M16" s="607"/>
    </row>
    <row r="17" spans="1:13" x14ac:dyDescent="0.3">
      <c r="A17" s="246" t="s">
        <v>190</v>
      </c>
      <c r="B17" s="261">
        <f xml:space="preserve">
IF($A$4&lt;=12,SUMIFS('ON Data'!F:F,'ON Data'!$D:$D,$A$4,'ON Data'!$E:$E,8),SUMIFS('ON Data'!F:F,'ON Data'!$E:$E,8))</f>
        <v>0</v>
      </c>
      <c r="C17" s="262">
        <f xml:space="preserve">
IF($A$4&lt;=12,SUMIFS('ON Data'!G:G,'ON Data'!$D:$D,$A$4,'ON Data'!$E:$E,8),SUMIFS('ON Data'!G:G,'ON Data'!$E:$E,8))</f>
        <v>0</v>
      </c>
      <c r="D17" s="263">
        <f xml:space="preserve">
IF($A$4&lt;=12,SUMIFS('ON Data'!I:I,'ON Data'!$D:$D,$A$4,'ON Data'!$E:$E,8),SUMIFS('ON Data'!I:I,'ON Data'!$E:$E,8))</f>
        <v>0</v>
      </c>
      <c r="E17" s="263">
        <f xml:space="preserve">
IF($A$4&lt;=12,SUMIFS('ON Data'!J:J,'ON Data'!$D:$D,$A$4,'ON Data'!$E:$E,8),SUMIFS('ON Data'!J:J,'ON Data'!$E:$E,8))</f>
        <v>0</v>
      </c>
      <c r="F17" s="263">
        <f xml:space="preserve">
IF($A$4&lt;=12,SUMIFS('ON Data'!K:K,'ON Data'!$D:$D,$A$4,'ON Data'!$E:$E,8),SUMIFS('ON Data'!K:K,'ON Data'!$E:$E,8))</f>
        <v>0</v>
      </c>
      <c r="G17" s="263">
        <f xml:space="preserve">
IF($A$4&lt;=12,SUMIFS('ON Data'!O:O,'ON Data'!$D:$D,$A$4,'ON Data'!$E:$E,8),SUMIFS('ON Data'!O:O,'ON Data'!$E:$E,8))</f>
        <v>0</v>
      </c>
      <c r="H17" s="263">
        <f xml:space="preserve">
IF($A$4&lt;=12,SUMIFS('ON Data'!P:P,'ON Data'!$D:$D,$A$4,'ON Data'!$E:$E,8),SUMIFS('ON Data'!P:P,'ON Data'!$E:$E,8))</f>
        <v>0</v>
      </c>
      <c r="I17" s="263">
        <f xml:space="preserve">
IF($A$4&lt;=12,SUMIFS('ON Data'!Q:Q,'ON Data'!$D:$D,$A$4,'ON Data'!$E:$E,8),SUMIFS('ON Data'!Q:Q,'ON Data'!$E:$E,8))</f>
        <v>0</v>
      </c>
      <c r="J17" s="263">
        <f xml:space="preserve">
IF($A$4&lt;=12,SUMIFS('ON Data'!R:R,'ON Data'!$D:$D,$A$4,'ON Data'!$E:$E,8),SUMIFS('ON Data'!R:R,'ON Data'!$E:$E,8))</f>
        <v>0</v>
      </c>
      <c r="K17" s="263">
        <f xml:space="preserve">
IF($A$4&lt;=12,SUMIFS('ON Data'!AH:AH,'ON Data'!$D:$D,$A$4,'ON Data'!$E:$E,8),SUMIFS('ON Data'!AH:AH,'ON Data'!$E:$E,8))</f>
        <v>0</v>
      </c>
      <c r="L17" s="598">
        <f xml:space="preserve">
IF($A$4&lt;=12,SUMIFS('ON Data'!AW:AW,'ON Data'!$D:$D,$A$4,'ON Data'!$E:$E,8),SUMIFS('ON Data'!AW:AW,'ON Data'!$E:$E,8))</f>
        <v>0</v>
      </c>
      <c r="M17" s="607"/>
    </row>
    <row r="18" spans="1:13" x14ac:dyDescent="0.3">
      <c r="A18" s="246" t="s">
        <v>191</v>
      </c>
      <c r="B18" s="261">
        <f xml:space="preserve">
B19-B16-B17</f>
        <v>11504</v>
      </c>
      <c r="C18" s="262">
        <f t="shared" ref="C18:F18" si="0" xml:space="preserve">
C19-C16-C17</f>
        <v>0</v>
      </c>
      <c r="D18" s="263">
        <f t="shared" si="0"/>
        <v>0</v>
      </c>
      <c r="E18" s="263">
        <f t="shared" si="0"/>
        <v>0</v>
      </c>
      <c r="F18" s="263">
        <f t="shared" si="0"/>
        <v>0</v>
      </c>
      <c r="G18" s="263">
        <f t="shared" ref="G18:K18" si="1" xml:space="preserve">
G19-G16-G17</f>
        <v>0</v>
      </c>
      <c r="H18" s="263">
        <f t="shared" si="1"/>
        <v>6504</v>
      </c>
      <c r="I18" s="263">
        <f t="shared" si="1"/>
        <v>0</v>
      </c>
      <c r="J18" s="263">
        <f t="shared" si="1"/>
        <v>5000</v>
      </c>
      <c r="K18" s="263">
        <f t="shared" si="1"/>
        <v>0</v>
      </c>
      <c r="L18" s="598">
        <f t="shared" ref="L18" si="2" xml:space="preserve">
L19-L16-L17</f>
        <v>0</v>
      </c>
      <c r="M18" s="607"/>
    </row>
    <row r="19" spans="1:13" ht="15" thickBot="1" x14ac:dyDescent="0.35">
      <c r="A19" s="247" t="s">
        <v>192</v>
      </c>
      <c r="B19" s="270">
        <f xml:space="preserve">
IF($A$4&lt;=12,SUMIFS('ON Data'!F:F,'ON Data'!$D:$D,$A$4,'ON Data'!$E:$E,9),SUMIFS('ON Data'!F:F,'ON Data'!$E:$E,9))</f>
        <v>11504</v>
      </c>
      <c r="C19" s="271">
        <f xml:space="preserve">
IF($A$4&lt;=12,SUMIFS('ON Data'!G:G,'ON Data'!$D:$D,$A$4,'ON Data'!$E:$E,9),SUMIFS('ON Data'!G:G,'ON Data'!$E:$E,9))</f>
        <v>0</v>
      </c>
      <c r="D19" s="272">
        <f xml:space="preserve">
IF($A$4&lt;=12,SUMIFS('ON Data'!I:I,'ON Data'!$D:$D,$A$4,'ON Data'!$E:$E,9),SUMIFS('ON Data'!I:I,'ON Data'!$E:$E,9))</f>
        <v>0</v>
      </c>
      <c r="E19" s="272">
        <f xml:space="preserve">
IF($A$4&lt;=12,SUMIFS('ON Data'!J:J,'ON Data'!$D:$D,$A$4,'ON Data'!$E:$E,9),SUMIFS('ON Data'!J:J,'ON Data'!$E:$E,9))</f>
        <v>0</v>
      </c>
      <c r="F19" s="272">
        <f xml:space="preserve">
IF($A$4&lt;=12,SUMIFS('ON Data'!K:K,'ON Data'!$D:$D,$A$4,'ON Data'!$E:$E,9),SUMIFS('ON Data'!K:K,'ON Data'!$E:$E,9))</f>
        <v>0</v>
      </c>
      <c r="G19" s="272">
        <f xml:space="preserve">
IF($A$4&lt;=12,SUMIFS('ON Data'!O:O,'ON Data'!$D:$D,$A$4,'ON Data'!$E:$E,9),SUMIFS('ON Data'!O:O,'ON Data'!$E:$E,9))</f>
        <v>0</v>
      </c>
      <c r="H19" s="272">
        <f xml:space="preserve">
IF($A$4&lt;=12,SUMIFS('ON Data'!P:P,'ON Data'!$D:$D,$A$4,'ON Data'!$E:$E,9),SUMIFS('ON Data'!P:P,'ON Data'!$E:$E,9))</f>
        <v>6504</v>
      </c>
      <c r="I19" s="272">
        <f xml:space="preserve">
IF($A$4&lt;=12,SUMIFS('ON Data'!Q:Q,'ON Data'!$D:$D,$A$4,'ON Data'!$E:$E,9),SUMIFS('ON Data'!Q:Q,'ON Data'!$E:$E,9))</f>
        <v>0</v>
      </c>
      <c r="J19" s="272">
        <f xml:space="preserve">
IF($A$4&lt;=12,SUMIFS('ON Data'!R:R,'ON Data'!$D:$D,$A$4,'ON Data'!$E:$E,9),SUMIFS('ON Data'!R:R,'ON Data'!$E:$E,9))</f>
        <v>5000</v>
      </c>
      <c r="K19" s="272">
        <f xml:space="preserve">
IF($A$4&lt;=12,SUMIFS('ON Data'!AH:AH,'ON Data'!$D:$D,$A$4,'ON Data'!$E:$E,9),SUMIFS('ON Data'!AH:AH,'ON Data'!$E:$E,9))</f>
        <v>0</v>
      </c>
      <c r="L19" s="601">
        <f xml:space="preserve">
IF($A$4&lt;=12,SUMIFS('ON Data'!AW:AW,'ON Data'!$D:$D,$A$4,'ON Data'!$E:$E,9),SUMIFS('ON Data'!AW:AW,'ON Data'!$E:$E,9))</f>
        <v>0</v>
      </c>
      <c r="M19" s="607"/>
    </row>
    <row r="20" spans="1:13" ht="15" collapsed="1" thickBot="1" x14ac:dyDescent="0.35">
      <c r="A20" s="248" t="s">
        <v>73</v>
      </c>
      <c r="B20" s="273">
        <f xml:space="preserve">
IF($A$4&lt;=12,SUMIFS('ON Data'!F:F,'ON Data'!$D:$D,$A$4,'ON Data'!$E:$E,6),SUMIFS('ON Data'!F:F,'ON Data'!$E:$E,6))</f>
        <v>1648051</v>
      </c>
      <c r="C20" s="274">
        <f xml:space="preserve">
IF($A$4&lt;=12,SUMIFS('ON Data'!G:G,'ON Data'!$D:$D,$A$4,'ON Data'!$E:$E,6),SUMIFS('ON Data'!G:G,'ON Data'!$E:$E,6))</f>
        <v>203100</v>
      </c>
      <c r="D20" s="275">
        <f xml:space="preserve">
IF($A$4&lt;=12,SUMIFS('ON Data'!I:I,'ON Data'!$D:$D,$A$4,'ON Data'!$E:$E,6),SUMIFS('ON Data'!I:I,'ON Data'!$E:$E,6))</f>
        <v>20395</v>
      </c>
      <c r="E20" s="275">
        <f xml:space="preserve">
IF($A$4&lt;=12,SUMIFS('ON Data'!J:J,'ON Data'!$D:$D,$A$4,'ON Data'!$E:$E,6),SUMIFS('ON Data'!J:J,'ON Data'!$E:$E,6))</f>
        <v>14620</v>
      </c>
      <c r="F20" s="275">
        <f xml:space="preserve">
IF($A$4&lt;=12,SUMIFS('ON Data'!K:K,'ON Data'!$D:$D,$A$4,'ON Data'!$E:$E,6),SUMIFS('ON Data'!K:K,'ON Data'!$E:$E,6))</f>
        <v>635052</v>
      </c>
      <c r="G20" s="275">
        <f xml:space="preserve">
IF($A$4&lt;=12,SUMIFS('ON Data'!O:O,'ON Data'!$D:$D,$A$4,'ON Data'!$E:$E,6),SUMIFS('ON Data'!O:O,'ON Data'!$E:$E,6))</f>
        <v>0</v>
      </c>
      <c r="H20" s="275">
        <f xml:space="preserve">
IF($A$4&lt;=12,SUMIFS('ON Data'!P:P,'ON Data'!$D:$D,$A$4,'ON Data'!$E:$E,6),SUMIFS('ON Data'!P:P,'ON Data'!$E:$E,6))</f>
        <v>194374</v>
      </c>
      <c r="I20" s="275">
        <f xml:space="preserve">
IF($A$4&lt;=12,SUMIFS('ON Data'!Q:Q,'ON Data'!$D:$D,$A$4,'ON Data'!$E:$E,6),SUMIFS('ON Data'!Q:Q,'ON Data'!$E:$E,6))</f>
        <v>110885</v>
      </c>
      <c r="J20" s="275">
        <f xml:space="preserve">
IF($A$4&lt;=12,SUMIFS('ON Data'!R:R,'ON Data'!$D:$D,$A$4,'ON Data'!$E:$E,6),SUMIFS('ON Data'!R:R,'ON Data'!$E:$E,6))</f>
        <v>177341</v>
      </c>
      <c r="K20" s="275">
        <f xml:space="preserve">
IF($A$4&lt;=12,SUMIFS('ON Data'!AH:AH,'ON Data'!$D:$D,$A$4,'ON Data'!$E:$E,6),SUMIFS('ON Data'!AH:AH,'ON Data'!$E:$E,6))</f>
        <v>246396</v>
      </c>
      <c r="L20" s="602">
        <f xml:space="preserve">
IF($A$4&lt;=12,SUMIFS('ON Data'!AW:AW,'ON Data'!$D:$D,$A$4,'ON Data'!$E:$E,6),SUMIFS('ON Data'!AW:AW,'ON Data'!$E:$E,6))</f>
        <v>45888</v>
      </c>
      <c r="M20" s="607"/>
    </row>
    <row r="21" spans="1:13" ht="15" hidden="1" outlineLevel="1" thickBot="1" x14ac:dyDescent="0.35">
      <c r="A21" s="241" t="s">
        <v>107</v>
      </c>
      <c r="B21" s="261">
        <f xml:space="preserve">
IF($A$4&lt;=12,SUMIFS('ON Data'!F:F,'ON Data'!$D:$D,$A$4,'ON Data'!$E:$E,12),SUMIFS('ON Data'!F:F,'ON Data'!$E:$E,12))</f>
        <v>0</v>
      </c>
      <c r="C21" s="262">
        <f xml:space="preserve">
IF($A$4&lt;=12,SUMIFS('ON Data'!G:G,'ON Data'!$D:$D,$A$4,'ON Data'!$E:$E,12),SUMIFS('ON Data'!G:G,'ON Data'!$E:$E,12))</f>
        <v>0</v>
      </c>
      <c r="D21" s="263">
        <f xml:space="preserve">
IF($A$4&lt;=12,SUMIFS('ON Data'!I:I,'ON Data'!$D:$D,$A$4,'ON Data'!$E:$E,12),SUMIFS('ON Data'!I:I,'ON Data'!$E:$E,12))</f>
        <v>0</v>
      </c>
      <c r="E21" s="263">
        <f xml:space="preserve">
IF($A$4&lt;=12,SUMIFS('ON Data'!J:J,'ON Data'!$D:$D,$A$4,'ON Data'!$E:$E,12),SUMIFS('ON Data'!J:J,'ON Data'!$E:$E,12))</f>
        <v>0</v>
      </c>
      <c r="F21" s="263">
        <f xml:space="preserve">
IF($A$4&lt;=12,SUMIFS('ON Data'!K:K,'ON Data'!$D:$D,$A$4,'ON Data'!$E:$E,12),SUMIFS('ON Data'!K:K,'ON Data'!$E:$E,12))</f>
        <v>0</v>
      </c>
      <c r="G21" s="263">
        <f xml:space="preserve">
IF($A$4&lt;=12,SUMIFS('ON Data'!O:O,'ON Data'!$D:$D,$A$4,'ON Data'!$E:$E,12),SUMIFS('ON Data'!O:O,'ON Data'!$E:$E,12))</f>
        <v>0</v>
      </c>
      <c r="H21" s="263">
        <f xml:space="preserve">
IF($A$4&lt;=12,SUMIFS('ON Data'!P:P,'ON Data'!$D:$D,$A$4,'ON Data'!$E:$E,12),SUMIFS('ON Data'!P:P,'ON Data'!$E:$E,12))</f>
        <v>0</v>
      </c>
      <c r="I21" s="263">
        <f xml:space="preserve">
IF($A$4&lt;=12,SUMIFS('ON Data'!Q:Q,'ON Data'!$D:$D,$A$4,'ON Data'!$E:$E,12),SUMIFS('ON Data'!Q:Q,'ON Data'!$E:$E,12))</f>
        <v>0</v>
      </c>
      <c r="J21" s="263">
        <f xml:space="preserve">
IF($A$4&lt;=12,SUMIFS('ON Data'!R:R,'ON Data'!$D:$D,$A$4,'ON Data'!$E:$E,12),SUMIFS('ON Data'!R:R,'ON Data'!$E:$E,12))</f>
        <v>0</v>
      </c>
      <c r="K21" s="263">
        <f xml:space="preserve">
IF($A$4&lt;=12,SUMIFS('ON Data'!AH:AH,'ON Data'!$D:$D,$A$4,'ON Data'!$E:$E,12),SUMIFS('ON Data'!AH:AH,'ON Data'!$E:$E,12))</f>
        <v>0</v>
      </c>
      <c r="M21" s="607"/>
    </row>
    <row r="22" spans="1:13" ht="15" hidden="1" outlineLevel="1" thickBot="1" x14ac:dyDescent="0.35">
      <c r="A22" s="241" t="s">
        <v>75</v>
      </c>
      <c r="B22" s="317" t="str">
        <f xml:space="preserve">
IF(OR(B21="",B21=0),"",B20/B21)</f>
        <v/>
      </c>
      <c r="C22" s="318" t="str">
        <f t="shared" ref="C22:F22" si="3" xml:space="preserve">
IF(OR(C21="",C21=0),"",C20/C21)</f>
        <v/>
      </c>
      <c r="D22" s="319" t="str">
        <f t="shared" si="3"/>
        <v/>
      </c>
      <c r="E22" s="319" t="str">
        <f t="shared" si="3"/>
        <v/>
      </c>
      <c r="F22" s="319" t="str">
        <f t="shared" si="3"/>
        <v/>
      </c>
      <c r="G22" s="319" t="str">
        <f t="shared" ref="G22:K22" si="4" xml:space="preserve">
IF(OR(G21="",G21=0),"",G20/G21)</f>
        <v/>
      </c>
      <c r="H22" s="319" t="str">
        <f t="shared" si="4"/>
        <v/>
      </c>
      <c r="I22" s="319" t="str">
        <f t="shared" si="4"/>
        <v/>
      </c>
      <c r="J22" s="319" t="str">
        <f t="shared" si="4"/>
        <v/>
      </c>
      <c r="K22" s="319" t="str">
        <f t="shared" si="4"/>
        <v/>
      </c>
      <c r="M22" s="607"/>
    </row>
    <row r="23" spans="1:13" ht="15" hidden="1" outlineLevel="1" thickBot="1" x14ac:dyDescent="0.35">
      <c r="A23" s="249" t="s">
        <v>68</v>
      </c>
      <c r="B23" s="264">
        <f xml:space="preserve">
IF(B21="","",B20-B21)</f>
        <v>1648051</v>
      </c>
      <c r="C23" s="265">
        <f t="shared" ref="C23:F23" si="5" xml:space="preserve">
IF(C21="","",C20-C21)</f>
        <v>203100</v>
      </c>
      <c r="D23" s="266">
        <f t="shared" si="5"/>
        <v>20395</v>
      </c>
      <c r="E23" s="266">
        <f t="shared" si="5"/>
        <v>14620</v>
      </c>
      <c r="F23" s="266">
        <f t="shared" si="5"/>
        <v>635052</v>
      </c>
      <c r="G23" s="266">
        <f t="shared" ref="G23:K23" si="6" xml:space="preserve">
IF(G21="","",G20-G21)</f>
        <v>0</v>
      </c>
      <c r="H23" s="266">
        <f t="shared" si="6"/>
        <v>194374</v>
      </c>
      <c r="I23" s="266">
        <f t="shared" si="6"/>
        <v>110885</v>
      </c>
      <c r="J23" s="266">
        <f t="shared" si="6"/>
        <v>177341</v>
      </c>
      <c r="K23" s="266">
        <f t="shared" si="6"/>
        <v>246396</v>
      </c>
      <c r="M23" s="607"/>
    </row>
    <row r="24" spans="1:13" x14ac:dyDescent="0.3">
      <c r="A24" s="243" t="s">
        <v>193</v>
      </c>
      <c r="B24" s="290" t="s">
        <v>3</v>
      </c>
      <c r="C24" s="608" t="s">
        <v>204</v>
      </c>
      <c r="D24" s="578"/>
      <c r="E24" s="579"/>
      <c r="F24" s="580"/>
      <c r="G24" s="579" t="s">
        <v>205</v>
      </c>
      <c r="H24" s="581"/>
      <c r="I24" s="581"/>
      <c r="J24" s="581"/>
      <c r="K24" s="581"/>
      <c r="L24" s="603" t="s">
        <v>206</v>
      </c>
      <c r="M24" s="607"/>
    </row>
    <row r="25" spans="1:13" x14ac:dyDescent="0.3">
      <c r="A25" s="244" t="s">
        <v>73</v>
      </c>
      <c r="B25" s="261">
        <f xml:space="preserve">
SUM(C25:L25)</f>
        <v>0</v>
      </c>
      <c r="C25" s="609">
        <f xml:space="preserve">
IF($A$4&lt;=12,SUMIFS('ON Data'!J:J,'ON Data'!$D:$D,$A$4,'ON Data'!$E:$E,10),SUMIFS('ON Data'!J:J,'ON Data'!$E:$E,10))</f>
        <v>0</v>
      </c>
      <c r="D25" s="582"/>
      <c r="E25" s="583"/>
      <c r="F25" s="584"/>
      <c r="G25" s="583">
        <f xml:space="preserve">
IF($A$4&lt;=12,SUMIFS('ON Data'!O:O,'ON Data'!$D:$D,$A$4,'ON Data'!$E:$E,10),SUMIFS('ON Data'!O:O,'ON Data'!$E:$E,10))</f>
        <v>0</v>
      </c>
      <c r="H25" s="584"/>
      <c r="I25" s="584"/>
      <c r="J25" s="584"/>
      <c r="K25" s="584"/>
      <c r="L25" s="604">
        <f xml:space="preserve">
IF($A$4&lt;=12,SUMIFS('ON Data'!AW:AW,'ON Data'!$D:$D,$A$4,'ON Data'!$E:$E,10),SUMIFS('ON Data'!AW:AW,'ON Data'!$E:$E,10))</f>
        <v>0</v>
      </c>
      <c r="M25" s="607"/>
    </row>
    <row r="26" spans="1:13" x14ac:dyDescent="0.3">
      <c r="A26" s="250" t="s">
        <v>203</v>
      </c>
      <c r="B26" s="270">
        <f xml:space="preserve">
SUM(C26:L26)</f>
        <v>9891.8575063613243</v>
      </c>
      <c r="C26" s="609">
        <f xml:space="preserve">
IF($A$4&lt;=12,SUMIFS('ON Data'!J:J,'ON Data'!$D:$D,$A$4,'ON Data'!$E:$E,11),SUMIFS('ON Data'!J:J,'ON Data'!$E:$E,11))</f>
        <v>5725.1908396946565</v>
      </c>
      <c r="D26" s="582"/>
      <c r="E26" s="583"/>
      <c r="F26" s="584"/>
      <c r="G26" s="585">
        <f xml:space="preserve">
IF($A$4&lt;=12,SUMIFS('ON Data'!O:O,'ON Data'!$D:$D,$A$4,'ON Data'!$E:$E,11),SUMIFS('ON Data'!O:O,'ON Data'!$E:$E,11))</f>
        <v>4166.666666666667</v>
      </c>
      <c r="H26" s="586"/>
      <c r="I26" s="586"/>
      <c r="J26" s="586"/>
      <c r="K26" s="586"/>
      <c r="L26" s="604">
        <f xml:space="preserve">
IF($A$4&lt;=12,SUMIFS('ON Data'!AW:AW,'ON Data'!$D:$D,$A$4,'ON Data'!$E:$E,11),SUMIFS('ON Data'!AW:AW,'ON Data'!$E:$E,11))</f>
        <v>0</v>
      </c>
      <c r="M26" s="607"/>
    </row>
    <row r="27" spans="1:13" x14ac:dyDescent="0.3">
      <c r="A27" s="250" t="s">
        <v>75</v>
      </c>
      <c r="B27" s="291">
        <f xml:space="preserve">
IF(B26=0,0,B25/B26)</f>
        <v>0</v>
      </c>
      <c r="C27" s="610">
        <f xml:space="preserve">
IF(C26=0,0,C25/C26)</f>
        <v>0</v>
      </c>
      <c r="D27" s="587"/>
      <c r="E27" s="588"/>
      <c r="F27" s="584"/>
      <c r="G27" s="588">
        <f xml:space="preserve">
IF(G26=0,0,G25/G26)</f>
        <v>0</v>
      </c>
      <c r="H27" s="584"/>
      <c r="I27" s="584"/>
      <c r="J27" s="584"/>
      <c r="K27" s="584"/>
      <c r="L27" s="605">
        <f xml:space="preserve">
IF(L26=0,0,L25/L26)</f>
        <v>0</v>
      </c>
      <c r="M27" s="607"/>
    </row>
    <row r="28" spans="1:13" ht="15" thickBot="1" x14ac:dyDescent="0.35">
      <c r="A28" s="250" t="s">
        <v>202</v>
      </c>
      <c r="B28" s="270">
        <f xml:space="preserve">
SUM(C28:L28)</f>
        <v>9891.8575063613243</v>
      </c>
      <c r="C28" s="611">
        <f xml:space="preserve">
C26-C25</f>
        <v>5725.1908396946565</v>
      </c>
      <c r="D28" s="589"/>
      <c r="E28" s="590"/>
      <c r="F28" s="591"/>
      <c r="G28" s="590">
        <f xml:space="preserve">
G26-G25</f>
        <v>4166.666666666667</v>
      </c>
      <c r="H28" s="591"/>
      <c r="I28" s="591"/>
      <c r="J28" s="591"/>
      <c r="K28" s="591"/>
      <c r="L28" s="606">
        <f xml:space="preserve">
L26-L25</f>
        <v>0</v>
      </c>
      <c r="M28" s="607"/>
    </row>
    <row r="29" spans="1:13" x14ac:dyDescent="0.3">
      <c r="A29" s="251"/>
      <c r="B29" s="251"/>
      <c r="C29" s="252"/>
      <c r="D29" s="251"/>
      <c r="E29" s="252"/>
      <c r="F29" s="252"/>
      <c r="G29" s="252"/>
      <c r="H29" s="252"/>
      <c r="I29" s="252"/>
      <c r="J29" s="252"/>
      <c r="K29" s="252"/>
    </row>
    <row r="30" spans="1:13" x14ac:dyDescent="0.3">
      <c r="A30" s="113" t="s">
        <v>161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</row>
    <row r="31" spans="1:13" x14ac:dyDescent="0.3">
      <c r="A31" s="114" t="s">
        <v>200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</row>
    <row r="32" spans="1:13" ht="14.4" customHeight="1" x14ac:dyDescent="0.3">
      <c r="A32" s="287" t="s">
        <v>197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8"/>
    </row>
    <row r="33" spans="1:1" x14ac:dyDescent="0.3">
      <c r="A33" s="289" t="s">
        <v>232</v>
      </c>
    </row>
    <row r="34" spans="1:1" x14ac:dyDescent="0.3">
      <c r="A34" s="289" t="s">
        <v>233</v>
      </c>
    </row>
    <row r="35" spans="1:1" x14ac:dyDescent="0.3">
      <c r="A35" s="289" t="s">
        <v>234</v>
      </c>
    </row>
    <row r="36" spans="1:1" x14ac:dyDescent="0.3">
      <c r="A36" s="289" t="s">
        <v>207</v>
      </c>
    </row>
  </sheetData>
  <mergeCells count="12">
    <mergeCell ref="B3:B4"/>
    <mergeCell ref="A1:L1"/>
    <mergeCell ref="C27:F27"/>
    <mergeCell ref="C28:F28"/>
    <mergeCell ref="G27:K27"/>
    <mergeCell ref="G28:K28"/>
    <mergeCell ref="C24:F24"/>
    <mergeCell ref="C25:F25"/>
    <mergeCell ref="C26:F26"/>
    <mergeCell ref="G24:K24"/>
    <mergeCell ref="G25:K25"/>
    <mergeCell ref="G26:K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K22">
    <cfRule type="cellIs" dxfId="6" priority="6" operator="greaterThan">
      <formula>1</formula>
    </cfRule>
  </conditionalFormatting>
  <conditionalFormatting sqref="B23:K23">
    <cfRule type="cellIs" dxfId="5" priority="5" operator="greaterThan">
      <formula>0</formula>
    </cfRule>
  </conditionalFormatting>
  <conditionalFormatting sqref="L27">
    <cfRule type="cellIs" dxfId="4" priority="4" operator="greaterThan">
      <formula>1</formula>
    </cfRule>
  </conditionalFormatting>
  <conditionalFormatting sqref="L28">
    <cfRule type="cellIs" dxfId="3" priority="3" operator="lessThan">
      <formula>0</formula>
    </cfRule>
  </conditionalFormatting>
  <conditionalFormatting sqref="G28">
    <cfRule type="cellIs" dxfId="2" priority="1" operator="lessThan">
      <formula>0</formula>
    </cfRule>
  </conditionalFormatting>
  <conditionalFormatting sqref="G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121</v>
      </c>
      <c r="B1" s="325"/>
      <c r="C1" s="326"/>
      <c r="D1" s="326"/>
      <c r="E1" s="326"/>
    </row>
    <row r="2" spans="1:5" ht="14.4" customHeight="1" thickBot="1" x14ac:dyDescent="0.35">
      <c r="A2" s="234" t="s">
        <v>256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2505.5194531583834</v>
      </c>
      <c r="D4" s="161">
        <f ca="1">IF(ISERROR(VLOOKUP("Náklady celkem",INDIRECT("HI!$A:$G"),5,0)),0,VLOOKUP("Náklady celkem",INDIRECT("HI!$A:$G"),5,0))</f>
        <v>2701.0861800000002</v>
      </c>
      <c r="E4" s="162">
        <f ca="1">IF(C4=0,0,D4/C4)</f>
        <v>1.0780543637747819</v>
      </c>
    </row>
    <row r="5" spans="1:5" ht="14.4" customHeight="1" x14ac:dyDescent="0.3">
      <c r="A5" s="163" t="s">
        <v>153</v>
      </c>
      <c r="B5" s="164"/>
      <c r="C5" s="165"/>
      <c r="D5" s="165"/>
      <c r="E5" s="166"/>
    </row>
    <row r="6" spans="1:5" ht="14.4" customHeight="1" x14ac:dyDescent="0.3">
      <c r="A6" s="167" t="s">
        <v>158</v>
      </c>
      <c r="B6" s="168"/>
      <c r="C6" s="169"/>
      <c r="D6" s="169"/>
      <c r="E6" s="166"/>
    </row>
    <row r="7" spans="1:5" ht="14.4" customHeight="1" x14ac:dyDescent="0.3">
      <c r="A7" s="31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8.9370172387733327</v>
      </c>
      <c r="D7" s="169">
        <f>IF(ISERROR(HI!E5),"",HI!E5)</f>
        <v>6.9874200000000002</v>
      </c>
      <c r="E7" s="166">
        <f t="shared" ref="E7:E15" si="0">IF(C7=0,0,D7/C7)</f>
        <v>0.78185146266530781</v>
      </c>
    </row>
    <row r="8" spans="1:5" ht="14.4" customHeight="1" x14ac:dyDescent="0.3">
      <c r="A8" s="311" t="str">
        <f>HYPERLINK("#'LŽ PL'!A1","Plnění pozitivního listu (min. 90%)")</f>
        <v>Plnění pozitivního listu (min. 90%)</v>
      </c>
      <c r="B8" s="168" t="s">
        <v>145</v>
      </c>
      <c r="C8" s="170">
        <v>0.9</v>
      </c>
      <c r="D8" s="170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1" t="str">
        <f>HYPERLINK("#'LŽ Statim'!A1","Podíl statimových žádanek (max. 30%)")</f>
        <v>Podíl statimových žádanek (max. 30%)</v>
      </c>
      <c r="B9" s="309" t="s">
        <v>220</v>
      </c>
      <c r="C9" s="310">
        <v>0.3</v>
      </c>
      <c r="D9" s="310">
        <f>IF('LŽ Statim'!G3="",0,'LŽ Statim'!G3)</f>
        <v>0</v>
      </c>
      <c r="E9" s="166">
        <f>IF(C9=0,0,D9/C9)</f>
        <v>0</v>
      </c>
    </row>
    <row r="10" spans="1:5" ht="14.4" customHeight="1" x14ac:dyDescent="0.3">
      <c r="A10" s="171" t="s">
        <v>154</v>
      </c>
      <c r="B10" s="168"/>
      <c r="C10" s="169"/>
      <c r="D10" s="169"/>
      <c r="E10" s="166"/>
    </row>
    <row r="11" spans="1:5" ht="14.4" customHeight="1" x14ac:dyDescent="0.3">
      <c r="A11" s="311" t="str">
        <f>HYPERLINK("#'Léky Recepty'!A1","Záchyt v lékárně (Úhrada Kč, min. 60%)")</f>
        <v>Záchyt v lékárně (Úhrada Kč, min. 60%)</v>
      </c>
      <c r="B11" s="168" t="s">
        <v>116</v>
      </c>
      <c r="C11" s="170">
        <v>0.6</v>
      </c>
      <c r="D11" s="170">
        <f>IF(ISERROR(VLOOKUP("Celkem",'Léky Recepty'!B:H,5,0)),0,VLOOKUP("Celkem",'Léky Recepty'!B:H,5,0))</f>
        <v>0.39634743686440699</v>
      </c>
      <c r="E11" s="166">
        <f t="shared" si="0"/>
        <v>0.66057906144067835</v>
      </c>
    </row>
    <row r="12" spans="1:5" ht="14.4" customHeight="1" x14ac:dyDescent="0.3">
      <c r="A12" s="311" t="str">
        <f>HYPERLINK("#'LRp PL'!A1","Plnění pozitivního listu (min. 80%)")</f>
        <v>Plnění pozitivního listu (min. 80%)</v>
      </c>
      <c r="B12" s="168" t="s">
        <v>146</v>
      </c>
      <c r="C12" s="170">
        <v>0.8</v>
      </c>
      <c r="D12" s="170">
        <f>IF(ISERROR(VLOOKUP("Celkem",'LRp PL'!A:F,5,0)),0,VLOOKUP("Celkem",'LRp PL'!A:F,5,0))</f>
        <v>0.79245714946865764</v>
      </c>
      <c r="E12" s="166">
        <f t="shared" si="0"/>
        <v>0.99057143683582205</v>
      </c>
    </row>
    <row r="13" spans="1:5" ht="14.4" customHeight="1" x14ac:dyDescent="0.3">
      <c r="A13" s="171" t="s">
        <v>155</v>
      </c>
      <c r="B13" s="168"/>
      <c r="C13" s="169"/>
      <c r="D13" s="169"/>
      <c r="E13" s="166"/>
    </row>
    <row r="14" spans="1:5" ht="14.4" customHeight="1" x14ac:dyDescent="0.3">
      <c r="A14" s="172" t="s">
        <v>159</v>
      </c>
      <c r="B14" s="168"/>
      <c r="C14" s="165"/>
      <c r="D14" s="165"/>
      <c r="E14" s="166"/>
    </row>
    <row r="15" spans="1:5" ht="14.4" customHeight="1" x14ac:dyDescent="0.3">
      <c r="A15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111</v>
      </c>
      <c r="C15" s="169">
        <f>IF(ISERROR(HI!F6),"",HI!F6)</f>
        <v>29.211987365803331</v>
      </c>
      <c r="D15" s="169">
        <f>IF(ISERROR(HI!E6),"",HI!E6)</f>
        <v>13.104040000000001</v>
      </c>
      <c r="E15" s="166">
        <f t="shared" si="0"/>
        <v>0.44858433751549853</v>
      </c>
    </row>
    <row r="16" spans="1:5" ht="14.4" customHeight="1" thickBot="1" x14ac:dyDescent="0.35">
      <c r="A16" s="174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2018.7505564799039</v>
      </c>
      <c r="D16" s="165">
        <f ca="1">IF(ISERROR(VLOOKUP("Osobní náklady (Kč) *",INDIRECT("HI!$A:$G"),5,0)),0,VLOOKUP("Osobní náklady (Kč) *",INDIRECT("HI!$A:$G"),5,0))</f>
        <v>2225.1354000000001</v>
      </c>
      <c r="E16" s="166">
        <f ca="1">IF(C16=0,0,D16/C16)</f>
        <v>1.1022339500329201</v>
      </c>
    </row>
    <row r="17" spans="1:5" ht="14.4" customHeight="1" thickBot="1" x14ac:dyDescent="0.35">
      <c r="A17" s="178"/>
      <c r="B17" s="179"/>
      <c r="C17" s="180"/>
      <c r="D17" s="180"/>
      <c r="E17" s="181"/>
    </row>
    <row r="18" spans="1:5" ht="14.4" customHeight="1" thickBot="1" x14ac:dyDescent="0.35">
      <c r="A18" s="182" t="str">
        <f>HYPERLINK("#HI!A1","VÝNOSY CELKEM (v tisících)")</f>
        <v>VÝNOSY CELKEM (v tisících)</v>
      </c>
      <c r="B18" s="183"/>
      <c r="C18" s="184">
        <f ca="1">IF(ISERROR(VLOOKUP("Výnosy celkem",INDIRECT("HI!$A:$G"),6,0)),0,VLOOKUP("Výnosy celkem",INDIRECT("HI!$A:$G"),6,0))</f>
        <v>965.23500000000001</v>
      </c>
      <c r="D18" s="184">
        <f ca="1">IF(ISERROR(VLOOKUP("Výnosy celkem",INDIRECT("HI!$A:$G"),5,0)),0,VLOOKUP("Výnosy celkem",INDIRECT("HI!$A:$G"),5,0))</f>
        <v>2120.5952400000001</v>
      </c>
      <c r="E18" s="185">
        <f t="shared" ref="E18:E21" ca="1" si="1">IF(C18=0,0,D18/C18)</f>
        <v>2.1969730065735287</v>
      </c>
    </row>
    <row r="19" spans="1:5" ht="14.4" customHeight="1" x14ac:dyDescent="0.3">
      <c r="A19" s="186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965.23500000000001</v>
      </c>
      <c r="D19" s="165">
        <f ca="1">IF(ISERROR(VLOOKUP("Ambulance *",INDIRECT("HI!$A:$G"),5,0)),0,VLOOKUP("Ambulance *",INDIRECT("HI!$A:$G"),5,0))</f>
        <v>2120.5952400000001</v>
      </c>
      <c r="E19" s="166">
        <f t="shared" ca="1" si="1"/>
        <v>2.1969730065735287</v>
      </c>
    </row>
    <row r="20" spans="1:5" ht="14.4" customHeight="1" x14ac:dyDescent="0.3">
      <c r="A20" s="187" t="str">
        <f>HYPERLINK("#'ZV Vykáz.-A'!A1","Zdravotní výkony vykázané u ambulantních pacientů (min. 100 %)")</f>
        <v>Zdravotní výkony vykázané u ambulantních pacientů (min. 100 %)</v>
      </c>
      <c r="B20" s="151" t="s">
        <v>123</v>
      </c>
      <c r="C20" s="170">
        <v>1</v>
      </c>
      <c r="D20" s="170">
        <f>IF(ISERROR(VLOOKUP("Celkem:",'ZV Vykáz.-A'!$A:$S,7,0)),"",VLOOKUP("Celkem:",'ZV Vykáz.-A'!$A:$S,7,0))</f>
        <v>2.1969730065735291</v>
      </c>
      <c r="E20" s="166">
        <f t="shared" si="1"/>
        <v>2.1969730065735291</v>
      </c>
    </row>
    <row r="21" spans="1:5" ht="14.4" customHeight="1" x14ac:dyDescent="0.3">
      <c r="A21" s="187" t="str">
        <f>HYPERLINK("#'ZV Vykáz.-H'!A1","Zdravotní výkony vykázané u hospitalizovaných pacientů (max. 85 %)")</f>
        <v>Zdravotní výkony vykázané u hospitalizovaných pacientů (max. 85 %)</v>
      </c>
      <c r="B21" s="151" t="s">
        <v>125</v>
      </c>
      <c r="C21" s="170">
        <v>0.85</v>
      </c>
      <c r="D21" s="170">
        <f>IF(ISERROR(VLOOKUP("Celkem:",'ZV Vykáz.-H'!$A:$S,7,0)),"",VLOOKUP("Celkem:",'ZV Vykáz.-H'!$A:$S,7,0))</f>
        <v>0.26521682874911306</v>
      </c>
      <c r="E21" s="166">
        <f t="shared" si="1"/>
        <v>0.31201979852836831</v>
      </c>
    </row>
    <row r="22" spans="1:5" ht="14.4" customHeight="1" x14ac:dyDescent="0.3">
      <c r="A22" s="188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89" t="s">
        <v>156</v>
      </c>
      <c r="B23" s="175"/>
      <c r="C23" s="176"/>
      <c r="D23" s="176"/>
      <c r="E23" s="177"/>
    </row>
    <row r="24" spans="1:5" ht="14.4" customHeight="1" thickBot="1" x14ac:dyDescent="0.35">
      <c r="A24" s="190"/>
      <c r="B24" s="191"/>
      <c r="C24" s="192"/>
      <c r="D24" s="192"/>
      <c r="E24" s="193"/>
    </row>
    <row r="25" spans="1:5" ht="14.4" customHeight="1" thickBot="1" x14ac:dyDescent="0.35">
      <c r="A25" s="194" t="s">
        <v>157</v>
      </c>
      <c r="B25" s="195"/>
      <c r="C25" s="196"/>
      <c r="D25" s="196"/>
      <c r="E25" s="197"/>
    </row>
  </sheetData>
  <mergeCells count="1">
    <mergeCell ref="A1:E1"/>
  </mergeCells>
  <conditionalFormatting sqref="E5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5" priority="20" operator="lessThan">
      <formula>1</formula>
    </cfRule>
  </conditionalFormatting>
  <conditionalFormatting sqref="E9">
    <cfRule type="cellIs" dxfId="6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63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0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9" x14ac:dyDescent="0.3">
      <c r="A1" s="230" t="s">
        <v>1929</v>
      </c>
    </row>
    <row r="2" spans="1:49" x14ac:dyDescent="0.3">
      <c r="A2" s="234" t="s">
        <v>256</v>
      </c>
    </row>
    <row r="3" spans="1:49" x14ac:dyDescent="0.3">
      <c r="A3" s="230" t="s">
        <v>168</v>
      </c>
      <c r="B3" s="255">
        <v>2016</v>
      </c>
      <c r="D3" s="231">
        <f>MAX(D5:D1048576)</f>
        <v>5</v>
      </c>
      <c r="F3" s="231">
        <f>SUMIF($E5:$E1048576,"&lt;10",F5:F1048576)</f>
        <v>1666400.9000000001</v>
      </c>
      <c r="G3" s="231">
        <f t="shared" ref="G3:AW3" si="0">SUMIF($E5:$E1048576,"&lt;10",G5:G1048576)</f>
        <v>203777</v>
      </c>
      <c r="H3" s="231">
        <f t="shared" si="0"/>
        <v>0</v>
      </c>
      <c r="I3" s="231">
        <f t="shared" si="0"/>
        <v>20484.300000000003</v>
      </c>
      <c r="J3" s="231">
        <f t="shared" si="0"/>
        <v>14692.4</v>
      </c>
      <c r="K3" s="231">
        <f t="shared" si="0"/>
        <v>636437.20000000007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0</v>
      </c>
      <c r="P3" s="231">
        <f t="shared" si="0"/>
        <v>201986</v>
      </c>
      <c r="Q3" s="231">
        <f t="shared" si="0"/>
        <v>111546</v>
      </c>
      <c r="R3" s="231">
        <f t="shared" si="0"/>
        <v>183202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0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0</v>
      </c>
      <c r="AB3" s="231">
        <f t="shared" si="0"/>
        <v>0</v>
      </c>
      <c r="AC3" s="231">
        <f t="shared" si="0"/>
        <v>0</v>
      </c>
      <c r="AD3" s="231">
        <f t="shared" si="0"/>
        <v>0</v>
      </c>
      <c r="AE3" s="231">
        <f t="shared" si="0"/>
        <v>0</v>
      </c>
      <c r="AF3" s="231">
        <f t="shared" si="0"/>
        <v>0</v>
      </c>
      <c r="AG3" s="231">
        <f t="shared" si="0"/>
        <v>0</v>
      </c>
      <c r="AH3" s="231">
        <f t="shared" si="0"/>
        <v>247973</v>
      </c>
      <c r="AI3" s="231">
        <f t="shared" si="0"/>
        <v>0</v>
      </c>
      <c r="AJ3" s="231">
        <f t="shared" si="0"/>
        <v>0</v>
      </c>
      <c r="AK3" s="231">
        <f t="shared" si="0"/>
        <v>0</v>
      </c>
      <c r="AL3" s="231">
        <f t="shared" si="0"/>
        <v>0</v>
      </c>
      <c r="AM3" s="231">
        <f t="shared" si="0"/>
        <v>0</v>
      </c>
      <c r="AN3" s="231">
        <f t="shared" si="0"/>
        <v>0</v>
      </c>
      <c r="AO3" s="231">
        <f t="shared" si="0"/>
        <v>0</v>
      </c>
      <c r="AP3" s="231">
        <f t="shared" si="0"/>
        <v>0</v>
      </c>
      <c r="AQ3" s="231">
        <f t="shared" si="0"/>
        <v>0</v>
      </c>
      <c r="AR3" s="231">
        <f t="shared" si="0"/>
        <v>0</v>
      </c>
      <c r="AS3" s="231">
        <f t="shared" si="0"/>
        <v>0</v>
      </c>
      <c r="AT3" s="231">
        <f t="shared" si="0"/>
        <v>0</v>
      </c>
      <c r="AU3" s="231">
        <f t="shared" si="0"/>
        <v>0</v>
      </c>
      <c r="AV3" s="231">
        <f t="shared" si="0"/>
        <v>0</v>
      </c>
      <c r="AW3" s="231">
        <f t="shared" si="0"/>
        <v>46303</v>
      </c>
    </row>
    <row r="4" spans="1:49" x14ac:dyDescent="0.3">
      <c r="A4" s="230" t="s">
        <v>169</v>
      </c>
      <c r="B4" s="255">
        <v>1</v>
      </c>
      <c r="C4" s="232" t="s">
        <v>5</v>
      </c>
      <c r="D4" s="233" t="s">
        <v>67</v>
      </c>
      <c r="E4" s="233" t="s">
        <v>167</v>
      </c>
      <c r="F4" s="233" t="s">
        <v>3</v>
      </c>
      <c r="G4" s="233">
        <v>0</v>
      </c>
      <c r="H4" s="233">
        <v>25</v>
      </c>
      <c r="I4" s="233">
        <v>99</v>
      </c>
      <c r="J4" s="233">
        <v>100</v>
      </c>
      <c r="K4" s="233">
        <v>101</v>
      </c>
      <c r="L4" s="233">
        <v>102</v>
      </c>
      <c r="M4" s="233">
        <v>103</v>
      </c>
      <c r="N4" s="233">
        <v>203</v>
      </c>
      <c r="O4" s="233">
        <v>302</v>
      </c>
      <c r="P4" s="233">
        <v>303</v>
      </c>
      <c r="Q4" s="233">
        <v>304</v>
      </c>
      <c r="R4" s="233">
        <v>305</v>
      </c>
      <c r="S4" s="233">
        <v>306</v>
      </c>
      <c r="T4" s="233">
        <v>407</v>
      </c>
      <c r="U4" s="233">
        <v>408</v>
      </c>
      <c r="V4" s="233">
        <v>409</v>
      </c>
      <c r="W4" s="233">
        <v>410</v>
      </c>
      <c r="X4" s="233">
        <v>415</v>
      </c>
      <c r="Y4" s="233">
        <v>416</v>
      </c>
      <c r="Z4" s="233">
        <v>418</v>
      </c>
      <c r="AA4" s="233">
        <v>419</v>
      </c>
      <c r="AB4" s="233">
        <v>420</v>
      </c>
      <c r="AC4" s="233">
        <v>421</v>
      </c>
      <c r="AD4" s="233">
        <v>520</v>
      </c>
      <c r="AE4" s="233">
        <v>521</v>
      </c>
      <c r="AF4" s="233">
        <v>522</v>
      </c>
      <c r="AG4" s="233">
        <v>523</v>
      </c>
      <c r="AH4" s="233">
        <v>524</v>
      </c>
      <c r="AI4" s="233">
        <v>525</v>
      </c>
      <c r="AJ4" s="233">
        <v>526</v>
      </c>
      <c r="AK4" s="233">
        <v>527</v>
      </c>
      <c r="AL4" s="233">
        <v>528</v>
      </c>
      <c r="AM4" s="233">
        <v>629</v>
      </c>
      <c r="AN4" s="233">
        <v>630</v>
      </c>
      <c r="AO4" s="233">
        <v>636</v>
      </c>
      <c r="AP4" s="233">
        <v>637</v>
      </c>
      <c r="AQ4" s="233">
        <v>640</v>
      </c>
      <c r="AR4" s="233">
        <v>642</v>
      </c>
      <c r="AS4" s="233">
        <v>743</v>
      </c>
      <c r="AT4" s="233">
        <v>745</v>
      </c>
      <c r="AU4" s="233">
        <v>746</v>
      </c>
      <c r="AV4" s="233">
        <v>747</v>
      </c>
      <c r="AW4" s="233">
        <v>930</v>
      </c>
    </row>
    <row r="5" spans="1:49" x14ac:dyDescent="0.3">
      <c r="A5" s="230" t="s">
        <v>170</v>
      </c>
      <c r="B5" s="255">
        <v>2</v>
      </c>
      <c r="C5" s="230">
        <v>27</v>
      </c>
      <c r="D5" s="230">
        <v>1</v>
      </c>
      <c r="E5" s="230">
        <v>1</v>
      </c>
      <c r="F5" s="230">
        <v>8.3000000000000007</v>
      </c>
      <c r="G5" s="230">
        <v>0</v>
      </c>
      <c r="H5" s="230">
        <v>0</v>
      </c>
      <c r="I5" s="230">
        <v>0.1</v>
      </c>
      <c r="J5" s="230">
        <v>0</v>
      </c>
      <c r="K5" s="230">
        <v>2.2000000000000002</v>
      </c>
      <c r="L5" s="230">
        <v>0</v>
      </c>
      <c r="M5" s="230">
        <v>0</v>
      </c>
      <c r="N5" s="230">
        <v>0</v>
      </c>
      <c r="O5" s="230">
        <v>0</v>
      </c>
      <c r="P5" s="230">
        <v>1.5</v>
      </c>
      <c r="Q5" s="230">
        <v>1</v>
      </c>
      <c r="R5" s="230">
        <v>1</v>
      </c>
      <c r="S5" s="230">
        <v>0</v>
      </c>
      <c r="T5" s="230">
        <v>0</v>
      </c>
      <c r="U5" s="230">
        <v>0</v>
      </c>
      <c r="V5" s="230">
        <v>0</v>
      </c>
      <c r="W5" s="230">
        <v>0</v>
      </c>
      <c r="X5" s="230">
        <v>0</v>
      </c>
      <c r="Y5" s="230">
        <v>0</v>
      </c>
      <c r="Z5" s="230">
        <v>0</v>
      </c>
      <c r="AA5" s="230">
        <v>0</v>
      </c>
      <c r="AB5" s="230">
        <v>0</v>
      </c>
      <c r="AC5" s="230">
        <v>0</v>
      </c>
      <c r="AD5" s="230">
        <v>0</v>
      </c>
      <c r="AE5" s="230">
        <v>0</v>
      </c>
      <c r="AF5" s="230">
        <v>0</v>
      </c>
      <c r="AG5" s="230">
        <v>0</v>
      </c>
      <c r="AH5" s="230">
        <v>2</v>
      </c>
      <c r="AI5" s="230">
        <v>0</v>
      </c>
      <c r="AJ5" s="230">
        <v>0</v>
      </c>
      <c r="AK5" s="230">
        <v>0</v>
      </c>
      <c r="AL5" s="230">
        <v>0</v>
      </c>
      <c r="AM5" s="230">
        <v>0</v>
      </c>
      <c r="AN5" s="230">
        <v>0</v>
      </c>
      <c r="AO5" s="230">
        <v>0</v>
      </c>
      <c r="AP5" s="230">
        <v>0</v>
      </c>
      <c r="AQ5" s="230">
        <v>0</v>
      </c>
      <c r="AR5" s="230">
        <v>0</v>
      </c>
      <c r="AS5" s="230">
        <v>0</v>
      </c>
      <c r="AT5" s="230">
        <v>0</v>
      </c>
      <c r="AU5" s="230">
        <v>0</v>
      </c>
      <c r="AV5" s="230">
        <v>0</v>
      </c>
      <c r="AW5" s="230">
        <v>0.5</v>
      </c>
    </row>
    <row r="6" spans="1:49" x14ac:dyDescent="0.3">
      <c r="A6" s="230" t="s">
        <v>171</v>
      </c>
      <c r="B6" s="255">
        <v>3</v>
      </c>
      <c r="C6" s="230">
        <v>27</v>
      </c>
      <c r="D6" s="230">
        <v>1</v>
      </c>
      <c r="E6" s="230">
        <v>2</v>
      </c>
      <c r="F6" s="230">
        <v>1072.0999999999999</v>
      </c>
      <c r="G6" s="230">
        <v>0</v>
      </c>
      <c r="H6" s="230">
        <v>0</v>
      </c>
      <c r="I6" s="230">
        <v>16.8</v>
      </c>
      <c r="J6" s="230">
        <v>0</v>
      </c>
      <c r="K6" s="230">
        <v>253.8</v>
      </c>
      <c r="L6" s="230">
        <v>0</v>
      </c>
      <c r="M6" s="230">
        <v>0</v>
      </c>
      <c r="N6" s="230">
        <v>0</v>
      </c>
      <c r="O6" s="230">
        <v>0</v>
      </c>
      <c r="P6" s="230">
        <v>235</v>
      </c>
      <c r="Q6" s="230">
        <v>107</v>
      </c>
      <c r="R6" s="230">
        <v>168</v>
      </c>
      <c r="S6" s="230">
        <v>0</v>
      </c>
      <c r="T6" s="230">
        <v>0</v>
      </c>
      <c r="U6" s="230">
        <v>0</v>
      </c>
      <c r="V6" s="230">
        <v>0</v>
      </c>
      <c r="W6" s="230">
        <v>0</v>
      </c>
      <c r="X6" s="230">
        <v>0</v>
      </c>
      <c r="Y6" s="230">
        <v>0</v>
      </c>
      <c r="Z6" s="230">
        <v>0</v>
      </c>
      <c r="AA6" s="230">
        <v>0</v>
      </c>
      <c r="AB6" s="230">
        <v>0</v>
      </c>
      <c r="AC6" s="230">
        <v>0</v>
      </c>
      <c r="AD6" s="230">
        <v>0</v>
      </c>
      <c r="AE6" s="230">
        <v>0</v>
      </c>
      <c r="AF6" s="230">
        <v>0</v>
      </c>
      <c r="AG6" s="230">
        <v>0</v>
      </c>
      <c r="AH6" s="230">
        <v>251.5</v>
      </c>
      <c r="AI6" s="230">
        <v>0</v>
      </c>
      <c r="AJ6" s="230">
        <v>0</v>
      </c>
      <c r="AK6" s="230">
        <v>0</v>
      </c>
      <c r="AL6" s="230">
        <v>0</v>
      </c>
      <c r="AM6" s="230">
        <v>0</v>
      </c>
      <c r="AN6" s="230">
        <v>0</v>
      </c>
      <c r="AO6" s="230">
        <v>0</v>
      </c>
      <c r="AP6" s="230">
        <v>0</v>
      </c>
      <c r="AQ6" s="230">
        <v>0</v>
      </c>
      <c r="AR6" s="230">
        <v>0</v>
      </c>
      <c r="AS6" s="230">
        <v>0</v>
      </c>
      <c r="AT6" s="230">
        <v>0</v>
      </c>
      <c r="AU6" s="230">
        <v>0</v>
      </c>
      <c r="AV6" s="230">
        <v>0</v>
      </c>
      <c r="AW6" s="230">
        <v>40</v>
      </c>
    </row>
    <row r="7" spans="1:49" x14ac:dyDescent="0.3">
      <c r="A7" s="230" t="s">
        <v>172</v>
      </c>
      <c r="B7" s="255">
        <v>4</v>
      </c>
      <c r="C7" s="230">
        <v>27</v>
      </c>
      <c r="D7" s="230">
        <v>1</v>
      </c>
      <c r="E7" s="230">
        <v>5</v>
      </c>
      <c r="F7" s="230">
        <v>124</v>
      </c>
      <c r="G7" s="230">
        <v>124</v>
      </c>
      <c r="H7" s="230">
        <v>0</v>
      </c>
      <c r="I7" s="230">
        <v>0</v>
      </c>
      <c r="J7" s="230">
        <v>0</v>
      </c>
      <c r="K7" s="230">
        <v>0</v>
      </c>
      <c r="L7" s="230">
        <v>0</v>
      </c>
      <c r="M7" s="230">
        <v>0</v>
      </c>
      <c r="N7" s="230">
        <v>0</v>
      </c>
      <c r="O7" s="230">
        <v>0</v>
      </c>
      <c r="P7" s="230">
        <v>0</v>
      </c>
      <c r="Q7" s="230">
        <v>0</v>
      </c>
      <c r="R7" s="230">
        <v>0</v>
      </c>
      <c r="S7" s="230">
        <v>0</v>
      </c>
      <c r="T7" s="230">
        <v>0</v>
      </c>
      <c r="U7" s="230">
        <v>0</v>
      </c>
      <c r="V7" s="230">
        <v>0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0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  <c r="AP7" s="230">
        <v>0</v>
      </c>
      <c r="AQ7" s="230">
        <v>0</v>
      </c>
      <c r="AR7" s="230">
        <v>0</v>
      </c>
      <c r="AS7" s="230">
        <v>0</v>
      </c>
      <c r="AT7" s="230">
        <v>0</v>
      </c>
      <c r="AU7" s="230">
        <v>0</v>
      </c>
      <c r="AV7" s="230">
        <v>0</v>
      </c>
      <c r="AW7" s="230">
        <v>0</v>
      </c>
    </row>
    <row r="8" spans="1:49" x14ac:dyDescent="0.3">
      <c r="A8" s="230" t="s">
        <v>173</v>
      </c>
      <c r="B8" s="255">
        <v>5</v>
      </c>
      <c r="C8" s="230">
        <v>27</v>
      </c>
      <c r="D8" s="230">
        <v>1</v>
      </c>
      <c r="E8" s="230">
        <v>6</v>
      </c>
      <c r="F8" s="230">
        <v>341823</v>
      </c>
      <c r="G8" s="230">
        <v>37200</v>
      </c>
      <c r="H8" s="230">
        <v>0</v>
      </c>
      <c r="I8" s="230">
        <v>3839</v>
      </c>
      <c r="J8" s="230">
        <v>0</v>
      </c>
      <c r="K8" s="230">
        <v>154612</v>
      </c>
      <c r="L8" s="230">
        <v>0</v>
      </c>
      <c r="M8" s="230">
        <v>0</v>
      </c>
      <c r="N8" s="230">
        <v>0</v>
      </c>
      <c r="O8" s="230">
        <v>0</v>
      </c>
      <c r="P8" s="230">
        <v>40984</v>
      </c>
      <c r="Q8" s="230">
        <v>23781</v>
      </c>
      <c r="R8" s="230">
        <v>33820</v>
      </c>
      <c r="S8" s="230">
        <v>0</v>
      </c>
      <c r="T8" s="230">
        <v>0</v>
      </c>
      <c r="U8" s="230">
        <v>0</v>
      </c>
      <c r="V8" s="230">
        <v>0</v>
      </c>
      <c r="W8" s="230">
        <v>0</v>
      </c>
      <c r="X8" s="230">
        <v>0</v>
      </c>
      <c r="Y8" s="230">
        <v>0</v>
      </c>
      <c r="Z8" s="230">
        <v>0</v>
      </c>
      <c r="AA8" s="230">
        <v>0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42888</v>
      </c>
      <c r="AI8" s="230">
        <v>0</v>
      </c>
      <c r="AJ8" s="230">
        <v>0</v>
      </c>
      <c r="AK8" s="230">
        <v>0</v>
      </c>
      <c r="AL8" s="230">
        <v>0</v>
      </c>
      <c r="AM8" s="230">
        <v>0</v>
      </c>
      <c r="AN8" s="230">
        <v>0</v>
      </c>
      <c r="AO8" s="230">
        <v>0</v>
      </c>
      <c r="AP8" s="230">
        <v>0</v>
      </c>
      <c r="AQ8" s="230">
        <v>0</v>
      </c>
      <c r="AR8" s="230">
        <v>0</v>
      </c>
      <c r="AS8" s="230">
        <v>0</v>
      </c>
      <c r="AT8" s="230">
        <v>0</v>
      </c>
      <c r="AU8" s="230">
        <v>0</v>
      </c>
      <c r="AV8" s="230">
        <v>0</v>
      </c>
      <c r="AW8" s="230">
        <v>4699</v>
      </c>
    </row>
    <row r="9" spans="1:49" x14ac:dyDescent="0.3">
      <c r="A9" s="230" t="s">
        <v>174</v>
      </c>
      <c r="B9" s="255">
        <v>6</v>
      </c>
      <c r="C9" s="230">
        <v>27</v>
      </c>
      <c r="D9" s="230">
        <v>1</v>
      </c>
      <c r="E9" s="230">
        <v>11</v>
      </c>
      <c r="F9" s="230">
        <v>1978.3715012722646</v>
      </c>
      <c r="G9" s="230">
        <v>0</v>
      </c>
      <c r="H9" s="230">
        <v>0</v>
      </c>
      <c r="I9" s="230">
        <v>0</v>
      </c>
      <c r="J9" s="230">
        <v>1145.0381679389313</v>
      </c>
      <c r="K9" s="230">
        <v>0</v>
      </c>
      <c r="L9" s="230">
        <v>0</v>
      </c>
      <c r="M9" s="230">
        <v>0</v>
      </c>
      <c r="N9" s="230">
        <v>0</v>
      </c>
      <c r="O9" s="230">
        <v>833.33333333333337</v>
      </c>
      <c r="P9" s="230">
        <v>0</v>
      </c>
      <c r="Q9" s="230">
        <v>0</v>
      </c>
      <c r="R9" s="230">
        <v>0</v>
      </c>
      <c r="S9" s="230">
        <v>0</v>
      </c>
      <c r="T9" s="230">
        <v>0</v>
      </c>
      <c r="U9" s="230">
        <v>0</v>
      </c>
      <c r="V9" s="230">
        <v>0</v>
      </c>
      <c r="W9" s="230">
        <v>0</v>
      </c>
      <c r="X9" s="230">
        <v>0</v>
      </c>
      <c r="Y9" s="230">
        <v>0</v>
      </c>
      <c r="Z9" s="230">
        <v>0</v>
      </c>
      <c r="AA9" s="230">
        <v>0</v>
      </c>
      <c r="AB9" s="230">
        <v>0</v>
      </c>
      <c r="AC9" s="230">
        <v>0</v>
      </c>
      <c r="AD9" s="230">
        <v>0</v>
      </c>
      <c r="AE9" s="230">
        <v>0</v>
      </c>
      <c r="AF9" s="230">
        <v>0</v>
      </c>
      <c r="AG9" s="230">
        <v>0</v>
      </c>
      <c r="AH9" s="230">
        <v>0</v>
      </c>
      <c r="AI9" s="230">
        <v>0</v>
      </c>
      <c r="AJ9" s="230">
        <v>0</v>
      </c>
      <c r="AK9" s="230">
        <v>0</v>
      </c>
      <c r="AL9" s="230">
        <v>0</v>
      </c>
      <c r="AM9" s="230">
        <v>0</v>
      </c>
      <c r="AN9" s="230">
        <v>0</v>
      </c>
      <c r="AO9" s="230">
        <v>0</v>
      </c>
      <c r="AP9" s="230">
        <v>0</v>
      </c>
      <c r="AQ9" s="230">
        <v>0</v>
      </c>
      <c r="AR9" s="230">
        <v>0</v>
      </c>
      <c r="AS9" s="230">
        <v>0</v>
      </c>
      <c r="AT9" s="230">
        <v>0</v>
      </c>
      <c r="AU9" s="230">
        <v>0</v>
      </c>
      <c r="AV9" s="230">
        <v>0</v>
      </c>
      <c r="AW9" s="230">
        <v>0</v>
      </c>
    </row>
    <row r="10" spans="1:49" x14ac:dyDescent="0.3">
      <c r="A10" s="230" t="s">
        <v>175</v>
      </c>
      <c r="B10" s="255">
        <v>7</v>
      </c>
      <c r="C10" s="230">
        <v>27</v>
      </c>
      <c r="D10" s="230">
        <v>2</v>
      </c>
      <c r="E10" s="230">
        <v>1</v>
      </c>
      <c r="F10" s="230">
        <v>8.8000000000000007</v>
      </c>
      <c r="G10" s="230">
        <v>0</v>
      </c>
      <c r="H10" s="230">
        <v>0</v>
      </c>
      <c r="I10" s="230">
        <v>0.1</v>
      </c>
      <c r="J10" s="230">
        <v>0</v>
      </c>
      <c r="K10" s="230">
        <v>2.2000000000000002</v>
      </c>
      <c r="L10" s="230">
        <v>0</v>
      </c>
      <c r="M10" s="230">
        <v>0</v>
      </c>
      <c r="N10" s="230">
        <v>0</v>
      </c>
      <c r="O10" s="230">
        <v>0</v>
      </c>
      <c r="P10" s="230">
        <v>1.5</v>
      </c>
      <c r="Q10" s="230">
        <v>1</v>
      </c>
      <c r="R10" s="230">
        <v>1</v>
      </c>
      <c r="S10" s="230">
        <v>0</v>
      </c>
      <c r="T10" s="230">
        <v>0</v>
      </c>
      <c r="U10" s="230">
        <v>0</v>
      </c>
      <c r="V10" s="230">
        <v>0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0</v>
      </c>
      <c r="AG10" s="230">
        <v>0</v>
      </c>
      <c r="AH10" s="230">
        <v>2</v>
      </c>
      <c r="AI10" s="230">
        <v>0</v>
      </c>
      <c r="AJ10" s="230">
        <v>0</v>
      </c>
      <c r="AK10" s="230">
        <v>0</v>
      </c>
      <c r="AL10" s="230">
        <v>0</v>
      </c>
      <c r="AM10" s="230">
        <v>0</v>
      </c>
      <c r="AN10" s="230">
        <v>0</v>
      </c>
      <c r="AO10" s="230">
        <v>0</v>
      </c>
      <c r="AP10" s="230">
        <v>0</v>
      </c>
      <c r="AQ10" s="230">
        <v>0</v>
      </c>
      <c r="AR10" s="230">
        <v>0</v>
      </c>
      <c r="AS10" s="230">
        <v>0</v>
      </c>
      <c r="AT10" s="230">
        <v>0</v>
      </c>
      <c r="AU10" s="230">
        <v>0</v>
      </c>
      <c r="AV10" s="230">
        <v>0</v>
      </c>
      <c r="AW10" s="230">
        <v>1</v>
      </c>
    </row>
    <row r="11" spans="1:49" x14ac:dyDescent="0.3">
      <c r="A11" s="230" t="s">
        <v>176</v>
      </c>
      <c r="B11" s="255">
        <v>8</v>
      </c>
      <c r="C11" s="230">
        <v>27</v>
      </c>
      <c r="D11" s="230">
        <v>2</v>
      </c>
      <c r="E11" s="230">
        <v>2</v>
      </c>
      <c r="F11" s="230">
        <v>1236</v>
      </c>
      <c r="G11" s="230">
        <v>0</v>
      </c>
      <c r="H11" s="230">
        <v>0</v>
      </c>
      <c r="I11" s="230">
        <v>16</v>
      </c>
      <c r="J11" s="230">
        <v>0</v>
      </c>
      <c r="K11" s="230">
        <v>376</v>
      </c>
      <c r="L11" s="230">
        <v>0</v>
      </c>
      <c r="M11" s="230">
        <v>0</v>
      </c>
      <c r="N11" s="230">
        <v>0</v>
      </c>
      <c r="O11" s="230">
        <v>0</v>
      </c>
      <c r="P11" s="230">
        <v>244</v>
      </c>
      <c r="Q11" s="230">
        <v>0</v>
      </c>
      <c r="R11" s="230">
        <v>168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324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  <c r="AP11" s="230">
        <v>0</v>
      </c>
      <c r="AQ11" s="230">
        <v>0</v>
      </c>
      <c r="AR11" s="230">
        <v>0</v>
      </c>
      <c r="AS11" s="230">
        <v>0</v>
      </c>
      <c r="AT11" s="230">
        <v>0</v>
      </c>
      <c r="AU11" s="230">
        <v>0</v>
      </c>
      <c r="AV11" s="230">
        <v>0</v>
      </c>
      <c r="AW11" s="230">
        <v>108</v>
      </c>
    </row>
    <row r="12" spans="1:49" x14ac:dyDescent="0.3">
      <c r="A12" s="230" t="s">
        <v>177</v>
      </c>
      <c r="B12" s="255">
        <v>9</v>
      </c>
      <c r="C12" s="230">
        <v>27</v>
      </c>
      <c r="D12" s="230">
        <v>2</v>
      </c>
      <c r="E12" s="230">
        <v>5</v>
      </c>
      <c r="F12" s="230">
        <v>118</v>
      </c>
      <c r="G12" s="230">
        <v>118</v>
      </c>
      <c r="H12" s="230">
        <v>0</v>
      </c>
      <c r="I12" s="230">
        <v>0</v>
      </c>
      <c r="J12" s="230">
        <v>0</v>
      </c>
      <c r="K12" s="230">
        <v>0</v>
      </c>
      <c r="L12" s="230">
        <v>0</v>
      </c>
      <c r="M12" s="230">
        <v>0</v>
      </c>
      <c r="N12" s="230">
        <v>0</v>
      </c>
      <c r="O12" s="230">
        <v>0</v>
      </c>
      <c r="P12" s="230">
        <v>0</v>
      </c>
      <c r="Q12" s="230">
        <v>0</v>
      </c>
      <c r="R12" s="230">
        <v>0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0</v>
      </c>
      <c r="AJ12" s="230">
        <v>0</v>
      </c>
      <c r="AK12" s="230">
        <v>0</v>
      </c>
      <c r="AL12" s="230">
        <v>0</v>
      </c>
      <c r="AM12" s="230">
        <v>0</v>
      </c>
      <c r="AN12" s="230">
        <v>0</v>
      </c>
      <c r="AO12" s="230">
        <v>0</v>
      </c>
      <c r="AP12" s="230">
        <v>0</v>
      </c>
      <c r="AQ12" s="230">
        <v>0</v>
      </c>
      <c r="AR12" s="230">
        <v>0</v>
      </c>
      <c r="AS12" s="230">
        <v>0</v>
      </c>
      <c r="AT12" s="230">
        <v>0</v>
      </c>
      <c r="AU12" s="230">
        <v>0</v>
      </c>
      <c r="AV12" s="230">
        <v>0</v>
      </c>
      <c r="AW12" s="230">
        <v>0</v>
      </c>
    </row>
    <row r="13" spans="1:49" x14ac:dyDescent="0.3">
      <c r="A13" s="230" t="s">
        <v>178</v>
      </c>
      <c r="B13" s="255">
        <v>10</v>
      </c>
      <c r="C13" s="230">
        <v>27</v>
      </c>
      <c r="D13" s="230">
        <v>2</v>
      </c>
      <c r="E13" s="230">
        <v>6</v>
      </c>
      <c r="F13" s="230">
        <v>331006</v>
      </c>
      <c r="G13" s="230">
        <v>35400</v>
      </c>
      <c r="H13" s="230">
        <v>0</v>
      </c>
      <c r="I13" s="230">
        <v>3839</v>
      </c>
      <c r="J13" s="230">
        <v>0</v>
      </c>
      <c r="K13" s="230">
        <v>138757</v>
      </c>
      <c r="L13" s="230">
        <v>0</v>
      </c>
      <c r="M13" s="230">
        <v>0</v>
      </c>
      <c r="N13" s="230">
        <v>0</v>
      </c>
      <c r="O13" s="230">
        <v>0</v>
      </c>
      <c r="P13" s="230">
        <v>47275</v>
      </c>
      <c r="Q13" s="230">
        <v>2460</v>
      </c>
      <c r="R13" s="230">
        <v>38820</v>
      </c>
      <c r="S13" s="230">
        <v>0</v>
      </c>
      <c r="T13" s="230">
        <v>0</v>
      </c>
      <c r="U13" s="230">
        <v>0</v>
      </c>
      <c r="V13" s="230">
        <v>0</v>
      </c>
      <c r="W13" s="230">
        <v>0</v>
      </c>
      <c r="X13" s="230">
        <v>0</v>
      </c>
      <c r="Y13" s="230">
        <v>0</v>
      </c>
      <c r="Z13" s="230">
        <v>0</v>
      </c>
      <c r="AA13" s="230">
        <v>0</v>
      </c>
      <c r="AB13" s="230">
        <v>0</v>
      </c>
      <c r="AC13" s="230">
        <v>0</v>
      </c>
      <c r="AD13" s="230">
        <v>0</v>
      </c>
      <c r="AE13" s="230">
        <v>0</v>
      </c>
      <c r="AF13" s="230">
        <v>0</v>
      </c>
      <c r="AG13" s="230">
        <v>0</v>
      </c>
      <c r="AH13" s="230">
        <v>50496</v>
      </c>
      <c r="AI13" s="230">
        <v>0</v>
      </c>
      <c r="AJ13" s="230">
        <v>0</v>
      </c>
      <c r="AK13" s="230">
        <v>0</v>
      </c>
      <c r="AL13" s="230">
        <v>0</v>
      </c>
      <c r="AM13" s="230">
        <v>0</v>
      </c>
      <c r="AN13" s="230">
        <v>0</v>
      </c>
      <c r="AO13" s="230">
        <v>0</v>
      </c>
      <c r="AP13" s="230">
        <v>0</v>
      </c>
      <c r="AQ13" s="230">
        <v>0</v>
      </c>
      <c r="AR13" s="230">
        <v>0</v>
      </c>
      <c r="AS13" s="230">
        <v>0</v>
      </c>
      <c r="AT13" s="230">
        <v>0</v>
      </c>
      <c r="AU13" s="230">
        <v>0</v>
      </c>
      <c r="AV13" s="230">
        <v>0</v>
      </c>
      <c r="AW13" s="230">
        <v>13959</v>
      </c>
    </row>
    <row r="14" spans="1:49" x14ac:dyDescent="0.3">
      <c r="A14" s="230" t="s">
        <v>179</v>
      </c>
      <c r="B14" s="255">
        <v>11</v>
      </c>
      <c r="C14" s="230">
        <v>27</v>
      </c>
      <c r="D14" s="230">
        <v>2</v>
      </c>
      <c r="E14" s="230">
        <v>9</v>
      </c>
      <c r="F14" s="230">
        <v>11504</v>
      </c>
      <c r="G14" s="230">
        <v>0</v>
      </c>
      <c r="H14" s="230">
        <v>0</v>
      </c>
      <c r="I14" s="230">
        <v>0</v>
      </c>
      <c r="J14" s="230">
        <v>0</v>
      </c>
      <c r="K14" s="230">
        <v>0</v>
      </c>
      <c r="L14" s="230">
        <v>0</v>
      </c>
      <c r="M14" s="230">
        <v>0</v>
      </c>
      <c r="N14" s="230">
        <v>0</v>
      </c>
      <c r="O14" s="230">
        <v>0</v>
      </c>
      <c r="P14" s="230">
        <v>6504</v>
      </c>
      <c r="Q14" s="230">
        <v>0</v>
      </c>
      <c r="R14" s="230">
        <v>5000</v>
      </c>
      <c r="S14" s="230">
        <v>0</v>
      </c>
      <c r="T14" s="230">
        <v>0</v>
      </c>
      <c r="U14" s="230">
        <v>0</v>
      </c>
      <c r="V14" s="230">
        <v>0</v>
      </c>
      <c r="W14" s="230">
        <v>0</v>
      </c>
      <c r="X14" s="230">
        <v>0</v>
      </c>
      <c r="Y14" s="230">
        <v>0</v>
      </c>
      <c r="Z14" s="230">
        <v>0</v>
      </c>
      <c r="AA14" s="230">
        <v>0</v>
      </c>
      <c r="AB14" s="230">
        <v>0</v>
      </c>
      <c r="AC14" s="230">
        <v>0</v>
      </c>
      <c r="AD14" s="230">
        <v>0</v>
      </c>
      <c r="AE14" s="230">
        <v>0</v>
      </c>
      <c r="AF14" s="230">
        <v>0</v>
      </c>
      <c r="AG14" s="230">
        <v>0</v>
      </c>
      <c r="AH14" s="230">
        <v>0</v>
      </c>
      <c r="AI14" s="230">
        <v>0</v>
      </c>
      <c r="AJ14" s="230">
        <v>0</v>
      </c>
      <c r="AK14" s="230">
        <v>0</v>
      </c>
      <c r="AL14" s="230">
        <v>0</v>
      </c>
      <c r="AM14" s="230">
        <v>0</v>
      </c>
      <c r="AN14" s="230">
        <v>0</v>
      </c>
      <c r="AO14" s="230">
        <v>0</v>
      </c>
      <c r="AP14" s="230">
        <v>0</v>
      </c>
      <c r="AQ14" s="230">
        <v>0</v>
      </c>
      <c r="AR14" s="230">
        <v>0</v>
      </c>
      <c r="AS14" s="230">
        <v>0</v>
      </c>
      <c r="AT14" s="230">
        <v>0</v>
      </c>
      <c r="AU14" s="230">
        <v>0</v>
      </c>
      <c r="AV14" s="230">
        <v>0</v>
      </c>
      <c r="AW14" s="230">
        <v>0</v>
      </c>
    </row>
    <row r="15" spans="1:49" x14ac:dyDescent="0.3">
      <c r="A15" s="230" t="s">
        <v>180</v>
      </c>
      <c r="B15" s="255">
        <v>12</v>
      </c>
      <c r="C15" s="230">
        <v>27</v>
      </c>
      <c r="D15" s="230">
        <v>2</v>
      </c>
      <c r="E15" s="230">
        <v>11</v>
      </c>
      <c r="F15" s="230">
        <v>1978.3715012722646</v>
      </c>
      <c r="G15" s="230">
        <v>0</v>
      </c>
      <c r="H15" s="230">
        <v>0</v>
      </c>
      <c r="I15" s="230">
        <v>0</v>
      </c>
      <c r="J15" s="230">
        <v>1145.0381679389313</v>
      </c>
      <c r="K15" s="230">
        <v>0</v>
      </c>
      <c r="L15" s="230">
        <v>0</v>
      </c>
      <c r="M15" s="230">
        <v>0</v>
      </c>
      <c r="N15" s="230">
        <v>0</v>
      </c>
      <c r="O15" s="230">
        <v>833.33333333333337</v>
      </c>
      <c r="P15" s="230">
        <v>0</v>
      </c>
      <c r="Q15" s="230">
        <v>0</v>
      </c>
      <c r="R15" s="230">
        <v>0</v>
      </c>
      <c r="S15" s="230">
        <v>0</v>
      </c>
      <c r="T15" s="230">
        <v>0</v>
      </c>
      <c r="U15" s="230">
        <v>0</v>
      </c>
      <c r="V15" s="230">
        <v>0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0</v>
      </c>
      <c r="AK15" s="230">
        <v>0</v>
      </c>
      <c r="AL15" s="230">
        <v>0</v>
      </c>
      <c r="AM15" s="230">
        <v>0</v>
      </c>
      <c r="AN15" s="230">
        <v>0</v>
      </c>
      <c r="AO15" s="230">
        <v>0</v>
      </c>
      <c r="AP15" s="230">
        <v>0</v>
      </c>
      <c r="AQ15" s="230">
        <v>0</v>
      </c>
      <c r="AR15" s="230">
        <v>0</v>
      </c>
      <c r="AS15" s="230">
        <v>0</v>
      </c>
      <c r="AT15" s="230">
        <v>0</v>
      </c>
      <c r="AU15" s="230">
        <v>0</v>
      </c>
      <c r="AV15" s="230">
        <v>0</v>
      </c>
      <c r="AW15" s="230">
        <v>0</v>
      </c>
    </row>
    <row r="16" spans="1:49" x14ac:dyDescent="0.3">
      <c r="A16" s="230" t="s">
        <v>168</v>
      </c>
      <c r="B16" s="255">
        <v>2016</v>
      </c>
      <c r="C16" s="230">
        <v>27</v>
      </c>
      <c r="D16" s="230">
        <v>3</v>
      </c>
      <c r="E16" s="230">
        <v>1</v>
      </c>
      <c r="F16" s="230">
        <v>9.3000000000000007</v>
      </c>
      <c r="G16" s="230">
        <v>0</v>
      </c>
      <c r="H16" s="230">
        <v>0</v>
      </c>
      <c r="I16" s="230">
        <v>0.1</v>
      </c>
      <c r="J16" s="230">
        <v>0</v>
      </c>
      <c r="K16" s="230">
        <v>2.2000000000000002</v>
      </c>
      <c r="L16" s="230">
        <v>0</v>
      </c>
      <c r="M16" s="230">
        <v>0</v>
      </c>
      <c r="N16" s="230">
        <v>0</v>
      </c>
      <c r="O16" s="230">
        <v>0</v>
      </c>
      <c r="P16" s="230">
        <v>1.5</v>
      </c>
      <c r="Q16" s="230">
        <v>2</v>
      </c>
      <c r="R16" s="230">
        <v>1</v>
      </c>
      <c r="S16" s="230">
        <v>0</v>
      </c>
      <c r="T16" s="230">
        <v>0</v>
      </c>
      <c r="U16" s="230">
        <v>0</v>
      </c>
      <c r="V16" s="230">
        <v>0</v>
      </c>
      <c r="W16" s="230">
        <v>0</v>
      </c>
      <c r="X16" s="230">
        <v>0</v>
      </c>
      <c r="Y16" s="230">
        <v>0</v>
      </c>
      <c r="Z16" s="230">
        <v>0</v>
      </c>
      <c r="AA16" s="230">
        <v>0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2</v>
      </c>
      <c r="AI16" s="230">
        <v>0</v>
      </c>
      <c r="AJ16" s="230">
        <v>0</v>
      </c>
      <c r="AK16" s="230">
        <v>0</v>
      </c>
      <c r="AL16" s="230">
        <v>0</v>
      </c>
      <c r="AM16" s="230">
        <v>0</v>
      </c>
      <c r="AN16" s="230">
        <v>0</v>
      </c>
      <c r="AO16" s="230">
        <v>0</v>
      </c>
      <c r="AP16" s="230">
        <v>0</v>
      </c>
      <c r="AQ16" s="230">
        <v>0</v>
      </c>
      <c r="AR16" s="230">
        <v>0</v>
      </c>
      <c r="AS16" s="230">
        <v>0</v>
      </c>
      <c r="AT16" s="230">
        <v>0</v>
      </c>
      <c r="AU16" s="230">
        <v>0</v>
      </c>
      <c r="AV16" s="230">
        <v>0</v>
      </c>
      <c r="AW16" s="230">
        <v>0.5</v>
      </c>
    </row>
    <row r="17" spans="3:49" x14ac:dyDescent="0.3">
      <c r="C17" s="230">
        <v>27</v>
      </c>
      <c r="D17" s="230">
        <v>3</v>
      </c>
      <c r="E17" s="230">
        <v>2</v>
      </c>
      <c r="F17" s="230">
        <v>1429.5</v>
      </c>
      <c r="G17" s="230">
        <v>0</v>
      </c>
      <c r="H17" s="230">
        <v>0</v>
      </c>
      <c r="I17" s="230">
        <v>20</v>
      </c>
      <c r="J17" s="230">
        <v>0</v>
      </c>
      <c r="K17" s="230">
        <v>288</v>
      </c>
      <c r="L17" s="230">
        <v>0</v>
      </c>
      <c r="M17" s="230">
        <v>0</v>
      </c>
      <c r="N17" s="230">
        <v>0</v>
      </c>
      <c r="O17" s="230">
        <v>0</v>
      </c>
      <c r="P17" s="230">
        <v>257.5</v>
      </c>
      <c r="Q17" s="230">
        <v>228</v>
      </c>
      <c r="R17" s="230">
        <v>184</v>
      </c>
      <c r="S17" s="230">
        <v>0</v>
      </c>
      <c r="T17" s="230">
        <v>0</v>
      </c>
      <c r="U17" s="230">
        <v>0</v>
      </c>
      <c r="V17" s="230">
        <v>0</v>
      </c>
      <c r="W17" s="230">
        <v>0</v>
      </c>
      <c r="X17" s="230">
        <v>0</v>
      </c>
      <c r="Y17" s="230">
        <v>0</v>
      </c>
      <c r="Z17" s="230">
        <v>0</v>
      </c>
      <c r="AA17" s="230">
        <v>0</v>
      </c>
      <c r="AB17" s="230">
        <v>0</v>
      </c>
      <c r="AC17" s="230">
        <v>0</v>
      </c>
      <c r="AD17" s="230">
        <v>0</v>
      </c>
      <c r="AE17" s="230">
        <v>0</v>
      </c>
      <c r="AF17" s="230">
        <v>0</v>
      </c>
      <c r="AG17" s="230">
        <v>0</v>
      </c>
      <c r="AH17" s="230">
        <v>360</v>
      </c>
      <c r="AI17" s="230">
        <v>0</v>
      </c>
      <c r="AJ17" s="230">
        <v>0</v>
      </c>
      <c r="AK17" s="230">
        <v>0</v>
      </c>
      <c r="AL17" s="230">
        <v>0</v>
      </c>
      <c r="AM17" s="230">
        <v>0</v>
      </c>
      <c r="AN17" s="230">
        <v>0</v>
      </c>
      <c r="AO17" s="230">
        <v>0</v>
      </c>
      <c r="AP17" s="230">
        <v>0</v>
      </c>
      <c r="AQ17" s="230">
        <v>0</v>
      </c>
      <c r="AR17" s="230">
        <v>0</v>
      </c>
      <c r="AS17" s="230">
        <v>0</v>
      </c>
      <c r="AT17" s="230">
        <v>0</v>
      </c>
      <c r="AU17" s="230">
        <v>0</v>
      </c>
      <c r="AV17" s="230">
        <v>0</v>
      </c>
      <c r="AW17" s="230">
        <v>92</v>
      </c>
    </row>
    <row r="18" spans="3:49" x14ac:dyDescent="0.3">
      <c r="C18" s="230">
        <v>27</v>
      </c>
      <c r="D18" s="230">
        <v>3</v>
      </c>
      <c r="E18" s="230">
        <v>5</v>
      </c>
      <c r="F18" s="230">
        <v>126</v>
      </c>
      <c r="G18" s="230">
        <v>126</v>
      </c>
      <c r="H18" s="230">
        <v>0</v>
      </c>
      <c r="I18" s="230">
        <v>0</v>
      </c>
      <c r="J18" s="230">
        <v>0</v>
      </c>
      <c r="K18" s="230">
        <v>0</v>
      </c>
      <c r="L18" s="230">
        <v>0</v>
      </c>
      <c r="M18" s="230">
        <v>0</v>
      </c>
      <c r="N18" s="230">
        <v>0</v>
      </c>
      <c r="O18" s="230">
        <v>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v>0</v>
      </c>
      <c r="AF18" s="230">
        <v>0</v>
      </c>
      <c r="AG18" s="230">
        <v>0</v>
      </c>
      <c r="AH18" s="230">
        <v>0</v>
      </c>
      <c r="AI18" s="230">
        <v>0</v>
      </c>
      <c r="AJ18" s="230">
        <v>0</v>
      </c>
      <c r="AK18" s="230">
        <v>0</v>
      </c>
      <c r="AL18" s="230">
        <v>0</v>
      </c>
      <c r="AM18" s="230">
        <v>0</v>
      </c>
      <c r="AN18" s="230">
        <v>0</v>
      </c>
      <c r="AO18" s="230">
        <v>0</v>
      </c>
      <c r="AP18" s="230">
        <v>0</v>
      </c>
      <c r="AQ18" s="230">
        <v>0</v>
      </c>
      <c r="AR18" s="230">
        <v>0</v>
      </c>
      <c r="AS18" s="230">
        <v>0</v>
      </c>
      <c r="AT18" s="230">
        <v>0</v>
      </c>
      <c r="AU18" s="230">
        <v>0</v>
      </c>
      <c r="AV18" s="230">
        <v>0</v>
      </c>
      <c r="AW18" s="230">
        <v>0</v>
      </c>
    </row>
    <row r="19" spans="3:49" x14ac:dyDescent="0.3">
      <c r="C19" s="230">
        <v>27</v>
      </c>
      <c r="D19" s="230">
        <v>3</v>
      </c>
      <c r="E19" s="230">
        <v>6</v>
      </c>
      <c r="F19" s="230">
        <v>377410</v>
      </c>
      <c r="G19" s="230">
        <v>37800</v>
      </c>
      <c r="H19" s="230">
        <v>0</v>
      </c>
      <c r="I19" s="230">
        <v>4239</v>
      </c>
      <c r="J19" s="230">
        <v>0</v>
      </c>
      <c r="K19" s="230">
        <v>162154</v>
      </c>
      <c r="L19" s="230">
        <v>0</v>
      </c>
      <c r="M19" s="230">
        <v>0</v>
      </c>
      <c r="N19" s="230">
        <v>0</v>
      </c>
      <c r="O19" s="230">
        <v>0</v>
      </c>
      <c r="P19" s="230">
        <v>41274</v>
      </c>
      <c r="Q19" s="230">
        <v>39188</v>
      </c>
      <c r="R19" s="230">
        <v>33820</v>
      </c>
      <c r="S19" s="230">
        <v>0</v>
      </c>
      <c r="T19" s="230">
        <v>0</v>
      </c>
      <c r="U19" s="230">
        <v>0</v>
      </c>
      <c r="V19" s="230">
        <v>0</v>
      </c>
      <c r="W19" s="230">
        <v>0</v>
      </c>
      <c r="X19" s="230">
        <v>0</v>
      </c>
      <c r="Y19" s="230">
        <v>0</v>
      </c>
      <c r="Z19" s="230">
        <v>0</v>
      </c>
      <c r="AA19" s="230">
        <v>0</v>
      </c>
      <c r="AB19" s="230">
        <v>0</v>
      </c>
      <c r="AC19" s="230">
        <v>0</v>
      </c>
      <c r="AD19" s="230">
        <v>0</v>
      </c>
      <c r="AE19" s="230">
        <v>0</v>
      </c>
      <c r="AF19" s="230">
        <v>0</v>
      </c>
      <c r="AG19" s="230">
        <v>0</v>
      </c>
      <c r="AH19" s="230">
        <v>50025</v>
      </c>
      <c r="AI19" s="230">
        <v>0</v>
      </c>
      <c r="AJ19" s="230">
        <v>0</v>
      </c>
      <c r="AK19" s="230">
        <v>0</v>
      </c>
      <c r="AL19" s="230">
        <v>0</v>
      </c>
      <c r="AM19" s="230">
        <v>0</v>
      </c>
      <c r="AN19" s="230">
        <v>0</v>
      </c>
      <c r="AO19" s="230">
        <v>0</v>
      </c>
      <c r="AP19" s="230">
        <v>0</v>
      </c>
      <c r="AQ19" s="230">
        <v>0</v>
      </c>
      <c r="AR19" s="230">
        <v>0</v>
      </c>
      <c r="AS19" s="230">
        <v>0</v>
      </c>
      <c r="AT19" s="230">
        <v>0</v>
      </c>
      <c r="AU19" s="230">
        <v>0</v>
      </c>
      <c r="AV19" s="230">
        <v>0</v>
      </c>
      <c r="AW19" s="230">
        <v>8910</v>
      </c>
    </row>
    <row r="20" spans="3:49" x14ac:dyDescent="0.3">
      <c r="C20" s="230">
        <v>27</v>
      </c>
      <c r="D20" s="230">
        <v>3</v>
      </c>
      <c r="E20" s="230">
        <v>11</v>
      </c>
      <c r="F20" s="230">
        <v>1978.3715012722646</v>
      </c>
      <c r="G20" s="230">
        <v>0</v>
      </c>
      <c r="H20" s="230">
        <v>0</v>
      </c>
      <c r="I20" s="230">
        <v>0</v>
      </c>
      <c r="J20" s="230">
        <v>1145.0381679389313</v>
      </c>
      <c r="K20" s="230">
        <v>0</v>
      </c>
      <c r="L20" s="230">
        <v>0</v>
      </c>
      <c r="M20" s="230">
        <v>0</v>
      </c>
      <c r="N20" s="230">
        <v>0</v>
      </c>
      <c r="O20" s="230">
        <v>833.33333333333337</v>
      </c>
      <c r="P20" s="230">
        <v>0</v>
      </c>
      <c r="Q20" s="230">
        <v>0</v>
      </c>
      <c r="R20" s="230">
        <v>0</v>
      </c>
      <c r="S20" s="230">
        <v>0</v>
      </c>
      <c r="T20" s="230">
        <v>0</v>
      </c>
      <c r="U20" s="230">
        <v>0</v>
      </c>
      <c r="V20" s="230">
        <v>0</v>
      </c>
      <c r="W20" s="230">
        <v>0</v>
      </c>
      <c r="X20" s="230">
        <v>0</v>
      </c>
      <c r="Y20" s="230">
        <v>0</v>
      </c>
      <c r="Z20" s="230">
        <v>0</v>
      </c>
      <c r="AA20" s="230">
        <v>0</v>
      </c>
      <c r="AB20" s="230">
        <v>0</v>
      </c>
      <c r="AC20" s="230">
        <v>0</v>
      </c>
      <c r="AD20" s="230">
        <v>0</v>
      </c>
      <c r="AE20" s="230">
        <v>0</v>
      </c>
      <c r="AF20" s="230">
        <v>0</v>
      </c>
      <c r="AG20" s="230">
        <v>0</v>
      </c>
      <c r="AH20" s="230">
        <v>0</v>
      </c>
      <c r="AI20" s="230">
        <v>0</v>
      </c>
      <c r="AJ20" s="230">
        <v>0</v>
      </c>
      <c r="AK20" s="230">
        <v>0</v>
      </c>
      <c r="AL20" s="230">
        <v>0</v>
      </c>
      <c r="AM20" s="230">
        <v>0</v>
      </c>
      <c r="AN20" s="230">
        <v>0</v>
      </c>
      <c r="AO20" s="230">
        <v>0</v>
      </c>
      <c r="AP20" s="230">
        <v>0</v>
      </c>
      <c r="AQ20" s="230">
        <v>0</v>
      </c>
      <c r="AR20" s="230">
        <v>0</v>
      </c>
      <c r="AS20" s="230">
        <v>0</v>
      </c>
      <c r="AT20" s="230">
        <v>0</v>
      </c>
      <c r="AU20" s="230">
        <v>0</v>
      </c>
      <c r="AV20" s="230">
        <v>0</v>
      </c>
      <c r="AW20" s="230">
        <v>0</v>
      </c>
    </row>
    <row r="21" spans="3:49" x14ac:dyDescent="0.3">
      <c r="C21" s="230">
        <v>27</v>
      </c>
      <c r="D21" s="230">
        <v>4</v>
      </c>
      <c r="E21" s="230">
        <v>1</v>
      </c>
      <c r="F21" s="230">
        <v>7.6</v>
      </c>
      <c r="G21" s="230">
        <v>0</v>
      </c>
      <c r="H21" s="230">
        <v>0</v>
      </c>
      <c r="I21" s="230">
        <v>0.1</v>
      </c>
      <c r="J21" s="230">
        <v>0.2</v>
      </c>
      <c r="K21" s="230">
        <v>1.3</v>
      </c>
      <c r="L21" s="230">
        <v>0</v>
      </c>
      <c r="M21" s="230">
        <v>0</v>
      </c>
      <c r="N21" s="230">
        <v>0</v>
      </c>
      <c r="O21" s="230">
        <v>0</v>
      </c>
      <c r="P21" s="230">
        <v>1.5</v>
      </c>
      <c r="Q21" s="230">
        <v>1</v>
      </c>
      <c r="R21" s="230">
        <v>1</v>
      </c>
      <c r="S21" s="230">
        <v>0</v>
      </c>
      <c r="T21" s="230">
        <v>0</v>
      </c>
      <c r="U21" s="230">
        <v>0</v>
      </c>
      <c r="V21" s="230">
        <v>0</v>
      </c>
      <c r="W21" s="230">
        <v>0</v>
      </c>
      <c r="X21" s="230">
        <v>0</v>
      </c>
      <c r="Y21" s="230">
        <v>0</v>
      </c>
      <c r="Z21" s="230">
        <v>0</v>
      </c>
      <c r="AA21" s="230">
        <v>0</v>
      </c>
      <c r="AB21" s="230">
        <v>0</v>
      </c>
      <c r="AC21" s="230">
        <v>0</v>
      </c>
      <c r="AD21" s="230">
        <v>0</v>
      </c>
      <c r="AE21" s="230">
        <v>0</v>
      </c>
      <c r="AF21" s="230">
        <v>0</v>
      </c>
      <c r="AG21" s="230">
        <v>0</v>
      </c>
      <c r="AH21" s="230">
        <v>2</v>
      </c>
      <c r="AI21" s="230">
        <v>0</v>
      </c>
      <c r="AJ21" s="230">
        <v>0</v>
      </c>
      <c r="AK21" s="230">
        <v>0</v>
      </c>
      <c r="AL21" s="230">
        <v>0</v>
      </c>
      <c r="AM21" s="230">
        <v>0</v>
      </c>
      <c r="AN21" s="230">
        <v>0</v>
      </c>
      <c r="AO21" s="230">
        <v>0</v>
      </c>
      <c r="AP21" s="230">
        <v>0</v>
      </c>
      <c r="AQ21" s="230">
        <v>0</v>
      </c>
      <c r="AR21" s="230">
        <v>0</v>
      </c>
      <c r="AS21" s="230">
        <v>0</v>
      </c>
      <c r="AT21" s="230">
        <v>0</v>
      </c>
      <c r="AU21" s="230">
        <v>0</v>
      </c>
      <c r="AV21" s="230">
        <v>0</v>
      </c>
      <c r="AW21" s="230">
        <v>0.5</v>
      </c>
    </row>
    <row r="22" spans="3:49" x14ac:dyDescent="0.3">
      <c r="C22" s="230">
        <v>27</v>
      </c>
      <c r="D22" s="230">
        <v>4</v>
      </c>
      <c r="E22" s="230">
        <v>2</v>
      </c>
      <c r="F22" s="230">
        <v>1102.5999999999999</v>
      </c>
      <c r="G22" s="230">
        <v>0</v>
      </c>
      <c r="H22" s="230">
        <v>0</v>
      </c>
      <c r="I22" s="230">
        <v>16</v>
      </c>
      <c r="J22" s="230">
        <v>32</v>
      </c>
      <c r="K22" s="230">
        <v>185.6</v>
      </c>
      <c r="L22" s="230">
        <v>0</v>
      </c>
      <c r="M22" s="230">
        <v>0</v>
      </c>
      <c r="N22" s="230">
        <v>0</v>
      </c>
      <c r="O22" s="230">
        <v>0</v>
      </c>
      <c r="P22" s="230">
        <v>144</v>
      </c>
      <c r="Q22" s="230">
        <v>160</v>
      </c>
      <c r="R22" s="230">
        <v>160</v>
      </c>
      <c r="S22" s="230">
        <v>0</v>
      </c>
      <c r="T22" s="230">
        <v>0</v>
      </c>
      <c r="U22" s="230">
        <v>0</v>
      </c>
      <c r="V22" s="230">
        <v>0</v>
      </c>
      <c r="W22" s="230">
        <v>0</v>
      </c>
      <c r="X22" s="230">
        <v>0</v>
      </c>
      <c r="Y22" s="230">
        <v>0</v>
      </c>
      <c r="Z22" s="230">
        <v>0</v>
      </c>
      <c r="AA22" s="230">
        <v>0</v>
      </c>
      <c r="AB22" s="230">
        <v>0</v>
      </c>
      <c r="AC22" s="230">
        <v>0</v>
      </c>
      <c r="AD22" s="230">
        <v>0</v>
      </c>
      <c r="AE22" s="230">
        <v>0</v>
      </c>
      <c r="AF22" s="230">
        <v>0</v>
      </c>
      <c r="AG22" s="230">
        <v>0</v>
      </c>
      <c r="AH22" s="230">
        <v>321</v>
      </c>
      <c r="AI22" s="230">
        <v>0</v>
      </c>
      <c r="AJ22" s="230">
        <v>0</v>
      </c>
      <c r="AK22" s="230">
        <v>0</v>
      </c>
      <c r="AL22" s="230">
        <v>0</v>
      </c>
      <c r="AM22" s="230">
        <v>0</v>
      </c>
      <c r="AN22" s="230">
        <v>0</v>
      </c>
      <c r="AO22" s="230">
        <v>0</v>
      </c>
      <c r="AP22" s="230">
        <v>0</v>
      </c>
      <c r="AQ22" s="230">
        <v>0</v>
      </c>
      <c r="AR22" s="230">
        <v>0</v>
      </c>
      <c r="AS22" s="230">
        <v>0</v>
      </c>
      <c r="AT22" s="230">
        <v>0</v>
      </c>
      <c r="AU22" s="230">
        <v>0</v>
      </c>
      <c r="AV22" s="230">
        <v>0</v>
      </c>
      <c r="AW22" s="230">
        <v>84</v>
      </c>
    </row>
    <row r="23" spans="3:49" x14ac:dyDescent="0.3">
      <c r="C23" s="230">
        <v>27</v>
      </c>
      <c r="D23" s="230">
        <v>4</v>
      </c>
      <c r="E23" s="230">
        <v>5</v>
      </c>
      <c r="F23" s="230">
        <v>148</v>
      </c>
      <c r="G23" s="230">
        <v>148</v>
      </c>
      <c r="H23" s="230">
        <v>0</v>
      </c>
      <c r="I23" s="230">
        <v>0</v>
      </c>
      <c r="J23" s="230">
        <v>0</v>
      </c>
      <c r="K23" s="230">
        <v>0</v>
      </c>
      <c r="L23" s="230">
        <v>0</v>
      </c>
      <c r="M23" s="230">
        <v>0</v>
      </c>
      <c r="N23" s="230">
        <v>0</v>
      </c>
      <c r="O23" s="230">
        <v>0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0">
        <v>0</v>
      </c>
      <c r="W23" s="230">
        <v>0</v>
      </c>
      <c r="X23" s="230">
        <v>0</v>
      </c>
      <c r="Y23" s="230">
        <v>0</v>
      </c>
      <c r="Z23" s="230">
        <v>0</v>
      </c>
      <c r="AA23" s="230">
        <v>0</v>
      </c>
      <c r="AB23" s="230">
        <v>0</v>
      </c>
      <c r="AC23" s="230">
        <v>0</v>
      </c>
      <c r="AD23" s="230">
        <v>0</v>
      </c>
      <c r="AE23" s="230">
        <v>0</v>
      </c>
      <c r="AF23" s="230">
        <v>0</v>
      </c>
      <c r="AG23" s="230">
        <v>0</v>
      </c>
      <c r="AH23" s="230">
        <v>0</v>
      </c>
      <c r="AI23" s="230">
        <v>0</v>
      </c>
      <c r="AJ23" s="230">
        <v>0</v>
      </c>
      <c r="AK23" s="230">
        <v>0</v>
      </c>
      <c r="AL23" s="230">
        <v>0</v>
      </c>
      <c r="AM23" s="230">
        <v>0</v>
      </c>
      <c r="AN23" s="230">
        <v>0</v>
      </c>
      <c r="AO23" s="230">
        <v>0</v>
      </c>
      <c r="AP23" s="230">
        <v>0</v>
      </c>
      <c r="AQ23" s="230">
        <v>0</v>
      </c>
      <c r="AR23" s="230">
        <v>0</v>
      </c>
      <c r="AS23" s="230">
        <v>0</v>
      </c>
      <c r="AT23" s="230">
        <v>0</v>
      </c>
      <c r="AU23" s="230">
        <v>0</v>
      </c>
      <c r="AV23" s="230">
        <v>0</v>
      </c>
      <c r="AW23" s="230">
        <v>0</v>
      </c>
    </row>
    <row r="24" spans="3:49" x14ac:dyDescent="0.3">
      <c r="C24" s="230">
        <v>27</v>
      </c>
      <c r="D24" s="230">
        <v>4</v>
      </c>
      <c r="E24" s="230">
        <v>6</v>
      </c>
      <c r="F24" s="230">
        <v>276788</v>
      </c>
      <c r="G24" s="230">
        <v>44400</v>
      </c>
      <c r="H24" s="230">
        <v>0</v>
      </c>
      <c r="I24" s="230">
        <v>4239</v>
      </c>
      <c r="J24" s="230">
        <v>7310</v>
      </c>
      <c r="K24" s="230">
        <v>73699</v>
      </c>
      <c r="L24" s="230">
        <v>0</v>
      </c>
      <c r="M24" s="230">
        <v>0</v>
      </c>
      <c r="N24" s="230">
        <v>0</v>
      </c>
      <c r="O24" s="230">
        <v>0</v>
      </c>
      <c r="P24" s="230">
        <v>30359</v>
      </c>
      <c r="Q24" s="230">
        <v>22726</v>
      </c>
      <c r="R24" s="230">
        <v>34061</v>
      </c>
      <c r="S24" s="230">
        <v>0</v>
      </c>
      <c r="T24" s="230">
        <v>0</v>
      </c>
      <c r="U24" s="230">
        <v>0</v>
      </c>
      <c r="V24" s="230">
        <v>0</v>
      </c>
      <c r="W24" s="230">
        <v>0</v>
      </c>
      <c r="X24" s="230">
        <v>0</v>
      </c>
      <c r="Y24" s="230">
        <v>0</v>
      </c>
      <c r="Z24" s="230">
        <v>0</v>
      </c>
      <c r="AA24" s="230">
        <v>0</v>
      </c>
      <c r="AB24" s="230">
        <v>0</v>
      </c>
      <c r="AC24" s="230">
        <v>0</v>
      </c>
      <c r="AD24" s="230">
        <v>0</v>
      </c>
      <c r="AE24" s="230">
        <v>0</v>
      </c>
      <c r="AF24" s="230">
        <v>0</v>
      </c>
      <c r="AG24" s="230">
        <v>0</v>
      </c>
      <c r="AH24" s="230">
        <v>51084</v>
      </c>
      <c r="AI24" s="230">
        <v>0</v>
      </c>
      <c r="AJ24" s="230">
        <v>0</v>
      </c>
      <c r="AK24" s="230">
        <v>0</v>
      </c>
      <c r="AL24" s="230">
        <v>0</v>
      </c>
      <c r="AM24" s="230">
        <v>0</v>
      </c>
      <c r="AN24" s="230">
        <v>0</v>
      </c>
      <c r="AO24" s="230">
        <v>0</v>
      </c>
      <c r="AP24" s="230">
        <v>0</v>
      </c>
      <c r="AQ24" s="230">
        <v>0</v>
      </c>
      <c r="AR24" s="230">
        <v>0</v>
      </c>
      <c r="AS24" s="230">
        <v>0</v>
      </c>
      <c r="AT24" s="230">
        <v>0</v>
      </c>
      <c r="AU24" s="230">
        <v>0</v>
      </c>
      <c r="AV24" s="230">
        <v>0</v>
      </c>
      <c r="AW24" s="230">
        <v>8910</v>
      </c>
    </row>
    <row r="25" spans="3:49" x14ac:dyDescent="0.3">
      <c r="C25" s="230">
        <v>27</v>
      </c>
      <c r="D25" s="230">
        <v>4</v>
      </c>
      <c r="E25" s="230">
        <v>11</v>
      </c>
      <c r="F25" s="230">
        <v>1978.3715012722646</v>
      </c>
      <c r="G25" s="230">
        <v>0</v>
      </c>
      <c r="H25" s="230">
        <v>0</v>
      </c>
      <c r="I25" s="230">
        <v>0</v>
      </c>
      <c r="J25" s="230">
        <v>1145.0381679389313</v>
      </c>
      <c r="K25" s="230">
        <v>0</v>
      </c>
      <c r="L25" s="230">
        <v>0</v>
      </c>
      <c r="M25" s="230">
        <v>0</v>
      </c>
      <c r="N25" s="230">
        <v>0</v>
      </c>
      <c r="O25" s="230">
        <v>833.33333333333337</v>
      </c>
      <c r="P25" s="230">
        <v>0</v>
      </c>
      <c r="Q25" s="230">
        <v>0</v>
      </c>
      <c r="R25" s="230">
        <v>0</v>
      </c>
      <c r="S25" s="230">
        <v>0</v>
      </c>
      <c r="T25" s="230">
        <v>0</v>
      </c>
      <c r="U25" s="230">
        <v>0</v>
      </c>
      <c r="V25" s="230">
        <v>0</v>
      </c>
      <c r="W25" s="230">
        <v>0</v>
      </c>
      <c r="X25" s="230">
        <v>0</v>
      </c>
      <c r="Y25" s="230">
        <v>0</v>
      </c>
      <c r="Z25" s="230">
        <v>0</v>
      </c>
      <c r="AA25" s="230">
        <v>0</v>
      </c>
      <c r="AB25" s="230">
        <v>0</v>
      </c>
      <c r="AC25" s="230">
        <v>0</v>
      </c>
      <c r="AD25" s="230">
        <v>0</v>
      </c>
      <c r="AE25" s="230">
        <v>0</v>
      </c>
      <c r="AF25" s="230">
        <v>0</v>
      </c>
      <c r="AG25" s="230">
        <v>0</v>
      </c>
      <c r="AH25" s="230">
        <v>0</v>
      </c>
      <c r="AI25" s="230">
        <v>0</v>
      </c>
      <c r="AJ25" s="230">
        <v>0</v>
      </c>
      <c r="AK25" s="230">
        <v>0</v>
      </c>
      <c r="AL25" s="230">
        <v>0</v>
      </c>
      <c r="AM25" s="230">
        <v>0</v>
      </c>
      <c r="AN25" s="230">
        <v>0</v>
      </c>
      <c r="AO25" s="230">
        <v>0</v>
      </c>
      <c r="AP25" s="230">
        <v>0</v>
      </c>
      <c r="AQ25" s="230">
        <v>0</v>
      </c>
      <c r="AR25" s="230">
        <v>0</v>
      </c>
      <c r="AS25" s="230">
        <v>0</v>
      </c>
      <c r="AT25" s="230">
        <v>0</v>
      </c>
      <c r="AU25" s="230">
        <v>0</v>
      </c>
      <c r="AV25" s="230">
        <v>0</v>
      </c>
      <c r="AW25" s="230">
        <v>0</v>
      </c>
    </row>
    <row r="26" spans="3:49" x14ac:dyDescent="0.3">
      <c r="C26" s="230">
        <v>27</v>
      </c>
      <c r="D26" s="230">
        <v>5</v>
      </c>
      <c r="E26" s="230">
        <v>1</v>
      </c>
      <c r="F26" s="230">
        <v>8.1999999999999993</v>
      </c>
      <c r="G26" s="230">
        <v>0</v>
      </c>
      <c r="H26" s="230">
        <v>0</v>
      </c>
      <c r="I26" s="230">
        <v>0.1</v>
      </c>
      <c r="J26" s="230">
        <v>0.2</v>
      </c>
      <c r="K26" s="230">
        <v>1.9</v>
      </c>
      <c r="L26" s="230">
        <v>0</v>
      </c>
      <c r="M26" s="230">
        <v>0</v>
      </c>
      <c r="N26" s="230">
        <v>0</v>
      </c>
      <c r="O26" s="230">
        <v>0</v>
      </c>
      <c r="P26" s="230">
        <v>1.5</v>
      </c>
      <c r="Q26" s="230">
        <v>1</v>
      </c>
      <c r="R26" s="230">
        <v>1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0</v>
      </c>
      <c r="AB26" s="230">
        <v>0</v>
      </c>
      <c r="AC26" s="230">
        <v>0</v>
      </c>
      <c r="AD26" s="230">
        <v>0</v>
      </c>
      <c r="AE26" s="230">
        <v>0</v>
      </c>
      <c r="AF26" s="230">
        <v>0</v>
      </c>
      <c r="AG26" s="230">
        <v>0</v>
      </c>
      <c r="AH26" s="230">
        <v>2</v>
      </c>
      <c r="AI26" s="230">
        <v>0</v>
      </c>
      <c r="AJ26" s="230">
        <v>0</v>
      </c>
      <c r="AK26" s="230">
        <v>0</v>
      </c>
      <c r="AL26" s="230">
        <v>0</v>
      </c>
      <c r="AM26" s="230">
        <v>0</v>
      </c>
      <c r="AN26" s="230">
        <v>0</v>
      </c>
      <c r="AO26" s="230">
        <v>0</v>
      </c>
      <c r="AP26" s="230">
        <v>0</v>
      </c>
      <c r="AQ26" s="230">
        <v>0</v>
      </c>
      <c r="AR26" s="230">
        <v>0</v>
      </c>
      <c r="AS26" s="230">
        <v>0</v>
      </c>
      <c r="AT26" s="230">
        <v>0</v>
      </c>
      <c r="AU26" s="230">
        <v>0</v>
      </c>
      <c r="AV26" s="230">
        <v>0</v>
      </c>
      <c r="AW26" s="230">
        <v>0.5</v>
      </c>
    </row>
    <row r="27" spans="3:49" x14ac:dyDescent="0.3">
      <c r="C27" s="230">
        <v>27</v>
      </c>
      <c r="D27" s="230">
        <v>5</v>
      </c>
      <c r="E27" s="230">
        <v>2</v>
      </c>
      <c r="F27" s="230">
        <v>1286.5</v>
      </c>
      <c r="G27" s="230">
        <v>0</v>
      </c>
      <c r="H27" s="230">
        <v>0</v>
      </c>
      <c r="I27" s="230">
        <v>20</v>
      </c>
      <c r="J27" s="230">
        <v>40</v>
      </c>
      <c r="K27" s="230">
        <v>272</v>
      </c>
      <c r="L27" s="230">
        <v>0</v>
      </c>
      <c r="M27" s="230">
        <v>0</v>
      </c>
      <c r="N27" s="230">
        <v>0</v>
      </c>
      <c r="O27" s="230">
        <v>0</v>
      </c>
      <c r="P27" s="230">
        <v>220</v>
      </c>
      <c r="Q27" s="230">
        <v>160</v>
      </c>
      <c r="R27" s="230">
        <v>176</v>
      </c>
      <c r="S27" s="230">
        <v>0</v>
      </c>
      <c r="T27" s="230">
        <v>0</v>
      </c>
      <c r="U27" s="230">
        <v>0</v>
      </c>
      <c r="V27" s="230">
        <v>0</v>
      </c>
      <c r="W27" s="230">
        <v>0</v>
      </c>
      <c r="X27" s="230">
        <v>0</v>
      </c>
      <c r="Y27" s="230">
        <v>0</v>
      </c>
      <c r="Z27" s="230">
        <v>0</v>
      </c>
      <c r="AA27" s="230">
        <v>0</v>
      </c>
      <c r="AB27" s="230">
        <v>0</v>
      </c>
      <c r="AC27" s="230">
        <v>0</v>
      </c>
      <c r="AD27" s="230">
        <v>0</v>
      </c>
      <c r="AE27" s="230">
        <v>0</v>
      </c>
      <c r="AF27" s="230">
        <v>0</v>
      </c>
      <c r="AG27" s="230">
        <v>0</v>
      </c>
      <c r="AH27" s="230">
        <v>310.5</v>
      </c>
      <c r="AI27" s="230">
        <v>0</v>
      </c>
      <c r="AJ27" s="230">
        <v>0</v>
      </c>
      <c r="AK27" s="230">
        <v>0</v>
      </c>
      <c r="AL27" s="230">
        <v>0</v>
      </c>
      <c r="AM27" s="230">
        <v>0</v>
      </c>
      <c r="AN27" s="230">
        <v>0</v>
      </c>
      <c r="AO27" s="230">
        <v>0</v>
      </c>
      <c r="AP27" s="230">
        <v>0</v>
      </c>
      <c r="AQ27" s="230">
        <v>0</v>
      </c>
      <c r="AR27" s="230">
        <v>0</v>
      </c>
      <c r="AS27" s="230">
        <v>0</v>
      </c>
      <c r="AT27" s="230">
        <v>0</v>
      </c>
      <c r="AU27" s="230">
        <v>0</v>
      </c>
      <c r="AV27" s="230">
        <v>0</v>
      </c>
      <c r="AW27" s="230">
        <v>88</v>
      </c>
    </row>
    <row r="28" spans="3:49" x14ac:dyDescent="0.3">
      <c r="C28" s="230">
        <v>27</v>
      </c>
      <c r="D28" s="230">
        <v>5</v>
      </c>
      <c r="E28" s="230">
        <v>5</v>
      </c>
      <c r="F28" s="230">
        <v>161</v>
      </c>
      <c r="G28" s="230">
        <v>161</v>
      </c>
      <c r="H28" s="230">
        <v>0</v>
      </c>
      <c r="I28" s="230">
        <v>0</v>
      </c>
      <c r="J28" s="230">
        <v>0</v>
      </c>
      <c r="K28" s="230">
        <v>0</v>
      </c>
      <c r="L28" s="230">
        <v>0</v>
      </c>
      <c r="M28" s="230">
        <v>0</v>
      </c>
      <c r="N28" s="230">
        <v>0</v>
      </c>
      <c r="O28" s="230">
        <v>0</v>
      </c>
      <c r="P28" s="230">
        <v>0</v>
      </c>
      <c r="Q28" s="230">
        <v>0</v>
      </c>
      <c r="R28" s="230">
        <v>0</v>
      </c>
      <c r="S28" s="230">
        <v>0</v>
      </c>
      <c r="T28" s="230">
        <v>0</v>
      </c>
      <c r="U28" s="230">
        <v>0</v>
      </c>
      <c r="V28" s="230">
        <v>0</v>
      </c>
      <c r="W28" s="230">
        <v>0</v>
      </c>
      <c r="X28" s="230">
        <v>0</v>
      </c>
      <c r="Y28" s="230">
        <v>0</v>
      </c>
      <c r="Z28" s="230">
        <v>0</v>
      </c>
      <c r="AA28" s="230">
        <v>0</v>
      </c>
      <c r="AB28" s="230">
        <v>0</v>
      </c>
      <c r="AC28" s="230">
        <v>0</v>
      </c>
      <c r="AD28" s="230">
        <v>0</v>
      </c>
      <c r="AE28" s="230">
        <v>0</v>
      </c>
      <c r="AF28" s="230">
        <v>0</v>
      </c>
      <c r="AG28" s="230">
        <v>0</v>
      </c>
      <c r="AH28" s="230">
        <v>0</v>
      </c>
      <c r="AI28" s="230">
        <v>0</v>
      </c>
      <c r="AJ28" s="230">
        <v>0</v>
      </c>
      <c r="AK28" s="230">
        <v>0</v>
      </c>
      <c r="AL28" s="230">
        <v>0</v>
      </c>
      <c r="AM28" s="230">
        <v>0</v>
      </c>
      <c r="AN28" s="230">
        <v>0</v>
      </c>
      <c r="AO28" s="230">
        <v>0</v>
      </c>
      <c r="AP28" s="230">
        <v>0</v>
      </c>
      <c r="AQ28" s="230">
        <v>0</v>
      </c>
      <c r="AR28" s="230">
        <v>0</v>
      </c>
      <c r="AS28" s="230">
        <v>0</v>
      </c>
      <c r="AT28" s="230">
        <v>0</v>
      </c>
      <c r="AU28" s="230">
        <v>0</v>
      </c>
      <c r="AV28" s="230">
        <v>0</v>
      </c>
      <c r="AW28" s="230">
        <v>0</v>
      </c>
    </row>
    <row r="29" spans="3:49" x14ac:dyDescent="0.3">
      <c r="C29" s="230">
        <v>27</v>
      </c>
      <c r="D29" s="230">
        <v>5</v>
      </c>
      <c r="E29" s="230">
        <v>6</v>
      </c>
      <c r="F29" s="230">
        <v>321024</v>
      </c>
      <c r="G29" s="230">
        <v>48300</v>
      </c>
      <c r="H29" s="230">
        <v>0</v>
      </c>
      <c r="I29" s="230">
        <v>4239</v>
      </c>
      <c r="J29" s="230">
        <v>7310</v>
      </c>
      <c r="K29" s="230">
        <v>105830</v>
      </c>
      <c r="L29" s="230">
        <v>0</v>
      </c>
      <c r="M29" s="230">
        <v>0</v>
      </c>
      <c r="N29" s="230">
        <v>0</v>
      </c>
      <c r="O29" s="230">
        <v>0</v>
      </c>
      <c r="P29" s="230">
        <v>34482</v>
      </c>
      <c r="Q29" s="230">
        <v>22730</v>
      </c>
      <c r="R29" s="230">
        <v>36820</v>
      </c>
      <c r="S29" s="230">
        <v>0</v>
      </c>
      <c r="T29" s="230">
        <v>0</v>
      </c>
      <c r="U29" s="230">
        <v>0</v>
      </c>
      <c r="V29" s="230">
        <v>0</v>
      </c>
      <c r="W29" s="230">
        <v>0</v>
      </c>
      <c r="X29" s="230">
        <v>0</v>
      </c>
      <c r="Y29" s="230">
        <v>0</v>
      </c>
      <c r="Z29" s="230">
        <v>0</v>
      </c>
      <c r="AA29" s="230">
        <v>0</v>
      </c>
      <c r="AB29" s="230">
        <v>0</v>
      </c>
      <c r="AC29" s="230">
        <v>0</v>
      </c>
      <c r="AD29" s="230">
        <v>0</v>
      </c>
      <c r="AE29" s="230">
        <v>0</v>
      </c>
      <c r="AF29" s="230">
        <v>0</v>
      </c>
      <c r="AG29" s="230">
        <v>0</v>
      </c>
      <c r="AH29" s="230">
        <v>51903</v>
      </c>
      <c r="AI29" s="230">
        <v>0</v>
      </c>
      <c r="AJ29" s="230">
        <v>0</v>
      </c>
      <c r="AK29" s="230">
        <v>0</v>
      </c>
      <c r="AL29" s="230">
        <v>0</v>
      </c>
      <c r="AM29" s="230">
        <v>0</v>
      </c>
      <c r="AN29" s="230">
        <v>0</v>
      </c>
      <c r="AO29" s="230">
        <v>0</v>
      </c>
      <c r="AP29" s="230">
        <v>0</v>
      </c>
      <c r="AQ29" s="230">
        <v>0</v>
      </c>
      <c r="AR29" s="230">
        <v>0</v>
      </c>
      <c r="AS29" s="230">
        <v>0</v>
      </c>
      <c r="AT29" s="230">
        <v>0</v>
      </c>
      <c r="AU29" s="230">
        <v>0</v>
      </c>
      <c r="AV29" s="230">
        <v>0</v>
      </c>
      <c r="AW29" s="230">
        <v>9410</v>
      </c>
    </row>
    <row r="30" spans="3:49" x14ac:dyDescent="0.3">
      <c r="C30" s="230">
        <v>27</v>
      </c>
      <c r="D30" s="230">
        <v>5</v>
      </c>
      <c r="E30" s="230">
        <v>11</v>
      </c>
      <c r="F30" s="230">
        <v>1978.3715012722646</v>
      </c>
      <c r="G30" s="230">
        <v>0</v>
      </c>
      <c r="H30" s="230">
        <v>0</v>
      </c>
      <c r="I30" s="230">
        <v>0</v>
      </c>
      <c r="J30" s="230">
        <v>1145.0381679389313</v>
      </c>
      <c r="K30" s="230">
        <v>0</v>
      </c>
      <c r="L30" s="230">
        <v>0</v>
      </c>
      <c r="M30" s="230">
        <v>0</v>
      </c>
      <c r="N30" s="230">
        <v>0</v>
      </c>
      <c r="O30" s="230">
        <v>833.33333333333337</v>
      </c>
      <c r="P30" s="230">
        <v>0</v>
      </c>
      <c r="Q30" s="230">
        <v>0</v>
      </c>
      <c r="R30" s="230">
        <v>0</v>
      </c>
      <c r="S30" s="230">
        <v>0</v>
      </c>
      <c r="T30" s="230">
        <v>0</v>
      </c>
      <c r="U30" s="230">
        <v>0</v>
      </c>
      <c r="V30" s="230">
        <v>0</v>
      </c>
      <c r="W30" s="230">
        <v>0</v>
      </c>
      <c r="X30" s="230">
        <v>0</v>
      </c>
      <c r="Y30" s="230">
        <v>0</v>
      </c>
      <c r="Z30" s="230">
        <v>0</v>
      </c>
      <c r="AA30" s="230">
        <v>0</v>
      </c>
      <c r="AB30" s="230">
        <v>0</v>
      </c>
      <c r="AC30" s="230">
        <v>0</v>
      </c>
      <c r="AD30" s="230">
        <v>0</v>
      </c>
      <c r="AE30" s="230">
        <v>0</v>
      </c>
      <c r="AF30" s="230">
        <v>0</v>
      </c>
      <c r="AG30" s="230">
        <v>0</v>
      </c>
      <c r="AH30" s="230">
        <v>0</v>
      </c>
      <c r="AI30" s="230">
        <v>0</v>
      </c>
      <c r="AJ30" s="230">
        <v>0</v>
      </c>
      <c r="AK30" s="230">
        <v>0</v>
      </c>
      <c r="AL30" s="230">
        <v>0</v>
      </c>
      <c r="AM30" s="230">
        <v>0</v>
      </c>
      <c r="AN30" s="230">
        <v>0</v>
      </c>
      <c r="AO30" s="230">
        <v>0</v>
      </c>
      <c r="AP30" s="230">
        <v>0</v>
      </c>
      <c r="AQ30" s="230">
        <v>0</v>
      </c>
      <c r="AR30" s="230">
        <v>0</v>
      </c>
      <c r="AS30" s="230">
        <v>0</v>
      </c>
      <c r="AT30" s="230">
        <v>0</v>
      </c>
      <c r="AU30" s="230">
        <v>0</v>
      </c>
      <c r="AV30" s="230">
        <v>0</v>
      </c>
      <c r="AW30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97" t="s">
        <v>1936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256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965235</v>
      </c>
      <c r="C3" s="222">
        <f t="shared" ref="C3:R3" si="0">SUBTOTAL(9,C6:C1048576)</f>
        <v>7</v>
      </c>
      <c r="D3" s="222">
        <f>SUBTOTAL(9,D6:D1048576)/2</f>
        <v>1351741.9500000002</v>
      </c>
      <c r="E3" s="222">
        <f t="shared" si="0"/>
        <v>7.62830845331783</v>
      </c>
      <c r="F3" s="222">
        <f>SUBTOTAL(9,F6:F1048576)/2</f>
        <v>2120595.2400000002</v>
      </c>
      <c r="G3" s="223">
        <f>IF(B3&lt;&gt;0,F3/B3,"")</f>
        <v>2.1969730065735291</v>
      </c>
      <c r="H3" s="224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5" t="str">
        <f>IF(H3&lt;&gt;0,L3/H3,"")</f>
        <v/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225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12"/>
      <c r="B5" s="613">
        <v>2014</v>
      </c>
      <c r="C5" s="614"/>
      <c r="D5" s="614">
        <v>2015</v>
      </c>
      <c r="E5" s="614"/>
      <c r="F5" s="614">
        <v>2016</v>
      </c>
      <c r="G5" s="615" t="s">
        <v>2</v>
      </c>
      <c r="H5" s="613">
        <v>2014</v>
      </c>
      <c r="I5" s="614"/>
      <c r="J5" s="614">
        <v>2015</v>
      </c>
      <c r="K5" s="614"/>
      <c r="L5" s="614">
        <v>2016</v>
      </c>
      <c r="M5" s="615" t="s">
        <v>2</v>
      </c>
      <c r="N5" s="613">
        <v>2014</v>
      </c>
      <c r="O5" s="614"/>
      <c r="P5" s="614">
        <v>2015</v>
      </c>
      <c r="Q5" s="614"/>
      <c r="R5" s="614">
        <v>2016</v>
      </c>
      <c r="S5" s="615" t="s">
        <v>2</v>
      </c>
    </row>
    <row r="6" spans="1:19" ht="14.4" customHeight="1" x14ac:dyDescent="0.3">
      <c r="A6" s="569" t="s">
        <v>1930</v>
      </c>
      <c r="B6" s="616">
        <v>310719</v>
      </c>
      <c r="C6" s="538">
        <v>1</v>
      </c>
      <c r="D6" s="616">
        <v>651439.61999999988</v>
      </c>
      <c r="E6" s="538">
        <v>2.0965554729514446</v>
      </c>
      <c r="F6" s="616">
        <v>666328.62</v>
      </c>
      <c r="G6" s="543">
        <v>2.1444733666109892</v>
      </c>
      <c r="H6" s="616"/>
      <c r="I6" s="538"/>
      <c r="J6" s="616"/>
      <c r="K6" s="538"/>
      <c r="L6" s="616"/>
      <c r="M6" s="543"/>
      <c r="N6" s="616"/>
      <c r="O6" s="538"/>
      <c r="P6" s="616"/>
      <c r="Q6" s="538"/>
      <c r="R6" s="616"/>
      <c r="S6" s="122"/>
    </row>
    <row r="7" spans="1:19" ht="14.4" customHeight="1" x14ac:dyDescent="0.3">
      <c r="A7" s="570" t="s">
        <v>1931</v>
      </c>
      <c r="B7" s="617">
        <v>219210</v>
      </c>
      <c r="C7" s="545">
        <v>1</v>
      </c>
      <c r="D7" s="617">
        <v>125181.66</v>
      </c>
      <c r="E7" s="545">
        <v>0.57105816340495419</v>
      </c>
      <c r="F7" s="617">
        <v>533414.64999999991</v>
      </c>
      <c r="G7" s="550">
        <v>2.4333499840335748</v>
      </c>
      <c r="H7" s="617"/>
      <c r="I7" s="545"/>
      <c r="J7" s="617"/>
      <c r="K7" s="545"/>
      <c r="L7" s="617"/>
      <c r="M7" s="550"/>
      <c r="N7" s="617"/>
      <c r="O7" s="545"/>
      <c r="P7" s="617"/>
      <c r="Q7" s="545"/>
      <c r="R7" s="617"/>
      <c r="S7" s="551"/>
    </row>
    <row r="8" spans="1:19" ht="14.4" customHeight="1" x14ac:dyDescent="0.3">
      <c r="A8" s="570" t="s">
        <v>1932</v>
      </c>
      <c r="B8" s="617">
        <v>138533</v>
      </c>
      <c r="C8" s="545">
        <v>1</v>
      </c>
      <c r="D8" s="617">
        <v>71272</v>
      </c>
      <c r="E8" s="545">
        <v>0.51447669508348193</v>
      </c>
      <c r="F8" s="617">
        <v>58397.98</v>
      </c>
      <c r="G8" s="550">
        <v>0.42154562450823996</v>
      </c>
      <c r="H8" s="617"/>
      <c r="I8" s="545"/>
      <c r="J8" s="617"/>
      <c r="K8" s="545"/>
      <c r="L8" s="617"/>
      <c r="M8" s="550"/>
      <c r="N8" s="617"/>
      <c r="O8" s="545"/>
      <c r="P8" s="617"/>
      <c r="Q8" s="545"/>
      <c r="R8" s="617"/>
      <c r="S8" s="551"/>
    </row>
    <row r="9" spans="1:19" ht="14.4" customHeight="1" x14ac:dyDescent="0.3">
      <c r="A9" s="570" t="s">
        <v>1933</v>
      </c>
      <c r="B9" s="617">
        <v>1599</v>
      </c>
      <c r="C9" s="545">
        <v>1</v>
      </c>
      <c r="D9" s="617"/>
      <c r="E9" s="545"/>
      <c r="F9" s="617"/>
      <c r="G9" s="550"/>
      <c r="H9" s="617"/>
      <c r="I9" s="545"/>
      <c r="J9" s="617"/>
      <c r="K9" s="545"/>
      <c r="L9" s="617"/>
      <c r="M9" s="550"/>
      <c r="N9" s="617"/>
      <c r="O9" s="545"/>
      <c r="P9" s="617"/>
      <c r="Q9" s="545"/>
      <c r="R9" s="617"/>
      <c r="S9" s="551"/>
    </row>
    <row r="10" spans="1:19" ht="14.4" customHeight="1" x14ac:dyDescent="0.3">
      <c r="A10" s="570" t="s">
        <v>1934</v>
      </c>
      <c r="B10" s="617">
        <v>64819</v>
      </c>
      <c r="C10" s="545">
        <v>1</v>
      </c>
      <c r="D10" s="617">
        <v>77438.67</v>
      </c>
      <c r="E10" s="545">
        <v>1.1946909085299062</v>
      </c>
      <c r="F10" s="617">
        <v>117620.99</v>
      </c>
      <c r="G10" s="550">
        <v>1.8146066739690523</v>
      </c>
      <c r="H10" s="617"/>
      <c r="I10" s="545"/>
      <c r="J10" s="617"/>
      <c r="K10" s="545"/>
      <c r="L10" s="617"/>
      <c r="M10" s="550"/>
      <c r="N10" s="617"/>
      <c r="O10" s="545"/>
      <c r="P10" s="617"/>
      <c r="Q10" s="545"/>
      <c r="R10" s="617"/>
      <c r="S10" s="551"/>
    </row>
    <row r="11" spans="1:19" ht="14.4" customHeight="1" thickBot="1" x14ac:dyDescent="0.35">
      <c r="A11" s="619" t="s">
        <v>1935</v>
      </c>
      <c r="B11" s="618">
        <v>230355</v>
      </c>
      <c r="C11" s="553">
        <v>1</v>
      </c>
      <c r="D11" s="618">
        <v>426410</v>
      </c>
      <c r="E11" s="553">
        <v>1.8510993900718455</v>
      </c>
      <c r="F11" s="618">
        <v>744833</v>
      </c>
      <c r="G11" s="558">
        <v>3.2334136441579302</v>
      </c>
      <c r="H11" s="618"/>
      <c r="I11" s="553"/>
      <c r="J11" s="618"/>
      <c r="K11" s="553"/>
      <c r="L11" s="618"/>
      <c r="M11" s="558"/>
      <c r="N11" s="618"/>
      <c r="O11" s="553"/>
      <c r="P11" s="618"/>
      <c r="Q11" s="553"/>
      <c r="R11" s="618"/>
      <c r="S11" s="559"/>
    </row>
    <row r="12" spans="1:19" ht="14.4" customHeight="1" thickBot="1" x14ac:dyDescent="0.35"/>
    <row r="13" spans="1:19" ht="14.4" customHeight="1" thickBot="1" x14ac:dyDescent="0.35">
      <c r="A13" s="621" t="s">
        <v>425</v>
      </c>
      <c r="B13" s="620">
        <v>965235</v>
      </c>
      <c r="C13" s="497">
        <v>1</v>
      </c>
      <c r="D13" s="620">
        <v>1351741.9500000002</v>
      </c>
      <c r="E13" s="497">
        <v>1.4004278232761971</v>
      </c>
      <c r="F13" s="620">
        <v>2120595.2400000007</v>
      </c>
      <c r="G13" s="302">
        <v>2.1969730065735296</v>
      </c>
      <c r="H13" s="620"/>
      <c r="I13" s="497"/>
      <c r="J13" s="620"/>
      <c r="K13" s="497"/>
      <c r="L13" s="620"/>
      <c r="M13" s="302"/>
      <c r="N13" s="620"/>
      <c r="O13" s="497"/>
      <c r="P13" s="620"/>
      <c r="Q13" s="497"/>
      <c r="R13" s="620"/>
      <c r="S13" s="303"/>
    </row>
    <row r="14" spans="1:19" ht="14.4" customHeight="1" x14ac:dyDescent="0.3">
      <c r="A14" s="515" t="s">
        <v>480</v>
      </c>
    </row>
    <row r="15" spans="1:19" ht="14.4" customHeight="1" x14ac:dyDescent="0.3">
      <c r="A15" s="516" t="s">
        <v>481</v>
      </c>
    </row>
    <row r="16" spans="1:19" ht="14.4" customHeight="1" x14ac:dyDescent="0.3">
      <c r="A16" s="515" t="s">
        <v>1937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1945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4" t="s">
        <v>256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14">
        <f t="shared" ref="B3:G3" si="0">SUBTOTAL(9,B6:B1048576)</f>
        <v>4740</v>
      </c>
      <c r="C3" s="315">
        <f t="shared" si="0"/>
        <v>7208</v>
      </c>
      <c r="D3" s="315">
        <f t="shared" si="0"/>
        <v>12672</v>
      </c>
      <c r="E3" s="224">
        <f t="shared" si="0"/>
        <v>965235</v>
      </c>
      <c r="F3" s="222">
        <f t="shared" si="0"/>
        <v>1351741.95</v>
      </c>
      <c r="G3" s="316">
        <f t="shared" si="0"/>
        <v>2120595.2399999998</v>
      </c>
    </row>
    <row r="4" spans="1:7" ht="14.4" customHeight="1" x14ac:dyDescent="0.3">
      <c r="A4" s="398" t="s">
        <v>136</v>
      </c>
      <c r="B4" s="399" t="s">
        <v>222</v>
      </c>
      <c r="C4" s="400"/>
      <c r="D4" s="400"/>
      <c r="E4" s="402" t="s">
        <v>99</v>
      </c>
      <c r="F4" s="403"/>
      <c r="G4" s="404"/>
    </row>
    <row r="5" spans="1:7" ht="14.4" customHeight="1" thickBot="1" x14ac:dyDescent="0.35">
      <c r="A5" s="612"/>
      <c r="B5" s="613">
        <v>2014</v>
      </c>
      <c r="C5" s="614">
        <v>2015</v>
      </c>
      <c r="D5" s="614">
        <v>2016</v>
      </c>
      <c r="E5" s="613">
        <v>2014</v>
      </c>
      <c r="F5" s="614">
        <v>2015</v>
      </c>
      <c r="G5" s="614">
        <v>2016</v>
      </c>
    </row>
    <row r="6" spans="1:7" ht="14.4" customHeight="1" x14ac:dyDescent="0.3">
      <c r="A6" s="569" t="s">
        <v>1938</v>
      </c>
      <c r="B6" s="116">
        <v>68</v>
      </c>
      <c r="C6" s="116">
        <v>366</v>
      </c>
      <c r="D6" s="116">
        <v>4209</v>
      </c>
      <c r="E6" s="616">
        <v>13955</v>
      </c>
      <c r="F6" s="616">
        <v>27548.950000000008</v>
      </c>
      <c r="G6" s="622">
        <v>747186.30999999982</v>
      </c>
    </row>
    <row r="7" spans="1:7" ht="14.4" customHeight="1" x14ac:dyDescent="0.3">
      <c r="A7" s="570" t="s">
        <v>483</v>
      </c>
      <c r="B7" s="562">
        <v>182</v>
      </c>
      <c r="C7" s="562">
        <v>274</v>
      </c>
      <c r="D7" s="562">
        <v>146</v>
      </c>
      <c r="E7" s="617">
        <v>58593</v>
      </c>
      <c r="F7" s="617">
        <v>102478</v>
      </c>
      <c r="G7" s="623">
        <v>32718.33</v>
      </c>
    </row>
    <row r="8" spans="1:7" ht="14.4" customHeight="1" x14ac:dyDescent="0.3">
      <c r="A8" s="570" t="s">
        <v>484</v>
      </c>
      <c r="B8" s="562"/>
      <c r="C8" s="562">
        <v>218</v>
      </c>
      <c r="D8" s="562">
        <v>222</v>
      </c>
      <c r="E8" s="617"/>
      <c r="F8" s="617">
        <v>51616</v>
      </c>
      <c r="G8" s="623">
        <v>57181.66</v>
      </c>
    </row>
    <row r="9" spans="1:7" ht="14.4" customHeight="1" x14ac:dyDescent="0.3">
      <c r="A9" s="570" t="s">
        <v>1939</v>
      </c>
      <c r="B9" s="562"/>
      <c r="C9" s="562"/>
      <c r="D9" s="562">
        <v>62</v>
      </c>
      <c r="E9" s="617"/>
      <c r="F9" s="617"/>
      <c r="G9" s="623">
        <v>7138.33</v>
      </c>
    </row>
    <row r="10" spans="1:7" ht="14.4" customHeight="1" x14ac:dyDescent="0.3">
      <c r="A10" s="570" t="s">
        <v>485</v>
      </c>
      <c r="B10" s="562"/>
      <c r="C10" s="562"/>
      <c r="D10" s="562">
        <v>1130</v>
      </c>
      <c r="E10" s="617"/>
      <c r="F10" s="617"/>
      <c r="G10" s="623">
        <v>207600.00000000003</v>
      </c>
    </row>
    <row r="11" spans="1:7" ht="14.4" customHeight="1" x14ac:dyDescent="0.3">
      <c r="A11" s="570" t="s">
        <v>1940</v>
      </c>
      <c r="B11" s="562">
        <v>519</v>
      </c>
      <c r="C11" s="562"/>
      <c r="D11" s="562"/>
      <c r="E11" s="617">
        <v>183035</v>
      </c>
      <c r="F11" s="617"/>
      <c r="G11" s="623"/>
    </row>
    <row r="12" spans="1:7" ht="14.4" customHeight="1" x14ac:dyDescent="0.3">
      <c r="A12" s="570" t="s">
        <v>486</v>
      </c>
      <c r="B12" s="562">
        <v>364</v>
      </c>
      <c r="C12" s="562">
        <v>435</v>
      </c>
      <c r="D12" s="562">
        <v>404</v>
      </c>
      <c r="E12" s="617">
        <v>101259</v>
      </c>
      <c r="F12" s="617">
        <v>108541</v>
      </c>
      <c r="G12" s="623">
        <v>78715.66</v>
      </c>
    </row>
    <row r="13" spans="1:7" ht="14.4" customHeight="1" x14ac:dyDescent="0.3">
      <c r="A13" s="570" t="s">
        <v>1941</v>
      </c>
      <c r="B13" s="562">
        <v>958</v>
      </c>
      <c r="C13" s="562">
        <v>161</v>
      </c>
      <c r="D13" s="562"/>
      <c r="E13" s="617">
        <v>287558</v>
      </c>
      <c r="F13" s="617">
        <v>51022</v>
      </c>
      <c r="G13" s="623"/>
    </row>
    <row r="14" spans="1:7" ht="14.4" customHeight="1" x14ac:dyDescent="0.3">
      <c r="A14" s="570" t="s">
        <v>1942</v>
      </c>
      <c r="B14" s="562">
        <v>2425</v>
      </c>
      <c r="C14" s="562">
        <v>4170</v>
      </c>
      <c r="D14" s="562">
        <v>4273</v>
      </c>
      <c r="E14" s="617">
        <v>230355</v>
      </c>
      <c r="F14" s="617">
        <v>426410</v>
      </c>
      <c r="G14" s="623">
        <v>438593</v>
      </c>
    </row>
    <row r="15" spans="1:7" ht="14.4" customHeight="1" x14ac:dyDescent="0.3">
      <c r="A15" s="570" t="s">
        <v>1943</v>
      </c>
      <c r="B15" s="562"/>
      <c r="C15" s="562">
        <v>193</v>
      </c>
      <c r="D15" s="562"/>
      <c r="E15" s="617"/>
      <c r="F15" s="617">
        <v>73624</v>
      </c>
      <c r="G15" s="623"/>
    </row>
    <row r="16" spans="1:7" ht="14.4" customHeight="1" x14ac:dyDescent="0.3">
      <c r="A16" s="570" t="s">
        <v>1944</v>
      </c>
      <c r="B16" s="562"/>
      <c r="C16" s="562">
        <v>14</v>
      </c>
      <c r="D16" s="562"/>
      <c r="E16" s="617"/>
      <c r="F16" s="617">
        <v>3192</v>
      </c>
      <c r="G16" s="623"/>
    </row>
    <row r="17" spans="1:7" ht="14.4" customHeight="1" x14ac:dyDescent="0.3">
      <c r="A17" s="570" t="s">
        <v>487</v>
      </c>
      <c r="B17" s="562">
        <v>224</v>
      </c>
      <c r="C17" s="562">
        <v>1121</v>
      </c>
      <c r="D17" s="562">
        <v>2086</v>
      </c>
      <c r="E17" s="617">
        <v>90480</v>
      </c>
      <c r="F17" s="617">
        <v>431667</v>
      </c>
      <c r="G17" s="623">
        <v>523008.94999999995</v>
      </c>
    </row>
    <row r="18" spans="1:7" ht="14.4" customHeight="1" thickBot="1" x14ac:dyDescent="0.35">
      <c r="A18" s="619" t="s">
        <v>488</v>
      </c>
      <c r="B18" s="564"/>
      <c r="C18" s="564">
        <v>256</v>
      </c>
      <c r="D18" s="564">
        <v>140</v>
      </c>
      <c r="E18" s="618"/>
      <c r="F18" s="618">
        <v>75643</v>
      </c>
      <c r="G18" s="624">
        <v>28453</v>
      </c>
    </row>
    <row r="19" spans="1:7" ht="14.4" customHeight="1" x14ac:dyDescent="0.3">
      <c r="A19" s="515" t="s">
        <v>480</v>
      </c>
    </row>
    <row r="20" spans="1:7" ht="14.4" customHeight="1" x14ac:dyDescent="0.3">
      <c r="A20" s="516" t="s">
        <v>481</v>
      </c>
    </row>
    <row r="21" spans="1:7" ht="14.4" customHeight="1" x14ac:dyDescent="0.3">
      <c r="A21" s="515" t="s">
        <v>1937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9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2055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256</v>
      </c>
      <c r="B2" s="320"/>
      <c r="C2" s="131"/>
      <c r="D2" s="313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4740</v>
      </c>
      <c r="G3" s="103">
        <f t="shared" si="0"/>
        <v>965235</v>
      </c>
      <c r="H3" s="74"/>
      <c r="I3" s="74"/>
      <c r="J3" s="103">
        <f t="shared" si="0"/>
        <v>7208</v>
      </c>
      <c r="K3" s="103">
        <f t="shared" si="0"/>
        <v>1351741.9500000002</v>
      </c>
      <c r="L3" s="74"/>
      <c r="M3" s="74"/>
      <c r="N3" s="103">
        <f t="shared" si="0"/>
        <v>12672</v>
      </c>
      <c r="O3" s="103">
        <f t="shared" si="0"/>
        <v>2120595.2400000002</v>
      </c>
      <c r="P3" s="75">
        <f>IF(G3=0,0,O3/G3)</f>
        <v>2.1969730065735291</v>
      </c>
      <c r="Q3" s="104">
        <f>IF(N3=0,0,O3/N3)</f>
        <v>167.34495265151517</v>
      </c>
    </row>
    <row r="4" spans="1:17" ht="14.4" customHeight="1" x14ac:dyDescent="0.3">
      <c r="A4" s="406" t="s">
        <v>95</v>
      </c>
      <c r="B4" s="413" t="s">
        <v>0</v>
      </c>
      <c r="C4" s="407" t="s">
        <v>96</v>
      </c>
      <c r="D4" s="412" t="s">
        <v>71</v>
      </c>
      <c r="E4" s="408" t="s">
        <v>70</v>
      </c>
      <c r="F4" s="409">
        <v>2014</v>
      </c>
      <c r="G4" s="410"/>
      <c r="H4" s="101"/>
      <c r="I4" s="101"/>
      <c r="J4" s="409">
        <v>2015</v>
      </c>
      <c r="K4" s="410"/>
      <c r="L4" s="101"/>
      <c r="M4" s="101"/>
      <c r="N4" s="409">
        <v>2016</v>
      </c>
      <c r="O4" s="410"/>
      <c r="P4" s="411" t="s">
        <v>2</v>
      </c>
      <c r="Q4" s="405" t="s">
        <v>98</v>
      </c>
    </row>
    <row r="5" spans="1:17" ht="14.4" customHeight="1" thickBot="1" x14ac:dyDescent="0.35">
      <c r="A5" s="625"/>
      <c r="B5" s="626"/>
      <c r="C5" s="627"/>
      <c r="D5" s="628"/>
      <c r="E5" s="629"/>
      <c r="F5" s="630" t="s">
        <v>72</v>
      </c>
      <c r="G5" s="631" t="s">
        <v>14</v>
      </c>
      <c r="H5" s="632"/>
      <c r="I5" s="632"/>
      <c r="J5" s="630" t="s">
        <v>72</v>
      </c>
      <c r="K5" s="631" t="s">
        <v>14</v>
      </c>
      <c r="L5" s="632"/>
      <c r="M5" s="632"/>
      <c r="N5" s="630" t="s">
        <v>72</v>
      </c>
      <c r="O5" s="631" t="s">
        <v>14</v>
      </c>
      <c r="P5" s="633"/>
      <c r="Q5" s="634"/>
    </row>
    <row r="6" spans="1:17" ht="14.4" customHeight="1" x14ac:dyDescent="0.3">
      <c r="A6" s="537" t="s">
        <v>1946</v>
      </c>
      <c r="B6" s="538" t="s">
        <v>425</v>
      </c>
      <c r="C6" s="538" t="s">
        <v>1947</v>
      </c>
      <c r="D6" s="538" t="s">
        <v>1948</v>
      </c>
      <c r="E6" s="538" t="s">
        <v>1949</v>
      </c>
      <c r="F6" s="116"/>
      <c r="G6" s="116"/>
      <c r="H6" s="538"/>
      <c r="I6" s="538"/>
      <c r="J6" s="116"/>
      <c r="K6" s="116"/>
      <c r="L6" s="538"/>
      <c r="M6" s="538"/>
      <c r="N6" s="116">
        <v>1</v>
      </c>
      <c r="O6" s="116">
        <v>30</v>
      </c>
      <c r="P6" s="543"/>
      <c r="Q6" s="561">
        <v>30</v>
      </c>
    </row>
    <row r="7" spans="1:17" ht="14.4" customHeight="1" x14ac:dyDescent="0.3">
      <c r="A7" s="544" t="s">
        <v>1946</v>
      </c>
      <c r="B7" s="545" t="s">
        <v>425</v>
      </c>
      <c r="C7" s="545" t="s">
        <v>1947</v>
      </c>
      <c r="D7" s="545" t="s">
        <v>1950</v>
      </c>
      <c r="E7" s="545" t="s">
        <v>1951</v>
      </c>
      <c r="F7" s="562"/>
      <c r="G7" s="562"/>
      <c r="H7" s="545"/>
      <c r="I7" s="545"/>
      <c r="J7" s="562"/>
      <c r="K7" s="562"/>
      <c r="L7" s="545"/>
      <c r="M7" s="545"/>
      <c r="N7" s="562">
        <v>1</v>
      </c>
      <c r="O7" s="562">
        <v>66</v>
      </c>
      <c r="P7" s="550"/>
      <c r="Q7" s="563">
        <v>66</v>
      </c>
    </row>
    <row r="8" spans="1:17" ht="14.4" customHeight="1" x14ac:dyDescent="0.3">
      <c r="A8" s="544" t="s">
        <v>1946</v>
      </c>
      <c r="B8" s="545" t="s">
        <v>425</v>
      </c>
      <c r="C8" s="545" t="s">
        <v>1947</v>
      </c>
      <c r="D8" s="545" t="s">
        <v>1952</v>
      </c>
      <c r="E8" s="545" t="s">
        <v>1953</v>
      </c>
      <c r="F8" s="562"/>
      <c r="G8" s="562"/>
      <c r="H8" s="545"/>
      <c r="I8" s="545"/>
      <c r="J8" s="562">
        <v>36</v>
      </c>
      <c r="K8" s="562">
        <v>1260</v>
      </c>
      <c r="L8" s="545"/>
      <c r="M8" s="545">
        <v>35</v>
      </c>
      <c r="N8" s="562">
        <v>133</v>
      </c>
      <c r="O8" s="562">
        <v>4921</v>
      </c>
      <c r="P8" s="550"/>
      <c r="Q8" s="563">
        <v>37</v>
      </c>
    </row>
    <row r="9" spans="1:17" ht="14.4" customHeight="1" x14ac:dyDescent="0.3">
      <c r="A9" s="544" t="s">
        <v>1946</v>
      </c>
      <c r="B9" s="545" t="s">
        <v>425</v>
      </c>
      <c r="C9" s="545" t="s">
        <v>1947</v>
      </c>
      <c r="D9" s="545" t="s">
        <v>1954</v>
      </c>
      <c r="E9" s="545" t="s">
        <v>1955</v>
      </c>
      <c r="F9" s="562">
        <v>151</v>
      </c>
      <c r="G9" s="562">
        <v>19804</v>
      </c>
      <c r="H9" s="545">
        <v>1</v>
      </c>
      <c r="I9" s="545">
        <v>131.1523178807947</v>
      </c>
      <c r="J9" s="562">
        <v>209</v>
      </c>
      <c r="K9" s="562">
        <v>28006</v>
      </c>
      <c r="L9" s="545">
        <v>1.4141587558069078</v>
      </c>
      <c r="M9" s="545">
        <v>134</v>
      </c>
      <c r="N9" s="562">
        <v>167</v>
      </c>
      <c r="O9" s="562">
        <v>23046</v>
      </c>
      <c r="P9" s="550">
        <v>1.1637043021611795</v>
      </c>
      <c r="Q9" s="563">
        <v>138</v>
      </c>
    </row>
    <row r="10" spans="1:17" ht="14.4" customHeight="1" x14ac:dyDescent="0.3">
      <c r="A10" s="544" t="s">
        <v>1946</v>
      </c>
      <c r="B10" s="545" t="s">
        <v>425</v>
      </c>
      <c r="C10" s="545" t="s">
        <v>1947</v>
      </c>
      <c r="D10" s="545" t="s">
        <v>1956</v>
      </c>
      <c r="E10" s="545" t="s">
        <v>1957</v>
      </c>
      <c r="F10" s="562">
        <v>101</v>
      </c>
      <c r="G10" s="562">
        <v>172634</v>
      </c>
      <c r="H10" s="545">
        <v>1</v>
      </c>
      <c r="I10" s="545">
        <v>1709.2475247524753</v>
      </c>
      <c r="J10" s="562">
        <v>154</v>
      </c>
      <c r="K10" s="562">
        <v>265034</v>
      </c>
      <c r="L10" s="545">
        <v>1.5352363960749331</v>
      </c>
      <c r="M10" s="545">
        <v>1721</v>
      </c>
      <c r="N10" s="562">
        <v>120</v>
      </c>
      <c r="O10" s="562">
        <v>217800</v>
      </c>
      <c r="P10" s="550">
        <v>1.2616286478909138</v>
      </c>
      <c r="Q10" s="563">
        <v>1815</v>
      </c>
    </row>
    <row r="11" spans="1:17" ht="14.4" customHeight="1" x14ac:dyDescent="0.3">
      <c r="A11" s="544" t="s">
        <v>1946</v>
      </c>
      <c r="B11" s="545" t="s">
        <v>425</v>
      </c>
      <c r="C11" s="545" t="s">
        <v>1947</v>
      </c>
      <c r="D11" s="545" t="s">
        <v>1958</v>
      </c>
      <c r="E11" s="545" t="s">
        <v>1959</v>
      </c>
      <c r="F11" s="562">
        <v>5</v>
      </c>
      <c r="G11" s="562">
        <v>2918</v>
      </c>
      <c r="H11" s="545">
        <v>1</v>
      </c>
      <c r="I11" s="545">
        <v>583.6</v>
      </c>
      <c r="J11" s="562">
        <v>205</v>
      </c>
      <c r="K11" s="562">
        <v>120540</v>
      </c>
      <c r="L11" s="545">
        <v>41.309115832762167</v>
      </c>
      <c r="M11" s="545">
        <v>588</v>
      </c>
      <c r="N11" s="562">
        <v>168</v>
      </c>
      <c r="O11" s="562">
        <v>104664</v>
      </c>
      <c r="P11" s="550">
        <v>35.868403015764223</v>
      </c>
      <c r="Q11" s="563">
        <v>623</v>
      </c>
    </row>
    <row r="12" spans="1:17" ht="14.4" customHeight="1" x14ac:dyDescent="0.3">
      <c r="A12" s="544" t="s">
        <v>1946</v>
      </c>
      <c r="B12" s="545" t="s">
        <v>425</v>
      </c>
      <c r="C12" s="545" t="s">
        <v>1947</v>
      </c>
      <c r="D12" s="545" t="s">
        <v>1960</v>
      </c>
      <c r="E12" s="545" t="s">
        <v>1961</v>
      </c>
      <c r="F12" s="562">
        <v>61</v>
      </c>
      <c r="G12" s="562">
        <v>20016</v>
      </c>
      <c r="H12" s="545">
        <v>1</v>
      </c>
      <c r="I12" s="545">
        <v>328.13114754098359</v>
      </c>
      <c r="J12" s="562">
        <v>74</v>
      </c>
      <c r="K12" s="562">
        <v>32412</v>
      </c>
      <c r="L12" s="545">
        <v>1.619304556354916</v>
      </c>
      <c r="M12" s="545">
        <v>438</v>
      </c>
      <c r="N12" s="562">
        <v>139</v>
      </c>
      <c r="O12" s="562">
        <v>65191</v>
      </c>
      <c r="P12" s="550">
        <v>3.2569444444444446</v>
      </c>
      <c r="Q12" s="563">
        <v>469</v>
      </c>
    </row>
    <row r="13" spans="1:17" ht="14.4" customHeight="1" x14ac:dyDescent="0.3">
      <c r="A13" s="544" t="s">
        <v>1946</v>
      </c>
      <c r="B13" s="545" t="s">
        <v>425</v>
      </c>
      <c r="C13" s="545" t="s">
        <v>1947</v>
      </c>
      <c r="D13" s="545" t="s">
        <v>1962</v>
      </c>
      <c r="E13" s="545" t="s">
        <v>1963</v>
      </c>
      <c r="F13" s="562">
        <v>5</v>
      </c>
      <c r="G13" s="562">
        <v>0</v>
      </c>
      <c r="H13" s="545"/>
      <c r="I13" s="545">
        <v>0</v>
      </c>
      <c r="J13" s="562">
        <v>154</v>
      </c>
      <c r="K13" s="562">
        <v>2466.62</v>
      </c>
      <c r="L13" s="545"/>
      <c r="M13" s="545">
        <v>16.017012987012986</v>
      </c>
      <c r="N13" s="562">
        <v>203</v>
      </c>
      <c r="O13" s="562">
        <v>6766.619999999999</v>
      </c>
      <c r="P13" s="550"/>
      <c r="Q13" s="563">
        <v>33.333103448275857</v>
      </c>
    </row>
    <row r="14" spans="1:17" ht="14.4" customHeight="1" x14ac:dyDescent="0.3">
      <c r="A14" s="544" t="s">
        <v>1946</v>
      </c>
      <c r="B14" s="545" t="s">
        <v>425</v>
      </c>
      <c r="C14" s="545" t="s">
        <v>1947</v>
      </c>
      <c r="D14" s="545" t="s">
        <v>1964</v>
      </c>
      <c r="E14" s="545" t="s">
        <v>1965</v>
      </c>
      <c r="F14" s="562">
        <v>1</v>
      </c>
      <c r="G14" s="562">
        <v>35</v>
      </c>
      <c r="H14" s="545">
        <v>1</v>
      </c>
      <c r="I14" s="545">
        <v>35</v>
      </c>
      <c r="J14" s="562">
        <v>13</v>
      </c>
      <c r="K14" s="562">
        <v>468</v>
      </c>
      <c r="L14" s="545">
        <v>13.371428571428572</v>
      </c>
      <c r="M14" s="545">
        <v>36</v>
      </c>
      <c r="N14" s="562">
        <v>71</v>
      </c>
      <c r="O14" s="562">
        <v>2627</v>
      </c>
      <c r="P14" s="550">
        <v>75.057142857142864</v>
      </c>
      <c r="Q14" s="563">
        <v>37</v>
      </c>
    </row>
    <row r="15" spans="1:17" ht="14.4" customHeight="1" x14ac:dyDescent="0.3">
      <c r="A15" s="544" t="s">
        <v>1946</v>
      </c>
      <c r="B15" s="545" t="s">
        <v>425</v>
      </c>
      <c r="C15" s="545" t="s">
        <v>1947</v>
      </c>
      <c r="D15" s="545" t="s">
        <v>1966</v>
      </c>
      <c r="E15" s="545" t="s">
        <v>1967</v>
      </c>
      <c r="F15" s="562">
        <v>113</v>
      </c>
      <c r="G15" s="562">
        <v>14064</v>
      </c>
      <c r="H15" s="545">
        <v>1</v>
      </c>
      <c r="I15" s="545">
        <v>124.46017699115045</v>
      </c>
      <c r="J15" s="562">
        <v>71</v>
      </c>
      <c r="K15" s="562">
        <v>8875</v>
      </c>
      <c r="L15" s="545">
        <v>0.63104379977246872</v>
      </c>
      <c r="M15" s="545">
        <v>125</v>
      </c>
      <c r="N15" s="562">
        <v>17</v>
      </c>
      <c r="O15" s="562">
        <v>2261</v>
      </c>
      <c r="P15" s="550">
        <v>0.16076507394766781</v>
      </c>
      <c r="Q15" s="563">
        <v>133</v>
      </c>
    </row>
    <row r="16" spans="1:17" ht="14.4" customHeight="1" x14ac:dyDescent="0.3">
      <c r="A16" s="544" t="s">
        <v>1946</v>
      </c>
      <c r="B16" s="545" t="s">
        <v>425</v>
      </c>
      <c r="C16" s="545" t="s">
        <v>1947</v>
      </c>
      <c r="D16" s="545" t="s">
        <v>1968</v>
      </c>
      <c r="E16" s="545" t="s">
        <v>1969</v>
      </c>
      <c r="F16" s="562"/>
      <c r="G16" s="562"/>
      <c r="H16" s="545"/>
      <c r="I16" s="545"/>
      <c r="J16" s="562">
        <v>4</v>
      </c>
      <c r="K16" s="562">
        <v>124</v>
      </c>
      <c r="L16" s="545"/>
      <c r="M16" s="545">
        <v>31</v>
      </c>
      <c r="N16" s="562">
        <v>3</v>
      </c>
      <c r="O16" s="562">
        <v>96</v>
      </c>
      <c r="P16" s="550"/>
      <c r="Q16" s="563">
        <v>32</v>
      </c>
    </row>
    <row r="17" spans="1:17" ht="14.4" customHeight="1" x14ac:dyDescent="0.3">
      <c r="A17" s="544" t="s">
        <v>1946</v>
      </c>
      <c r="B17" s="545" t="s">
        <v>425</v>
      </c>
      <c r="C17" s="545" t="s">
        <v>1947</v>
      </c>
      <c r="D17" s="545" t="s">
        <v>1970</v>
      </c>
      <c r="E17" s="545" t="s">
        <v>1971</v>
      </c>
      <c r="F17" s="562">
        <v>120</v>
      </c>
      <c r="G17" s="562">
        <v>77736</v>
      </c>
      <c r="H17" s="545">
        <v>1</v>
      </c>
      <c r="I17" s="545">
        <v>647.79999999999995</v>
      </c>
      <c r="J17" s="562">
        <v>149</v>
      </c>
      <c r="K17" s="562">
        <v>97297</v>
      </c>
      <c r="L17" s="545">
        <v>1.2516337346917772</v>
      </c>
      <c r="M17" s="545">
        <v>653</v>
      </c>
      <c r="N17" s="562">
        <v>113</v>
      </c>
      <c r="O17" s="562">
        <v>79213</v>
      </c>
      <c r="P17" s="550">
        <v>1.0190002058248431</v>
      </c>
      <c r="Q17" s="563">
        <v>701</v>
      </c>
    </row>
    <row r="18" spans="1:17" ht="14.4" customHeight="1" x14ac:dyDescent="0.3">
      <c r="A18" s="544" t="s">
        <v>1946</v>
      </c>
      <c r="B18" s="545" t="s">
        <v>425</v>
      </c>
      <c r="C18" s="545" t="s">
        <v>1947</v>
      </c>
      <c r="D18" s="545" t="s">
        <v>1972</v>
      </c>
      <c r="E18" s="545" t="s">
        <v>1973</v>
      </c>
      <c r="F18" s="562"/>
      <c r="G18" s="562"/>
      <c r="H18" s="545"/>
      <c r="I18" s="545"/>
      <c r="J18" s="562"/>
      <c r="K18" s="562"/>
      <c r="L18" s="545"/>
      <c r="M18" s="545"/>
      <c r="N18" s="562">
        <v>1</v>
      </c>
      <c r="O18" s="562">
        <v>131</v>
      </c>
      <c r="P18" s="550"/>
      <c r="Q18" s="563">
        <v>131</v>
      </c>
    </row>
    <row r="19" spans="1:17" ht="14.4" customHeight="1" x14ac:dyDescent="0.3">
      <c r="A19" s="544" t="s">
        <v>1946</v>
      </c>
      <c r="B19" s="545" t="s">
        <v>425</v>
      </c>
      <c r="C19" s="545" t="s">
        <v>1947</v>
      </c>
      <c r="D19" s="545" t="s">
        <v>1974</v>
      </c>
      <c r="E19" s="545" t="s">
        <v>1975</v>
      </c>
      <c r="F19" s="562">
        <v>2</v>
      </c>
      <c r="G19" s="562">
        <v>327</v>
      </c>
      <c r="H19" s="545">
        <v>1</v>
      </c>
      <c r="I19" s="545">
        <v>163.5</v>
      </c>
      <c r="J19" s="562">
        <v>31</v>
      </c>
      <c r="K19" s="562">
        <v>6789</v>
      </c>
      <c r="L19" s="545">
        <v>20.761467889908257</v>
      </c>
      <c r="M19" s="545">
        <v>219</v>
      </c>
      <c r="N19" s="562">
        <v>134</v>
      </c>
      <c r="O19" s="562">
        <v>31490</v>
      </c>
      <c r="P19" s="550">
        <v>96.299694189602448</v>
      </c>
      <c r="Q19" s="563">
        <v>235</v>
      </c>
    </row>
    <row r="20" spans="1:17" ht="14.4" customHeight="1" x14ac:dyDescent="0.3">
      <c r="A20" s="544" t="s">
        <v>1946</v>
      </c>
      <c r="B20" s="545" t="s">
        <v>425</v>
      </c>
      <c r="C20" s="545" t="s">
        <v>1947</v>
      </c>
      <c r="D20" s="545" t="s">
        <v>1976</v>
      </c>
      <c r="E20" s="545" t="s">
        <v>1977</v>
      </c>
      <c r="F20" s="562">
        <v>1</v>
      </c>
      <c r="G20" s="562">
        <v>69</v>
      </c>
      <c r="H20" s="545">
        <v>1</v>
      </c>
      <c r="I20" s="545">
        <v>69</v>
      </c>
      <c r="J20" s="562">
        <v>3</v>
      </c>
      <c r="K20" s="562">
        <v>210</v>
      </c>
      <c r="L20" s="545">
        <v>3.0434782608695654</v>
      </c>
      <c r="M20" s="545">
        <v>70</v>
      </c>
      <c r="N20" s="562">
        <v>10</v>
      </c>
      <c r="O20" s="562">
        <v>740</v>
      </c>
      <c r="P20" s="550">
        <v>10.72463768115942</v>
      </c>
      <c r="Q20" s="563">
        <v>74</v>
      </c>
    </row>
    <row r="21" spans="1:17" ht="14.4" customHeight="1" x14ac:dyDescent="0.3">
      <c r="A21" s="544" t="s">
        <v>1946</v>
      </c>
      <c r="B21" s="545" t="s">
        <v>425</v>
      </c>
      <c r="C21" s="545" t="s">
        <v>1947</v>
      </c>
      <c r="D21" s="545" t="s">
        <v>1978</v>
      </c>
      <c r="E21" s="545" t="s">
        <v>1979</v>
      </c>
      <c r="F21" s="562">
        <v>10</v>
      </c>
      <c r="G21" s="562">
        <v>2066</v>
      </c>
      <c r="H21" s="545">
        <v>1</v>
      </c>
      <c r="I21" s="545">
        <v>206.6</v>
      </c>
      <c r="J21" s="562">
        <v>215</v>
      </c>
      <c r="K21" s="562">
        <v>45150</v>
      </c>
      <c r="L21" s="545">
        <v>21.853823814133591</v>
      </c>
      <c r="M21" s="545">
        <v>210</v>
      </c>
      <c r="N21" s="562">
        <v>381</v>
      </c>
      <c r="O21" s="562">
        <v>84582</v>
      </c>
      <c r="P21" s="550">
        <v>40.939980638915777</v>
      </c>
      <c r="Q21" s="563">
        <v>222</v>
      </c>
    </row>
    <row r="22" spans="1:17" ht="14.4" customHeight="1" x14ac:dyDescent="0.3">
      <c r="A22" s="544" t="s">
        <v>1946</v>
      </c>
      <c r="B22" s="545" t="s">
        <v>425</v>
      </c>
      <c r="C22" s="545" t="s">
        <v>1947</v>
      </c>
      <c r="D22" s="545" t="s">
        <v>1980</v>
      </c>
      <c r="E22" s="545" t="s">
        <v>1981</v>
      </c>
      <c r="F22" s="562">
        <v>13</v>
      </c>
      <c r="G22" s="562">
        <v>994</v>
      </c>
      <c r="H22" s="545">
        <v>1</v>
      </c>
      <c r="I22" s="545">
        <v>76.461538461538467</v>
      </c>
      <c r="J22" s="562">
        <v>534</v>
      </c>
      <c r="K22" s="562">
        <v>41118</v>
      </c>
      <c r="L22" s="545">
        <v>41.366197183098592</v>
      </c>
      <c r="M22" s="545">
        <v>77</v>
      </c>
      <c r="N22" s="562">
        <v>518</v>
      </c>
      <c r="O22" s="562">
        <v>39886</v>
      </c>
      <c r="P22" s="550">
        <v>40.12676056338028</v>
      </c>
      <c r="Q22" s="563">
        <v>77</v>
      </c>
    </row>
    <row r="23" spans="1:17" ht="14.4" customHeight="1" x14ac:dyDescent="0.3">
      <c r="A23" s="544" t="s">
        <v>1946</v>
      </c>
      <c r="B23" s="545" t="s">
        <v>425</v>
      </c>
      <c r="C23" s="545" t="s">
        <v>1947</v>
      </c>
      <c r="D23" s="545" t="s">
        <v>1982</v>
      </c>
      <c r="E23" s="545" t="s">
        <v>1983</v>
      </c>
      <c r="F23" s="562"/>
      <c r="G23" s="562"/>
      <c r="H23" s="545"/>
      <c r="I23" s="545"/>
      <c r="J23" s="562">
        <v>7</v>
      </c>
      <c r="K23" s="562">
        <v>1470</v>
      </c>
      <c r="L23" s="545"/>
      <c r="M23" s="545">
        <v>210</v>
      </c>
      <c r="N23" s="562">
        <v>1</v>
      </c>
      <c r="O23" s="562">
        <v>222</v>
      </c>
      <c r="P23" s="550"/>
      <c r="Q23" s="563">
        <v>222</v>
      </c>
    </row>
    <row r="24" spans="1:17" ht="14.4" customHeight="1" x14ac:dyDescent="0.3">
      <c r="A24" s="544" t="s">
        <v>1946</v>
      </c>
      <c r="B24" s="545" t="s">
        <v>425</v>
      </c>
      <c r="C24" s="545" t="s">
        <v>1947</v>
      </c>
      <c r="D24" s="545" t="s">
        <v>1984</v>
      </c>
      <c r="E24" s="545" t="s">
        <v>1985</v>
      </c>
      <c r="F24" s="562">
        <v>1</v>
      </c>
      <c r="G24" s="562">
        <v>56</v>
      </c>
      <c r="H24" s="545">
        <v>1</v>
      </c>
      <c r="I24" s="545">
        <v>56</v>
      </c>
      <c r="J24" s="562">
        <v>2</v>
      </c>
      <c r="K24" s="562">
        <v>114</v>
      </c>
      <c r="L24" s="545">
        <v>2.0357142857142856</v>
      </c>
      <c r="M24" s="545">
        <v>57</v>
      </c>
      <c r="N24" s="562">
        <v>44</v>
      </c>
      <c r="O24" s="562">
        <v>2596</v>
      </c>
      <c r="P24" s="550">
        <v>46.357142857142854</v>
      </c>
      <c r="Q24" s="563">
        <v>59</v>
      </c>
    </row>
    <row r="25" spans="1:17" ht="14.4" customHeight="1" x14ac:dyDescent="0.3">
      <c r="A25" s="544" t="s">
        <v>1946</v>
      </c>
      <c r="B25" s="545" t="s">
        <v>425</v>
      </c>
      <c r="C25" s="545" t="s">
        <v>1947</v>
      </c>
      <c r="D25" s="545" t="s">
        <v>1986</v>
      </c>
      <c r="E25" s="545" t="s">
        <v>1987</v>
      </c>
      <c r="F25" s="562"/>
      <c r="G25" s="562"/>
      <c r="H25" s="545"/>
      <c r="I25" s="545"/>
      <c r="J25" s="562">
        <v>1</v>
      </c>
      <c r="K25" s="562">
        <v>36</v>
      </c>
      <c r="L25" s="545"/>
      <c r="M25" s="545">
        <v>36</v>
      </c>
      <c r="N25" s="562"/>
      <c r="O25" s="562"/>
      <c r="P25" s="550"/>
      <c r="Q25" s="563"/>
    </row>
    <row r="26" spans="1:17" ht="14.4" customHeight="1" x14ac:dyDescent="0.3">
      <c r="A26" s="544" t="s">
        <v>1946</v>
      </c>
      <c r="B26" s="545" t="s">
        <v>425</v>
      </c>
      <c r="C26" s="545" t="s">
        <v>1947</v>
      </c>
      <c r="D26" s="545" t="s">
        <v>1988</v>
      </c>
      <c r="E26" s="545" t="s">
        <v>1989</v>
      </c>
      <c r="F26" s="562"/>
      <c r="G26" s="562"/>
      <c r="H26" s="545"/>
      <c r="I26" s="545"/>
      <c r="J26" s="562">
        <v>2</v>
      </c>
      <c r="K26" s="562">
        <v>70</v>
      </c>
      <c r="L26" s="545"/>
      <c r="M26" s="545">
        <v>35</v>
      </c>
      <c r="N26" s="562"/>
      <c r="O26" s="562"/>
      <c r="P26" s="550"/>
      <c r="Q26" s="563"/>
    </row>
    <row r="27" spans="1:17" ht="14.4" customHeight="1" x14ac:dyDescent="0.3">
      <c r="A27" s="544" t="s">
        <v>1990</v>
      </c>
      <c r="B27" s="545" t="s">
        <v>425</v>
      </c>
      <c r="C27" s="545" t="s">
        <v>1947</v>
      </c>
      <c r="D27" s="545" t="s">
        <v>1952</v>
      </c>
      <c r="E27" s="545" t="s">
        <v>1953</v>
      </c>
      <c r="F27" s="562"/>
      <c r="G27" s="562"/>
      <c r="H27" s="545"/>
      <c r="I27" s="545"/>
      <c r="J27" s="562">
        <v>11</v>
      </c>
      <c r="K27" s="562">
        <v>385</v>
      </c>
      <c r="L27" s="545"/>
      <c r="M27" s="545">
        <v>35</v>
      </c>
      <c r="N27" s="562">
        <v>41</v>
      </c>
      <c r="O27" s="562">
        <v>1517</v>
      </c>
      <c r="P27" s="550"/>
      <c r="Q27" s="563">
        <v>37</v>
      </c>
    </row>
    <row r="28" spans="1:17" ht="14.4" customHeight="1" x14ac:dyDescent="0.3">
      <c r="A28" s="544" t="s">
        <v>1990</v>
      </c>
      <c r="B28" s="545" t="s">
        <v>425</v>
      </c>
      <c r="C28" s="545" t="s">
        <v>1947</v>
      </c>
      <c r="D28" s="545" t="s">
        <v>1991</v>
      </c>
      <c r="E28" s="545" t="s">
        <v>1992</v>
      </c>
      <c r="F28" s="562">
        <v>10</v>
      </c>
      <c r="G28" s="562">
        <v>6486</v>
      </c>
      <c r="H28" s="545">
        <v>1</v>
      </c>
      <c r="I28" s="545">
        <v>648.6</v>
      </c>
      <c r="J28" s="562">
        <v>9</v>
      </c>
      <c r="K28" s="562">
        <v>5877</v>
      </c>
      <c r="L28" s="545">
        <v>0.90610545790934316</v>
      </c>
      <c r="M28" s="545">
        <v>653</v>
      </c>
      <c r="N28" s="562">
        <v>12</v>
      </c>
      <c r="O28" s="562">
        <v>8412</v>
      </c>
      <c r="P28" s="550">
        <v>1.2969472710453285</v>
      </c>
      <c r="Q28" s="563">
        <v>701</v>
      </c>
    </row>
    <row r="29" spans="1:17" ht="14.4" customHeight="1" x14ac:dyDescent="0.3">
      <c r="A29" s="544" t="s">
        <v>1990</v>
      </c>
      <c r="B29" s="545" t="s">
        <v>425</v>
      </c>
      <c r="C29" s="545" t="s">
        <v>1947</v>
      </c>
      <c r="D29" s="545" t="s">
        <v>1993</v>
      </c>
      <c r="E29" s="545" t="s">
        <v>1994</v>
      </c>
      <c r="F29" s="562">
        <v>2</v>
      </c>
      <c r="G29" s="562">
        <v>199</v>
      </c>
      <c r="H29" s="545">
        <v>1</v>
      </c>
      <c r="I29" s="545">
        <v>99.5</v>
      </c>
      <c r="J29" s="562">
        <v>31</v>
      </c>
      <c r="K29" s="562">
        <v>3100</v>
      </c>
      <c r="L29" s="545">
        <v>15.577889447236181</v>
      </c>
      <c r="M29" s="545">
        <v>100</v>
      </c>
      <c r="N29" s="562">
        <v>430</v>
      </c>
      <c r="O29" s="562">
        <v>60630</v>
      </c>
      <c r="P29" s="550">
        <v>304.67336683417085</v>
      </c>
      <c r="Q29" s="563">
        <v>141</v>
      </c>
    </row>
    <row r="30" spans="1:17" ht="14.4" customHeight="1" x14ac:dyDescent="0.3">
      <c r="A30" s="544" t="s">
        <v>1990</v>
      </c>
      <c r="B30" s="545" t="s">
        <v>425</v>
      </c>
      <c r="C30" s="545" t="s">
        <v>1947</v>
      </c>
      <c r="D30" s="545" t="s">
        <v>1995</v>
      </c>
      <c r="E30" s="545" t="s">
        <v>1996</v>
      </c>
      <c r="F30" s="562">
        <v>43</v>
      </c>
      <c r="G30" s="562">
        <v>40540</v>
      </c>
      <c r="H30" s="545">
        <v>1</v>
      </c>
      <c r="I30" s="545">
        <v>942.79069767441865</v>
      </c>
      <c r="J30" s="562">
        <v>31</v>
      </c>
      <c r="K30" s="562">
        <v>29388</v>
      </c>
      <c r="L30" s="545">
        <v>0.72491366551554026</v>
      </c>
      <c r="M30" s="545">
        <v>948</v>
      </c>
      <c r="N30" s="562">
        <v>76</v>
      </c>
      <c r="O30" s="562">
        <v>72732</v>
      </c>
      <c r="P30" s="550">
        <v>1.7940799210656142</v>
      </c>
      <c r="Q30" s="563">
        <v>957</v>
      </c>
    </row>
    <row r="31" spans="1:17" ht="14.4" customHeight="1" x14ac:dyDescent="0.3">
      <c r="A31" s="544" t="s">
        <v>1990</v>
      </c>
      <c r="B31" s="545" t="s">
        <v>425</v>
      </c>
      <c r="C31" s="545" t="s">
        <v>1947</v>
      </c>
      <c r="D31" s="545" t="s">
        <v>1997</v>
      </c>
      <c r="E31" s="545" t="s">
        <v>1998</v>
      </c>
      <c r="F31" s="562"/>
      <c r="G31" s="562"/>
      <c r="H31" s="545"/>
      <c r="I31" s="545"/>
      <c r="J31" s="562"/>
      <c r="K31" s="562"/>
      <c r="L31" s="545"/>
      <c r="M31" s="545"/>
      <c r="N31" s="562">
        <v>130</v>
      </c>
      <c r="O31" s="562">
        <v>131040</v>
      </c>
      <c r="P31" s="550"/>
      <c r="Q31" s="563">
        <v>1008</v>
      </c>
    </row>
    <row r="32" spans="1:17" ht="14.4" customHeight="1" x14ac:dyDescent="0.3">
      <c r="A32" s="544" t="s">
        <v>1990</v>
      </c>
      <c r="B32" s="545" t="s">
        <v>425</v>
      </c>
      <c r="C32" s="545" t="s">
        <v>1947</v>
      </c>
      <c r="D32" s="545" t="s">
        <v>1962</v>
      </c>
      <c r="E32" s="545" t="s">
        <v>1963</v>
      </c>
      <c r="F32" s="562">
        <v>1</v>
      </c>
      <c r="G32" s="562">
        <v>0</v>
      </c>
      <c r="H32" s="545"/>
      <c r="I32" s="545">
        <v>0</v>
      </c>
      <c r="J32" s="562">
        <v>114</v>
      </c>
      <c r="K32" s="562">
        <v>1666.6599999999999</v>
      </c>
      <c r="L32" s="545"/>
      <c r="M32" s="545">
        <v>14.619824561403508</v>
      </c>
      <c r="N32" s="562">
        <v>224</v>
      </c>
      <c r="O32" s="562">
        <v>7466.65</v>
      </c>
      <c r="P32" s="550"/>
      <c r="Q32" s="563">
        <v>33.333258928571425</v>
      </c>
    </row>
    <row r="33" spans="1:17" ht="14.4" customHeight="1" x14ac:dyDescent="0.3">
      <c r="A33" s="544" t="s">
        <v>1990</v>
      </c>
      <c r="B33" s="545" t="s">
        <v>425</v>
      </c>
      <c r="C33" s="545" t="s">
        <v>1947</v>
      </c>
      <c r="D33" s="545" t="s">
        <v>1964</v>
      </c>
      <c r="E33" s="545" t="s">
        <v>1965</v>
      </c>
      <c r="F33" s="562">
        <v>1</v>
      </c>
      <c r="G33" s="562">
        <v>35</v>
      </c>
      <c r="H33" s="545">
        <v>1</v>
      </c>
      <c r="I33" s="545">
        <v>35</v>
      </c>
      <c r="J33" s="562">
        <v>4</v>
      </c>
      <c r="K33" s="562">
        <v>144</v>
      </c>
      <c r="L33" s="545">
        <v>4.1142857142857139</v>
      </c>
      <c r="M33" s="545">
        <v>36</v>
      </c>
      <c r="N33" s="562">
        <v>11</v>
      </c>
      <c r="O33" s="562">
        <v>407</v>
      </c>
      <c r="P33" s="550">
        <v>11.628571428571428</v>
      </c>
      <c r="Q33" s="563">
        <v>37</v>
      </c>
    </row>
    <row r="34" spans="1:17" ht="14.4" customHeight="1" x14ac:dyDescent="0.3">
      <c r="A34" s="544" t="s">
        <v>1990</v>
      </c>
      <c r="B34" s="545" t="s">
        <v>425</v>
      </c>
      <c r="C34" s="545" t="s">
        <v>1947</v>
      </c>
      <c r="D34" s="545" t="s">
        <v>1966</v>
      </c>
      <c r="E34" s="545" t="s">
        <v>1967</v>
      </c>
      <c r="F34" s="562">
        <v>1</v>
      </c>
      <c r="G34" s="562">
        <v>125</v>
      </c>
      <c r="H34" s="545">
        <v>1</v>
      </c>
      <c r="I34" s="545">
        <v>125</v>
      </c>
      <c r="J34" s="562"/>
      <c r="K34" s="562"/>
      <c r="L34" s="545"/>
      <c r="M34" s="545"/>
      <c r="N34" s="562"/>
      <c r="O34" s="562"/>
      <c r="P34" s="550"/>
      <c r="Q34" s="563"/>
    </row>
    <row r="35" spans="1:17" ht="14.4" customHeight="1" x14ac:dyDescent="0.3">
      <c r="A35" s="544" t="s">
        <v>1990</v>
      </c>
      <c r="B35" s="545" t="s">
        <v>425</v>
      </c>
      <c r="C35" s="545" t="s">
        <v>1947</v>
      </c>
      <c r="D35" s="545" t="s">
        <v>1999</v>
      </c>
      <c r="E35" s="545" t="s">
        <v>2000</v>
      </c>
      <c r="F35" s="562">
        <v>143</v>
      </c>
      <c r="G35" s="562">
        <v>66144</v>
      </c>
      <c r="H35" s="545">
        <v>1</v>
      </c>
      <c r="I35" s="545">
        <v>462.54545454545456</v>
      </c>
      <c r="J35" s="562">
        <v>145</v>
      </c>
      <c r="K35" s="562">
        <v>48720</v>
      </c>
      <c r="L35" s="545">
        <v>0.73657474600870831</v>
      </c>
      <c r="M35" s="545">
        <v>336</v>
      </c>
      <c r="N35" s="562">
        <v>122</v>
      </c>
      <c r="O35" s="562">
        <v>42090</v>
      </c>
      <c r="P35" s="550">
        <v>0.63633889695210455</v>
      </c>
      <c r="Q35" s="563">
        <v>345</v>
      </c>
    </row>
    <row r="36" spans="1:17" ht="14.4" customHeight="1" x14ac:dyDescent="0.3">
      <c r="A36" s="544" t="s">
        <v>1990</v>
      </c>
      <c r="B36" s="545" t="s">
        <v>425</v>
      </c>
      <c r="C36" s="545" t="s">
        <v>1947</v>
      </c>
      <c r="D36" s="545" t="s">
        <v>2001</v>
      </c>
      <c r="E36" s="545" t="s">
        <v>2002</v>
      </c>
      <c r="F36" s="562">
        <v>180</v>
      </c>
      <c r="G36" s="562">
        <v>104700</v>
      </c>
      <c r="H36" s="545">
        <v>1</v>
      </c>
      <c r="I36" s="545">
        <v>581.66666666666663</v>
      </c>
      <c r="J36" s="562">
        <v>17</v>
      </c>
      <c r="K36" s="562">
        <v>9962</v>
      </c>
      <c r="L36" s="545">
        <v>9.514804202483286E-2</v>
      </c>
      <c r="M36" s="545">
        <v>586</v>
      </c>
      <c r="N36" s="562"/>
      <c r="O36" s="562"/>
      <c r="P36" s="550"/>
      <c r="Q36" s="563"/>
    </row>
    <row r="37" spans="1:17" ht="14.4" customHeight="1" x14ac:dyDescent="0.3">
      <c r="A37" s="544" t="s">
        <v>1990</v>
      </c>
      <c r="B37" s="545" t="s">
        <v>425</v>
      </c>
      <c r="C37" s="545" t="s">
        <v>1947</v>
      </c>
      <c r="D37" s="545" t="s">
        <v>1976</v>
      </c>
      <c r="E37" s="545" t="s">
        <v>1977</v>
      </c>
      <c r="F37" s="562"/>
      <c r="G37" s="562"/>
      <c r="H37" s="545"/>
      <c r="I37" s="545"/>
      <c r="J37" s="562">
        <v>1</v>
      </c>
      <c r="K37" s="562">
        <v>70</v>
      </c>
      <c r="L37" s="545"/>
      <c r="M37" s="545">
        <v>70</v>
      </c>
      <c r="N37" s="562">
        <v>5</v>
      </c>
      <c r="O37" s="562">
        <v>370</v>
      </c>
      <c r="P37" s="550"/>
      <c r="Q37" s="563">
        <v>74</v>
      </c>
    </row>
    <row r="38" spans="1:17" ht="14.4" customHeight="1" x14ac:dyDescent="0.3">
      <c r="A38" s="544" t="s">
        <v>1990</v>
      </c>
      <c r="B38" s="545" t="s">
        <v>425</v>
      </c>
      <c r="C38" s="545" t="s">
        <v>1947</v>
      </c>
      <c r="D38" s="545" t="s">
        <v>2003</v>
      </c>
      <c r="E38" s="545" t="s">
        <v>2004</v>
      </c>
      <c r="F38" s="562">
        <v>1</v>
      </c>
      <c r="G38" s="562">
        <v>327</v>
      </c>
      <c r="H38" s="545">
        <v>1</v>
      </c>
      <c r="I38" s="545">
        <v>327</v>
      </c>
      <c r="J38" s="562">
        <v>12</v>
      </c>
      <c r="K38" s="562">
        <v>3972</v>
      </c>
      <c r="L38" s="545">
        <v>12.146788990825687</v>
      </c>
      <c r="M38" s="545">
        <v>331</v>
      </c>
      <c r="N38" s="562">
        <v>127</v>
      </c>
      <c r="O38" s="562">
        <v>44958</v>
      </c>
      <c r="P38" s="550">
        <v>137.48623853211009</v>
      </c>
      <c r="Q38" s="563">
        <v>354</v>
      </c>
    </row>
    <row r="39" spans="1:17" ht="14.4" customHeight="1" x14ac:dyDescent="0.3">
      <c r="A39" s="544" t="s">
        <v>1990</v>
      </c>
      <c r="B39" s="545" t="s">
        <v>425</v>
      </c>
      <c r="C39" s="545" t="s">
        <v>1947</v>
      </c>
      <c r="D39" s="545" t="s">
        <v>1978</v>
      </c>
      <c r="E39" s="545" t="s">
        <v>1979</v>
      </c>
      <c r="F39" s="562"/>
      <c r="G39" s="562"/>
      <c r="H39" s="545"/>
      <c r="I39" s="545"/>
      <c r="J39" s="562">
        <v>17</v>
      </c>
      <c r="K39" s="562">
        <v>3570</v>
      </c>
      <c r="L39" s="545"/>
      <c r="M39" s="545">
        <v>210</v>
      </c>
      <c r="N39" s="562">
        <v>370</v>
      </c>
      <c r="O39" s="562">
        <v>82140</v>
      </c>
      <c r="P39" s="550"/>
      <c r="Q39" s="563">
        <v>222</v>
      </c>
    </row>
    <row r="40" spans="1:17" ht="14.4" customHeight="1" x14ac:dyDescent="0.3">
      <c r="A40" s="544" t="s">
        <v>1990</v>
      </c>
      <c r="B40" s="545" t="s">
        <v>425</v>
      </c>
      <c r="C40" s="545" t="s">
        <v>1947</v>
      </c>
      <c r="D40" s="545" t="s">
        <v>1980</v>
      </c>
      <c r="E40" s="545" t="s">
        <v>1981</v>
      </c>
      <c r="F40" s="562"/>
      <c r="G40" s="562"/>
      <c r="H40" s="545"/>
      <c r="I40" s="545"/>
      <c r="J40" s="562">
        <v>6</v>
      </c>
      <c r="K40" s="562">
        <v>462</v>
      </c>
      <c r="L40" s="545"/>
      <c r="M40" s="545">
        <v>77</v>
      </c>
      <c r="N40" s="562">
        <v>380</v>
      </c>
      <c r="O40" s="562">
        <v>29260</v>
      </c>
      <c r="P40" s="550"/>
      <c r="Q40" s="563">
        <v>77</v>
      </c>
    </row>
    <row r="41" spans="1:17" ht="14.4" customHeight="1" x14ac:dyDescent="0.3">
      <c r="A41" s="544" t="s">
        <v>1990</v>
      </c>
      <c r="B41" s="545" t="s">
        <v>425</v>
      </c>
      <c r="C41" s="545" t="s">
        <v>1947</v>
      </c>
      <c r="D41" s="545" t="s">
        <v>2005</v>
      </c>
      <c r="E41" s="545" t="s">
        <v>2006</v>
      </c>
      <c r="F41" s="562">
        <v>4</v>
      </c>
      <c r="G41" s="562">
        <v>654</v>
      </c>
      <c r="H41" s="545">
        <v>1</v>
      </c>
      <c r="I41" s="545">
        <v>163.5</v>
      </c>
      <c r="J41" s="562">
        <v>107</v>
      </c>
      <c r="K41" s="562">
        <v>17655</v>
      </c>
      <c r="L41" s="545">
        <v>26.995412844036696</v>
      </c>
      <c r="M41" s="545">
        <v>165</v>
      </c>
      <c r="N41" s="562">
        <v>294</v>
      </c>
      <c r="O41" s="562">
        <v>52038</v>
      </c>
      <c r="P41" s="550">
        <v>79.568807339449535</v>
      </c>
      <c r="Q41" s="563">
        <v>177</v>
      </c>
    </row>
    <row r="42" spans="1:17" ht="14.4" customHeight="1" x14ac:dyDescent="0.3">
      <c r="A42" s="544" t="s">
        <v>1990</v>
      </c>
      <c r="B42" s="545" t="s">
        <v>425</v>
      </c>
      <c r="C42" s="545" t="s">
        <v>1947</v>
      </c>
      <c r="D42" s="545" t="s">
        <v>1982</v>
      </c>
      <c r="E42" s="545" t="s">
        <v>1983</v>
      </c>
      <c r="F42" s="562"/>
      <c r="G42" s="562"/>
      <c r="H42" s="545"/>
      <c r="I42" s="545"/>
      <c r="J42" s="562">
        <v>1</v>
      </c>
      <c r="K42" s="562">
        <v>210</v>
      </c>
      <c r="L42" s="545"/>
      <c r="M42" s="545">
        <v>210</v>
      </c>
      <c r="N42" s="562"/>
      <c r="O42" s="562"/>
      <c r="P42" s="550"/>
      <c r="Q42" s="563"/>
    </row>
    <row r="43" spans="1:17" ht="14.4" customHeight="1" x14ac:dyDescent="0.3">
      <c r="A43" s="544" t="s">
        <v>1990</v>
      </c>
      <c r="B43" s="545" t="s">
        <v>425</v>
      </c>
      <c r="C43" s="545" t="s">
        <v>1947</v>
      </c>
      <c r="D43" s="545" t="s">
        <v>1984</v>
      </c>
      <c r="E43" s="545" t="s">
        <v>1985</v>
      </c>
      <c r="F43" s="562"/>
      <c r="G43" s="562"/>
      <c r="H43" s="545"/>
      <c r="I43" s="545"/>
      <c r="J43" s="562"/>
      <c r="K43" s="562"/>
      <c r="L43" s="545"/>
      <c r="M43" s="545"/>
      <c r="N43" s="562">
        <v>6</v>
      </c>
      <c r="O43" s="562">
        <v>354</v>
      </c>
      <c r="P43" s="550"/>
      <c r="Q43" s="563">
        <v>59</v>
      </c>
    </row>
    <row r="44" spans="1:17" ht="14.4" customHeight="1" x14ac:dyDescent="0.3">
      <c r="A44" s="544" t="s">
        <v>2007</v>
      </c>
      <c r="B44" s="545" t="s">
        <v>425</v>
      </c>
      <c r="C44" s="545" t="s">
        <v>1947</v>
      </c>
      <c r="D44" s="545" t="s">
        <v>2008</v>
      </c>
      <c r="E44" s="545" t="s">
        <v>2009</v>
      </c>
      <c r="F44" s="562">
        <v>2</v>
      </c>
      <c r="G44" s="562">
        <v>312</v>
      </c>
      <c r="H44" s="545">
        <v>1</v>
      </c>
      <c r="I44" s="545">
        <v>156</v>
      </c>
      <c r="J44" s="562"/>
      <c r="K44" s="562"/>
      <c r="L44" s="545"/>
      <c r="M44" s="545"/>
      <c r="N44" s="562"/>
      <c r="O44" s="562"/>
      <c r="P44" s="550"/>
      <c r="Q44" s="563"/>
    </row>
    <row r="45" spans="1:17" ht="14.4" customHeight="1" x14ac:dyDescent="0.3">
      <c r="A45" s="544" t="s">
        <v>2007</v>
      </c>
      <c r="B45" s="545" t="s">
        <v>425</v>
      </c>
      <c r="C45" s="545" t="s">
        <v>1947</v>
      </c>
      <c r="D45" s="545" t="s">
        <v>1952</v>
      </c>
      <c r="E45" s="545" t="s">
        <v>1953</v>
      </c>
      <c r="F45" s="562">
        <v>140</v>
      </c>
      <c r="G45" s="562">
        <v>4813</v>
      </c>
      <c r="H45" s="545">
        <v>1</v>
      </c>
      <c r="I45" s="545">
        <v>34.378571428571426</v>
      </c>
      <c r="J45" s="562">
        <v>67</v>
      </c>
      <c r="K45" s="562">
        <v>2345</v>
      </c>
      <c r="L45" s="545">
        <v>0.48722210679409933</v>
      </c>
      <c r="M45" s="545">
        <v>35</v>
      </c>
      <c r="N45" s="562">
        <v>95</v>
      </c>
      <c r="O45" s="562">
        <v>3515</v>
      </c>
      <c r="P45" s="550">
        <v>0.73031373363806362</v>
      </c>
      <c r="Q45" s="563">
        <v>37</v>
      </c>
    </row>
    <row r="46" spans="1:17" ht="14.4" customHeight="1" x14ac:dyDescent="0.3">
      <c r="A46" s="544" t="s">
        <v>2007</v>
      </c>
      <c r="B46" s="545" t="s">
        <v>425</v>
      </c>
      <c r="C46" s="545" t="s">
        <v>1947</v>
      </c>
      <c r="D46" s="545" t="s">
        <v>1954</v>
      </c>
      <c r="E46" s="545" t="s">
        <v>1955</v>
      </c>
      <c r="F46" s="562">
        <v>5</v>
      </c>
      <c r="G46" s="562">
        <v>665</v>
      </c>
      <c r="H46" s="545">
        <v>1</v>
      </c>
      <c r="I46" s="545">
        <v>133</v>
      </c>
      <c r="J46" s="562">
        <v>5</v>
      </c>
      <c r="K46" s="562">
        <v>670</v>
      </c>
      <c r="L46" s="545">
        <v>1.0075187969924813</v>
      </c>
      <c r="M46" s="545">
        <v>134</v>
      </c>
      <c r="N46" s="562"/>
      <c r="O46" s="562"/>
      <c r="P46" s="550"/>
      <c r="Q46" s="563"/>
    </row>
    <row r="47" spans="1:17" ht="14.4" customHeight="1" x14ac:dyDescent="0.3">
      <c r="A47" s="544" t="s">
        <v>2007</v>
      </c>
      <c r="B47" s="545" t="s">
        <v>425</v>
      </c>
      <c r="C47" s="545" t="s">
        <v>1947</v>
      </c>
      <c r="D47" s="545" t="s">
        <v>1956</v>
      </c>
      <c r="E47" s="545" t="s">
        <v>1957</v>
      </c>
      <c r="F47" s="562">
        <v>2</v>
      </c>
      <c r="G47" s="562">
        <v>3432</v>
      </c>
      <c r="H47" s="545">
        <v>1</v>
      </c>
      <c r="I47" s="545">
        <v>1716</v>
      </c>
      <c r="J47" s="562"/>
      <c r="K47" s="562"/>
      <c r="L47" s="545"/>
      <c r="M47" s="545"/>
      <c r="N47" s="562"/>
      <c r="O47" s="562"/>
      <c r="P47" s="550"/>
      <c r="Q47" s="563"/>
    </row>
    <row r="48" spans="1:17" ht="14.4" customHeight="1" x14ac:dyDescent="0.3">
      <c r="A48" s="544" t="s">
        <v>2007</v>
      </c>
      <c r="B48" s="545" t="s">
        <v>425</v>
      </c>
      <c r="C48" s="545" t="s">
        <v>1947</v>
      </c>
      <c r="D48" s="545" t="s">
        <v>1995</v>
      </c>
      <c r="E48" s="545" t="s">
        <v>1996</v>
      </c>
      <c r="F48" s="562">
        <v>1</v>
      </c>
      <c r="G48" s="562">
        <v>946</v>
      </c>
      <c r="H48" s="545">
        <v>1</v>
      </c>
      <c r="I48" s="545">
        <v>946</v>
      </c>
      <c r="J48" s="562"/>
      <c r="K48" s="562"/>
      <c r="L48" s="545"/>
      <c r="M48" s="545"/>
      <c r="N48" s="562"/>
      <c r="O48" s="562"/>
      <c r="P48" s="550"/>
      <c r="Q48" s="563"/>
    </row>
    <row r="49" spans="1:17" ht="14.4" customHeight="1" x14ac:dyDescent="0.3">
      <c r="A49" s="544" t="s">
        <v>2007</v>
      </c>
      <c r="B49" s="545" t="s">
        <v>425</v>
      </c>
      <c r="C49" s="545" t="s">
        <v>1947</v>
      </c>
      <c r="D49" s="545" t="s">
        <v>2010</v>
      </c>
      <c r="E49" s="545" t="s">
        <v>2011</v>
      </c>
      <c r="F49" s="562"/>
      <c r="G49" s="562"/>
      <c r="H49" s="545"/>
      <c r="I49" s="545"/>
      <c r="J49" s="562">
        <v>11</v>
      </c>
      <c r="K49" s="562">
        <v>10505</v>
      </c>
      <c r="L49" s="545"/>
      <c r="M49" s="545">
        <v>955</v>
      </c>
      <c r="N49" s="562"/>
      <c r="O49" s="562"/>
      <c r="P49" s="550"/>
      <c r="Q49" s="563"/>
    </row>
    <row r="50" spans="1:17" ht="14.4" customHeight="1" x14ac:dyDescent="0.3">
      <c r="A50" s="544" t="s">
        <v>2007</v>
      </c>
      <c r="B50" s="545" t="s">
        <v>425</v>
      </c>
      <c r="C50" s="545" t="s">
        <v>1947</v>
      </c>
      <c r="D50" s="545" t="s">
        <v>1960</v>
      </c>
      <c r="E50" s="545" t="s">
        <v>1961</v>
      </c>
      <c r="F50" s="562"/>
      <c r="G50" s="562"/>
      <c r="H50" s="545"/>
      <c r="I50" s="545"/>
      <c r="J50" s="562">
        <v>2</v>
      </c>
      <c r="K50" s="562">
        <v>876</v>
      </c>
      <c r="L50" s="545"/>
      <c r="M50" s="545">
        <v>438</v>
      </c>
      <c r="N50" s="562"/>
      <c r="O50" s="562"/>
      <c r="P50" s="550"/>
      <c r="Q50" s="563"/>
    </row>
    <row r="51" spans="1:17" ht="14.4" customHeight="1" x14ac:dyDescent="0.3">
      <c r="A51" s="544" t="s">
        <v>2007</v>
      </c>
      <c r="B51" s="545" t="s">
        <v>425</v>
      </c>
      <c r="C51" s="545" t="s">
        <v>1947</v>
      </c>
      <c r="D51" s="545" t="s">
        <v>1962</v>
      </c>
      <c r="E51" s="545" t="s">
        <v>1963</v>
      </c>
      <c r="F51" s="562">
        <v>128</v>
      </c>
      <c r="G51" s="562">
        <v>0</v>
      </c>
      <c r="H51" s="545"/>
      <c r="I51" s="545">
        <v>0</v>
      </c>
      <c r="J51" s="562"/>
      <c r="K51" s="562"/>
      <c r="L51" s="545"/>
      <c r="M51" s="545"/>
      <c r="N51" s="562">
        <v>21</v>
      </c>
      <c r="O51" s="562">
        <v>699.98</v>
      </c>
      <c r="P51" s="550"/>
      <c r="Q51" s="563">
        <v>33.332380952380952</v>
      </c>
    </row>
    <row r="52" spans="1:17" ht="14.4" customHeight="1" x14ac:dyDescent="0.3">
      <c r="A52" s="544" t="s">
        <v>2007</v>
      </c>
      <c r="B52" s="545" t="s">
        <v>425</v>
      </c>
      <c r="C52" s="545" t="s">
        <v>1947</v>
      </c>
      <c r="D52" s="545" t="s">
        <v>1964</v>
      </c>
      <c r="E52" s="545" t="s">
        <v>1965</v>
      </c>
      <c r="F52" s="562">
        <v>36</v>
      </c>
      <c r="G52" s="562">
        <v>1268</v>
      </c>
      <c r="H52" s="545">
        <v>1</v>
      </c>
      <c r="I52" s="545">
        <v>35.222222222222221</v>
      </c>
      <c r="J52" s="562">
        <v>30</v>
      </c>
      <c r="K52" s="562">
        <v>1080</v>
      </c>
      <c r="L52" s="545">
        <v>0.8517350157728707</v>
      </c>
      <c r="M52" s="545">
        <v>36</v>
      </c>
      <c r="N52" s="562">
        <v>65</v>
      </c>
      <c r="O52" s="562">
        <v>2405</v>
      </c>
      <c r="P52" s="550">
        <v>1.8966876971608833</v>
      </c>
      <c r="Q52" s="563">
        <v>37</v>
      </c>
    </row>
    <row r="53" spans="1:17" ht="14.4" customHeight="1" x14ac:dyDescent="0.3">
      <c r="A53" s="544" t="s">
        <v>2007</v>
      </c>
      <c r="B53" s="545" t="s">
        <v>425</v>
      </c>
      <c r="C53" s="545" t="s">
        <v>1947</v>
      </c>
      <c r="D53" s="545" t="s">
        <v>1966</v>
      </c>
      <c r="E53" s="545" t="s">
        <v>1967</v>
      </c>
      <c r="F53" s="562"/>
      <c r="G53" s="562"/>
      <c r="H53" s="545"/>
      <c r="I53" s="545"/>
      <c r="J53" s="562">
        <v>1</v>
      </c>
      <c r="K53" s="562">
        <v>125</v>
      </c>
      <c r="L53" s="545"/>
      <c r="M53" s="545">
        <v>125</v>
      </c>
      <c r="N53" s="562"/>
      <c r="O53" s="562"/>
      <c r="P53" s="550"/>
      <c r="Q53" s="563"/>
    </row>
    <row r="54" spans="1:17" ht="14.4" customHeight="1" x14ac:dyDescent="0.3">
      <c r="A54" s="544" t="s">
        <v>2007</v>
      </c>
      <c r="B54" s="545" t="s">
        <v>425</v>
      </c>
      <c r="C54" s="545" t="s">
        <v>1947</v>
      </c>
      <c r="D54" s="545" t="s">
        <v>1968</v>
      </c>
      <c r="E54" s="545" t="s">
        <v>1969</v>
      </c>
      <c r="F54" s="562">
        <v>1</v>
      </c>
      <c r="G54" s="562">
        <v>30</v>
      </c>
      <c r="H54" s="545">
        <v>1</v>
      </c>
      <c r="I54" s="545">
        <v>30</v>
      </c>
      <c r="J54" s="562"/>
      <c r="K54" s="562"/>
      <c r="L54" s="545"/>
      <c r="M54" s="545"/>
      <c r="N54" s="562">
        <v>2</v>
      </c>
      <c r="O54" s="562">
        <v>64</v>
      </c>
      <c r="P54" s="550">
        <v>2.1333333333333333</v>
      </c>
      <c r="Q54" s="563">
        <v>32</v>
      </c>
    </row>
    <row r="55" spans="1:17" ht="14.4" customHeight="1" x14ac:dyDescent="0.3">
      <c r="A55" s="544" t="s">
        <v>2007</v>
      </c>
      <c r="B55" s="545" t="s">
        <v>425</v>
      </c>
      <c r="C55" s="545" t="s">
        <v>1947</v>
      </c>
      <c r="D55" s="545" t="s">
        <v>1970</v>
      </c>
      <c r="E55" s="545" t="s">
        <v>1971</v>
      </c>
      <c r="F55" s="562">
        <v>7</v>
      </c>
      <c r="G55" s="562">
        <v>4557</v>
      </c>
      <c r="H55" s="545">
        <v>1</v>
      </c>
      <c r="I55" s="545">
        <v>651</v>
      </c>
      <c r="J55" s="562">
        <v>3</v>
      </c>
      <c r="K55" s="562">
        <v>1959</v>
      </c>
      <c r="L55" s="545">
        <v>0.42988808426596448</v>
      </c>
      <c r="M55" s="545">
        <v>653</v>
      </c>
      <c r="N55" s="562"/>
      <c r="O55" s="562"/>
      <c r="P55" s="550"/>
      <c r="Q55" s="563"/>
    </row>
    <row r="56" spans="1:17" ht="14.4" customHeight="1" x14ac:dyDescent="0.3">
      <c r="A56" s="544" t="s">
        <v>2007</v>
      </c>
      <c r="B56" s="545" t="s">
        <v>425</v>
      </c>
      <c r="C56" s="545" t="s">
        <v>1947</v>
      </c>
      <c r="D56" s="545" t="s">
        <v>2012</v>
      </c>
      <c r="E56" s="545" t="s">
        <v>2013</v>
      </c>
      <c r="F56" s="562">
        <v>22</v>
      </c>
      <c r="G56" s="562">
        <v>3591</v>
      </c>
      <c r="H56" s="545">
        <v>1</v>
      </c>
      <c r="I56" s="545">
        <v>163.22727272727272</v>
      </c>
      <c r="J56" s="562">
        <v>59</v>
      </c>
      <c r="K56" s="562">
        <v>9735</v>
      </c>
      <c r="L56" s="545">
        <v>2.7109440267335003</v>
      </c>
      <c r="M56" s="545">
        <v>165</v>
      </c>
      <c r="N56" s="562">
        <v>77</v>
      </c>
      <c r="O56" s="562">
        <v>13629</v>
      </c>
      <c r="P56" s="550">
        <v>3.7953216374269005</v>
      </c>
      <c r="Q56" s="563">
        <v>177</v>
      </c>
    </row>
    <row r="57" spans="1:17" ht="14.4" customHeight="1" x14ac:dyDescent="0.3">
      <c r="A57" s="544" t="s">
        <v>2007</v>
      </c>
      <c r="B57" s="545" t="s">
        <v>425</v>
      </c>
      <c r="C57" s="545" t="s">
        <v>1947</v>
      </c>
      <c r="D57" s="545" t="s">
        <v>2001</v>
      </c>
      <c r="E57" s="545" t="s">
        <v>2002</v>
      </c>
      <c r="F57" s="562">
        <v>7</v>
      </c>
      <c r="G57" s="562">
        <v>4088</v>
      </c>
      <c r="H57" s="545">
        <v>1</v>
      </c>
      <c r="I57" s="545">
        <v>584</v>
      </c>
      <c r="J57" s="562">
        <v>5</v>
      </c>
      <c r="K57" s="562">
        <v>2930</v>
      </c>
      <c r="L57" s="545">
        <v>0.7167318982387475</v>
      </c>
      <c r="M57" s="545">
        <v>586</v>
      </c>
      <c r="N57" s="562"/>
      <c r="O57" s="562"/>
      <c r="P57" s="550"/>
      <c r="Q57" s="563"/>
    </row>
    <row r="58" spans="1:17" ht="14.4" customHeight="1" x14ac:dyDescent="0.3">
      <c r="A58" s="544" t="s">
        <v>2007</v>
      </c>
      <c r="B58" s="545" t="s">
        <v>425</v>
      </c>
      <c r="C58" s="545" t="s">
        <v>1947</v>
      </c>
      <c r="D58" s="545" t="s">
        <v>1976</v>
      </c>
      <c r="E58" s="545" t="s">
        <v>1977</v>
      </c>
      <c r="F58" s="562">
        <v>9</v>
      </c>
      <c r="G58" s="562">
        <v>621</v>
      </c>
      <c r="H58" s="545">
        <v>1</v>
      </c>
      <c r="I58" s="545">
        <v>69</v>
      </c>
      <c r="J58" s="562">
        <v>4</v>
      </c>
      <c r="K58" s="562">
        <v>280</v>
      </c>
      <c r="L58" s="545">
        <v>0.45088566827697263</v>
      </c>
      <c r="M58" s="545">
        <v>70</v>
      </c>
      <c r="N58" s="562"/>
      <c r="O58" s="562"/>
      <c r="P58" s="550"/>
      <c r="Q58" s="563"/>
    </row>
    <row r="59" spans="1:17" ht="14.4" customHeight="1" x14ac:dyDescent="0.3">
      <c r="A59" s="544" t="s">
        <v>2007</v>
      </c>
      <c r="B59" s="545" t="s">
        <v>425</v>
      </c>
      <c r="C59" s="545" t="s">
        <v>1947</v>
      </c>
      <c r="D59" s="545" t="s">
        <v>1978</v>
      </c>
      <c r="E59" s="545" t="s">
        <v>1979</v>
      </c>
      <c r="F59" s="562">
        <v>151</v>
      </c>
      <c r="G59" s="562">
        <v>31286</v>
      </c>
      <c r="H59" s="545">
        <v>1</v>
      </c>
      <c r="I59" s="545">
        <v>207.19205298013244</v>
      </c>
      <c r="J59" s="562">
        <v>11</v>
      </c>
      <c r="K59" s="562">
        <v>2310</v>
      </c>
      <c r="L59" s="545">
        <v>7.3834942146647056E-2</v>
      </c>
      <c r="M59" s="545">
        <v>210</v>
      </c>
      <c r="N59" s="562">
        <v>95</v>
      </c>
      <c r="O59" s="562">
        <v>21090</v>
      </c>
      <c r="P59" s="550">
        <v>0.67410343284536212</v>
      </c>
      <c r="Q59" s="563">
        <v>222</v>
      </c>
    </row>
    <row r="60" spans="1:17" ht="14.4" customHeight="1" x14ac:dyDescent="0.3">
      <c r="A60" s="544" t="s">
        <v>2007</v>
      </c>
      <c r="B60" s="545" t="s">
        <v>425</v>
      </c>
      <c r="C60" s="545" t="s">
        <v>1947</v>
      </c>
      <c r="D60" s="545" t="s">
        <v>1980</v>
      </c>
      <c r="E60" s="545" t="s">
        <v>1981</v>
      </c>
      <c r="F60" s="562">
        <v>437</v>
      </c>
      <c r="G60" s="562">
        <v>33404</v>
      </c>
      <c r="H60" s="545">
        <v>1</v>
      </c>
      <c r="I60" s="545">
        <v>76.439359267734559</v>
      </c>
      <c r="J60" s="562">
        <v>59</v>
      </c>
      <c r="K60" s="562">
        <v>4543</v>
      </c>
      <c r="L60" s="545">
        <v>0.13600167644593461</v>
      </c>
      <c r="M60" s="545">
        <v>77</v>
      </c>
      <c r="N60" s="562">
        <v>80</v>
      </c>
      <c r="O60" s="562">
        <v>6160</v>
      </c>
      <c r="P60" s="550">
        <v>0.18440905280804695</v>
      </c>
      <c r="Q60" s="563">
        <v>77</v>
      </c>
    </row>
    <row r="61" spans="1:17" ht="14.4" customHeight="1" x14ac:dyDescent="0.3">
      <c r="A61" s="544" t="s">
        <v>2007</v>
      </c>
      <c r="B61" s="545" t="s">
        <v>425</v>
      </c>
      <c r="C61" s="545" t="s">
        <v>1947</v>
      </c>
      <c r="D61" s="545" t="s">
        <v>2014</v>
      </c>
      <c r="E61" s="545" t="s">
        <v>2015</v>
      </c>
      <c r="F61" s="562">
        <v>1</v>
      </c>
      <c r="G61" s="562">
        <v>56</v>
      </c>
      <c r="H61" s="545">
        <v>1</v>
      </c>
      <c r="I61" s="545">
        <v>56</v>
      </c>
      <c r="J61" s="562"/>
      <c r="K61" s="562"/>
      <c r="L61" s="545"/>
      <c r="M61" s="545"/>
      <c r="N61" s="562"/>
      <c r="O61" s="562"/>
      <c r="P61" s="550"/>
      <c r="Q61" s="563"/>
    </row>
    <row r="62" spans="1:17" ht="14.4" customHeight="1" x14ac:dyDescent="0.3">
      <c r="A62" s="544" t="s">
        <v>2007</v>
      </c>
      <c r="B62" s="545" t="s">
        <v>425</v>
      </c>
      <c r="C62" s="545" t="s">
        <v>1947</v>
      </c>
      <c r="D62" s="545" t="s">
        <v>1982</v>
      </c>
      <c r="E62" s="545" t="s">
        <v>1983</v>
      </c>
      <c r="F62" s="562">
        <v>84</v>
      </c>
      <c r="G62" s="562">
        <v>17403</v>
      </c>
      <c r="H62" s="545">
        <v>1</v>
      </c>
      <c r="I62" s="545">
        <v>207.17857142857142</v>
      </c>
      <c r="J62" s="562">
        <v>12</v>
      </c>
      <c r="K62" s="562">
        <v>2520</v>
      </c>
      <c r="L62" s="545">
        <v>0.14480262023789001</v>
      </c>
      <c r="M62" s="545">
        <v>210</v>
      </c>
      <c r="N62" s="562"/>
      <c r="O62" s="562"/>
      <c r="P62" s="550"/>
      <c r="Q62" s="563"/>
    </row>
    <row r="63" spans="1:17" ht="14.4" customHeight="1" x14ac:dyDescent="0.3">
      <c r="A63" s="544" t="s">
        <v>2007</v>
      </c>
      <c r="B63" s="545" t="s">
        <v>425</v>
      </c>
      <c r="C63" s="545" t="s">
        <v>1947</v>
      </c>
      <c r="D63" s="545" t="s">
        <v>1984</v>
      </c>
      <c r="E63" s="545" t="s">
        <v>1985</v>
      </c>
      <c r="F63" s="562">
        <v>12</v>
      </c>
      <c r="G63" s="562">
        <v>675</v>
      </c>
      <c r="H63" s="545">
        <v>1</v>
      </c>
      <c r="I63" s="545">
        <v>56.25</v>
      </c>
      <c r="J63" s="562">
        <v>1</v>
      </c>
      <c r="K63" s="562">
        <v>57</v>
      </c>
      <c r="L63" s="545">
        <v>8.4444444444444447E-2</v>
      </c>
      <c r="M63" s="545">
        <v>57</v>
      </c>
      <c r="N63" s="562">
        <v>34</v>
      </c>
      <c r="O63" s="562">
        <v>2006</v>
      </c>
      <c r="P63" s="550">
        <v>2.9718518518518517</v>
      </c>
      <c r="Q63" s="563">
        <v>59</v>
      </c>
    </row>
    <row r="64" spans="1:17" ht="14.4" customHeight="1" x14ac:dyDescent="0.3">
      <c r="A64" s="544" t="s">
        <v>2007</v>
      </c>
      <c r="B64" s="545" t="s">
        <v>425</v>
      </c>
      <c r="C64" s="545" t="s">
        <v>1947</v>
      </c>
      <c r="D64" s="545" t="s">
        <v>2016</v>
      </c>
      <c r="E64" s="545" t="s">
        <v>2017</v>
      </c>
      <c r="F64" s="562">
        <v>78</v>
      </c>
      <c r="G64" s="562">
        <v>25569</v>
      </c>
      <c r="H64" s="545">
        <v>1</v>
      </c>
      <c r="I64" s="545">
        <v>327.80769230769232</v>
      </c>
      <c r="J64" s="562">
        <v>71</v>
      </c>
      <c r="K64" s="562">
        <v>23501</v>
      </c>
      <c r="L64" s="545">
        <v>0.91912081035629078</v>
      </c>
      <c r="M64" s="545">
        <v>331</v>
      </c>
      <c r="N64" s="562">
        <v>19</v>
      </c>
      <c r="O64" s="562">
        <v>6726</v>
      </c>
      <c r="P64" s="550">
        <v>0.26305291564003286</v>
      </c>
      <c r="Q64" s="563">
        <v>354</v>
      </c>
    </row>
    <row r="65" spans="1:17" ht="14.4" customHeight="1" x14ac:dyDescent="0.3">
      <c r="A65" s="544" t="s">
        <v>2007</v>
      </c>
      <c r="B65" s="545" t="s">
        <v>425</v>
      </c>
      <c r="C65" s="545" t="s">
        <v>1947</v>
      </c>
      <c r="D65" s="545" t="s">
        <v>2018</v>
      </c>
      <c r="E65" s="545" t="s">
        <v>2019</v>
      </c>
      <c r="F65" s="562">
        <v>9</v>
      </c>
      <c r="G65" s="562">
        <v>5817</v>
      </c>
      <c r="H65" s="545">
        <v>1</v>
      </c>
      <c r="I65" s="545">
        <v>646.33333333333337</v>
      </c>
      <c r="J65" s="562">
        <v>12</v>
      </c>
      <c r="K65" s="562">
        <v>7836</v>
      </c>
      <c r="L65" s="545">
        <v>1.3470861268695205</v>
      </c>
      <c r="M65" s="545">
        <v>653</v>
      </c>
      <c r="N65" s="562">
        <v>3</v>
      </c>
      <c r="O65" s="562">
        <v>2103</v>
      </c>
      <c r="P65" s="550">
        <v>0.36152656008251677</v>
      </c>
      <c r="Q65" s="563">
        <v>701</v>
      </c>
    </row>
    <row r="66" spans="1:17" ht="14.4" customHeight="1" x14ac:dyDescent="0.3">
      <c r="A66" s="544" t="s">
        <v>2020</v>
      </c>
      <c r="B66" s="545" t="s">
        <v>425</v>
      </c>
      <c r="C66" s="545" t="s">
        <v>1947</v>
      </c>
      <c r="D66" s="545" t="s">
        <v>1954</v>
      </c>
      <c r="E66" s="545" t="s">
        <v>1955</v>
      </c>
      <c r="F66" s="562">
        <v>1</v>
      </c>
      <c r="G66" s="562">
        <v>133</v>
      </c>
      <c r="H66" s="545">
        <v>1</v>
      </c>
      <c r="I66" s="545">
        <v>133</v>
      </c>
      <c r="J66" s="562"/>
      <c r="K66" s="562"/>
      <c r="L66" s="545"/>
      <c r="M66" s="545"/>
      <c r="N66" s="562"/>
      <c r="O66" s="562"/>
      <c r="P66" s="550"/>
      <c r="Q66" s="563"/>
    </row>
    <row r="67" spans="1:17" ht="14.4" customHeight="1" x14ac:dyDescent="0.3">
      <c r="A67" s="544" t="s">
        <v>2020</v>
      </c>
      <c r="B67" s="545" t="s">
        <v>425</v>
      </c>
      <c r="C67" s="545" t="s">
        <v>1947</v>
      </c>
      <c r="D67" s="545" t="s">
        <v>1970</v>
      </c>
      <c r="E67" s="545" t="s">
        <v>1971</v>
      </c>
      <c r="F67" s="562">
        <v>1</v>
      </c>
      <c r="G67" s="562">
        <v>651</v>
      </c>
      <c r="H67" s="545">
        <v>1</v>
      </c>
      <c r="I67" s="545">
        <v>651</v>
      </c>
      <c r="J67" s="562"/>
      <c r="K67" s="562"/>
      <c r="L67" s="545"/>
      <c r="M67" s="545"/>
      <c r="N67" s="562"/>
      <c r="O67" s="562"/>
      <c r="P67" s="550"/>
      <c r="Q67" s="563"/>
    </row>
    <row r="68" spans="1:17" ht="14.4" customHeight="1" x14ac:dyDescent="0.3">
      <c r="A68" s="544" t="s">
        <v>2020</v>
      </c>
      <c r="B68" s="545" t="s">
        <v>425</v>
      </c>
      <c r="C68" s="545" t="s">
        <v>1947</v>
      </c>
      <c r="D68" s="545" t="s">
        <v>2001</v>
      </c>
      <c r="E68" s="545" t="s">
        <v>2002</v>
      </c>
      <c r="F68" s="562">
        <v>1</v>
      </c>
      <c r="G68" s="562">
        <v>584</v>
      </c>
      <c r="H68" s="545">
        <v>1</v>
      </c>
      <c r="I68" s="545">
        <v>584</v>
      </c>
      <c r="J68" s="562"/>
      <c r="K68" s="562"/>
      <c r="L68" s="545"/>
      <c r="M68" s="545"/>
      <c r="N68" s="562"/>
      <c r="O68" s="562"/>
      <c r="P68" s="550"/>
      <c r="Q68" s="563"/>
    </row>
    <row r="69" spans="1:17" ht="14.4" customHeight="1" x14ac:dyDescent="0.3">
      <c r="A69" s="544" t="s">
        <v>2020</v>
      </c>
      <c r="B69" s="545" t="s">
        <v>425</v>
      </c>
      <c r="C69" s="545" t="s">
        <v>1947</v>
      </c>
      <c r="D69" s="545" t="s">
        <v>1980</v>
      </c>
      <c r="E69" s="545" t="s">
        <v>1981</v>
      </c>
      <c r="F69" s="562">
        <v>3</v>
      </c>
      <c r="G69" s="562">
        <v>231</v>
      </c>
      <c r="H69" s="545">
        <v>1</v>
      </c>
      <c r="I69" s="545">
        <v>77</v>
      </c>
      <c r="J69" s="562"/>
      <c r="K69" s="562"/>
      <c r="L69" s="545"/>
      <c r="M69" s="545"/>
      <c r="N69" s="562"/>
      <c r="O69" s="562"/>
      <c r="P69" s="550"/>
      <c r="Q69" s="563"/>
    </row>
    <row r="70" spans="1:17" ht="14.4" customHeight="1" x14ac:dyDescent="0.3">
      <c r="A70" s="544" t="s">
        <v>2021</v>
      </c>
      <c r="B70" s="545" t="s">
        <v>425</v>
      </c>
      <c r="C70" s="545" t="s">
        <v>1947</v>
      </c>
      <c r="D70" s="545" t="s">
        <v>1950</v>
      </c>
      <c r="E70" s="545" t="s">
        <v>1951</v>
      </c>
      <c r="F70" s="562"/>
      <c r="G70" s="562"/>
      <c r="H70" s="545"/>
      <c r="I70" s="545"/>
      <c r="J70" s="562">
        <v>1</v>
      </c>
      <c r="K70" s="562">
        <v>64</v>
      </c>
      <c r="L70" s="545"/>
      <c r="M70" s="545">
        <v>64</v>
      </c>
      <c r="N70" s="562"/>
      <c r="O70" s="562"/>
      <c r="P70" s="550"/>
      <c r="Q70" s="563"/>
    </row>
    <row r="71" spans="1:17" ht="14.4" customHeight="1" x14ac:dyDescent="0.3">
      <c r="A71" s="544" t="s">
        <v>2021</v>
      </c>
      <c r="B71" s="545" t="s">
        <v>425</v>
      </c>
      <c r="C71" s="545" t="s">
        <v>1947</v>
      </c>
      <c r="D71" s="545" t="s">
        <v>1952</v>
      </c>
      <c r="E71" s="545" t="s">
        <v>1953</v>
      </c>
      <c r="F71" s="562"/>
      <c r="G71" s="562"/>
      <c r="H71" s="545"/>
      <c r="I71" s="545"/>
      <c r="J71" s="562">
        <v>1</v>
      </c>
      <c r="K71" s="562">
        <v>35</v>
      </c>
      <c r="L71" s="545"/>
      <c r="M71" s="545">
        <v>35</v>
      </c>
      <c r="N71" s="562">
        <v>1</v>
      </c>
      <c r="O71" s="562">
        <v>37</v>
      </c>
      <c r="P71" s="550"/>
      <c r="Q71" s="563">
        <v>37</v>
      </c>
    </row>
    <row r="72" spans="1:17" ht="14.4" customHeight="1" x14ac:dyDescent="0.3">
      <c r="A72" s="544" t="s">
        <v>2021</v>
      </c>
      <c r="B72" s="545" t="s">
        <v>425</v>
      </c>
      <c r="C72" s="545" t="s">
        <v>1947</v>
      </c>
      <c r="D72" s="545" t="s">
        <v>2022</v>
      </c>
      <c r="E72" s="545" t="s">
        <v>2023</v>
      </c>
      <c r="F72" s="562">
        <v>115</v>
      </c>
      <c r="G72" s="562">
        <v>18794</v>
      </c>
      <c r="H72" s="545">
        <v>1</v>
      </c>
      <c r="I72" s="545">
        <v>163.42608695652174</v>
      </c>
      <c r="J72" s="562">
        <v>98</v>
      </c>
      <c r="K72" s="562">
        <v>16170</v>
      </c>
      <c r="L72" s="545">
        <v>0.86038097265084601</v>
      </c>
      <c r="M72" s="545">
        <v>165</v>
      </c>
      <c r="N72" s="562">
        <v>78</v>
      </c>
      <c r="O72" s="562">
        <v>13806</v>
      </c>
      <c r="P72" s="550">
        <v>0.73459614770671489</v>
      </c>
      <c r="Q72" s="563">
        <v>177</v>
      </c>
    </row>
    <row r="73" spans="1:17" ht="14.4" customHeight="1" x14ac:dyDescent="0.3">
      <c r="A73" s="544" t="s">
        <v>2021</v>
      </c>
      <c r="B73" s="545" t="s">
        <v>425</v>
      </c>
      <c r="C73" s="545" t="s">
        <v>1947</v>
      </c>
      <c r="D73" s="545" t="s">
        <v>1962</v>
      </c>
      <c r="E73" s="545" t="s">
        <v>1963</v>
      </c>
      <c r="F73" s="562"/>
      <c r="G73" s="562"/>
      <c r="H73" s="545"/>
      <c r="I73" s="545"/>
      <c r="J73" s="562">
        <v>2</v>
      </c>
      <c r="K73" s="562">
        <v>66.67</v>
      </c>
      <c r="L73" s="545"/>
      <c r="M73" s="545">
        <v>33.335000000000001</v>
      </c>
      <c r="N73" s="562">
        <v>3</v>
      </c>
      <c r="O73" s="562">
        <v>99.99</v>
      </c>
      <c r="P73" s="550"/>
      <c r="Q73" s="563">
        <v>33.33</v>
      </c>
    </row>
    <row r="74" spans="1:17" ht="14.4" customHeight="1" x14ac:dyDescent="0.3">
      <c r="A74" s="544" t="s">
        <v>2021</v>
      </c>
      <c r="B74" s="545" t="s">
        <v>425</v>
      </c>
      <c r="C74" s="545" t="s">
        <v>1947</v>
      </c>
      <c r="D74" s="545" t="s">
        <v>2024</v>
      </c>
      <c r="E74" s="545" t="s">
        <v>2025</v>
      </c>
      <c r="F74" s="562">
        <v>6</v>
      </c>
      <c r="G74" s="562">
        <v>640</v>
      </c>
      <c r="H74" s="545">
        <v>1</v>
      </c>
      <c r="I74" s="545">
        <v>106.66666666666667</v>
      </c>
      <c r="J74" s="562">
        <v>7</v>
      </c>
      <c r="K74" s="562">
        <v>756</v>
      </c>
      <c r="L74" s="545">
        <v>1.1812499999999999</v>
      </c>
      <c r="M74" s="545">
        <v>108</v>
      </c>
      <c r="N74" s="562">
        <v>8</v>
      </c>
      <c r="O74" s="562">
        <v>928</v>
      </c>
      <c r="P74" s="550">
        <v>1.45</v>
      </c>
      <c r="Q74" s="563">
        <v>116</v>
      </c>
    </row>
    <row r="75" spans="1:17" ht="14.4" customHeight="1" x14ac:dyDescent="0.3">
      <c r="A75" s="544" t="s">
        <v>2021</v>
      </c>
      <c r="B75" s="545" t="s">
        <v>425</v>
      </c>
      <c r="C75" s="545" t="s">
        <v>1947</v>
      </c>
      <c r="D75" s="545" t="s">
        <v>1964</v>
      </c>
      <c r="E75" s="545" t="s">
        <v>1965</v>
      </c>
      <c r="F75" s="562"/>
      <c r="G75" s="562"/>
      <c r="H75" s="545"/>
      <c r="I75" s="545"/>
      <c r="J75" s="562">
        <v>2</v>
      </c>
      <c r="K75" s="562">
        <v>72</v>
      </c>
      <c r="L75" s="545"/>
      <c r="M75" s="545">
        <v>36</v>
      </c>
      <c r="N75" s="562"/>
      <c r="O75" s="562"/>
      <c r="P75" s="550"/>
      <c r="Q75" s="563"/>
    </row>
    <row r="76" spans="1:17" ht="14.4" customHeight="1" x14ac:dyDescent="0.3">
      <c r="A76" s="544" t="s">
        <v>2021</v>
      </c>
      <c r="B76" s="545" t="s">
        <v>425</v>
      </c>
      <c r="C76" s="545" t="s">
        <v>1947</v>
      </c>
      <c r="D76" s="545" t="s">
        <v>2026</v>
      </c>
      <c r="E76" s="545" t="s">
        <v>2027</v>
      </c>
      <c r="F76" s="562">
        <v>13</v>
      </c>
      <c r="G76" s="562">
        <v>4263</v>
      </c>
      <c r="H76" s="545">
        <v>1</v>
      </c>
      <c r="I76" s="545">
        <v>327.92307692307691</v>
      </c>
      <c r="J76" s="562">
        <v>4</v>
      </c>
      <c r="K76" s="562">
        <v>1324</v>
      </c>
      <c r="L76" s="545">
        <v>0.31057940417546331</v>
      </c>
      <c r="M76" s="545">
        <v>331</v>
      </c>
      <c r="N76" s="562">
        <v>36</v>
      </c>
      <c r="O76" s="562">
        <v>12744</v>
      </c>
      <c r="P76" s="550">
        <v>2.9894440534834623</v>
      </c>
      <c r="Q76" s="563">
        <v>354</v>
      </c>
    </row>
    <row r="77" spans="1:17" ht="14.4" customHeight="1" x14ac:dyDescent="0.3">
      <c r="A77" s="544" t="s">
        <v>2021</v>
      </c>
      <c r="B77" s="545" t="s">
        <v>425</v>
      </c>
      <c r="C77" s="545" t="s">
        <v>1947</v>
      </c>
      <c r="D77" s="545" t="s">
        <v>1976</v>
      </c>
      <c r="E77" s="545" t="s">
        <v>1977</v>
      </c>
      <c r="F77" s="562"/>
      <c r="G77" s="562"/>
      <c r="H77" s="545"/>
      <c r="I77" s="545"/>
      <c r="J77" s="562">
        <v>2</v>
      </c>
      <c r="K77" s="562">
        <v>140</v>
      </c>
      <c r="L77" s="545"/>
      <c r="M77" s="545">
        <v>70</v>
      </c>
      <c r="N77" s="562"/>
      <c r="O77" s="562"/>
      <c r="P77" s="550"/>
      <c r="Q77" s="563"/>
    </row>
    <row r="78" spans="1:17" ht="14.4" customHeight="1" x14ac:dyDescent="0.3">
      <c r="A78" s="544" t="s">
        <v>2021</v>
      </c>
      <c r="B78" s="545" t="s">
        <v>425</v>
      </c>
      <c r="C78" s="545" t="s">
        <v>1947</v>
      </c>
      <c r="D78" s="545" t="s">
        <v>2028</v>
      </c>
      <c r="E78" s="545" t="s">
        <v>2029</v>
      </c>
      <c r="F78" s="562">
        <v>59</v>
      </c>
      <c r="G78" s="562">
        <v>38223</v>
      </c>
      <c r="H78" s="545">
        <v>1</v>
      </c>
      <c r="I78" s="545">
        <v>647.84745762711862</v>
      </c>
      <c r="J78" s="562">
        <v>54</v>
      </c>
      <c r="K78" s="562">
        <v>35262</v>
      </c>
      <c r="L78" s="545">
        <v>0.92253355309630325</v>
      </c>
      <c r="M78" s="545">
        <v>653</v>
      </c>
      <c r="N78" s="562">
        <v>66</v>
      </c>
      <c r="O78" s="562">
        <v>46266</v>
      </c>
      <c r="P78" s="550">
        <v>1.2104230437171337</v>
      </c>
      <c r="Q78" s="563">
        <v>701</v>
      </c>
    </row>
    <row r="79" spans="1:17" ht="14.4" customHeight="1" x14ac:dyDescent="0.3">
      <c r="A79" s="544" t="s">
        <v>2021</v>
      </c>
      <c r="B79" s="545" t="s">
        <v>425</v>
      </c>
      <c r="C79" s="545" t="s">
        <v>1947</v>
      </c>
      <c r="D79" s="545" t="s">
        <v>1978</v>
      </c>
      <c r="E79" s="545" t="s">
        <v>1979</v>
      </c>
      <c r="F79" s="562">
        <v>13</v>
      </c>
      <c r="G79" s="562">
        <v>2690</v>
      </c>
      <c r="H79" s="545">
        <v>1</v>
      </c>
      <c r="I79" s="545">
        <v>206.92307692307693</v>
      </c>
      <c r="J79" s="562">
        <v>2</v>
      </c>
      <c r="K79" s="562">
        <v>420</v>
      </c>
      <c r="L79" s="545">
        <v>0.15613382899628253</v>
      </c>
      <c r="M79" s="545">
        <v>210</v>
      </c>
      <c r="N79" s="562">
        <v>42</v>
      </c>
      <c r="O79" s="562">
        <v>9324</v>
      </c>
      <c r="P79" s="550">
        <v>3.4661710037174722</v>
      </c>
      <c r="Q79" s="563">
        <v>222</v>
      </c>
    </row>
    <row r="80" spans="1:17" ht="14.4" customHeight="1" x14ac:dyDescent="0.3">
      <c r="A80" s="544" t="s">
        <v>2021</v>
      </c>
      <c r="B80" s="545" t="s">
        <v>425</v>
      </c>
      <c r="C80" s="545" t="s">
        <v>1947</v>
      </c>
      <c r="D80" s="545" t="s">
        <v>1980</v>
      </c>
      <c r="E80" s="545" t="s">
        <v>1981</v>
      </c>
      <c r="F80" s="562"/>
      <c r="G80" s="562"/>
      <c r="H80" s="545"/>
      <c r="I80" s="545"/>
      <c r="J80" s="562">
        <v>49</v>
      </c>
      <c r="K80" s="562">
        <v>3773</v>
      </c>
      <c r="L80" s="545"/>
      <c r="M80" s="545">
        <v>77</v>
      </c>
      <c r="N80" s="562">
        <v>150</v>
      </c>
      <c r="O80" s="562">
        <v>11550</v>
      </c>
      <c r="P80" s="550"/>
      <c r="Q80" s="563">
        <v>77</v>
      </c>
    </row>
    <row r="81" spans="1:17" ht="14.4" customHeight="1" x14ac:dyDescent="0.3">
      <c r="A81" s="544" t="s">
        <v>2021</v>
      </c>
      <c r="B81" s="545" t="s">
        <v>425</v>
      </c>
      <c r="C81" s="545" t="s">
        <v>1947</v>
      </c>
      <c r="D81" s="545" t="s">
        <v>1982</v>
      </c>
      <c r="E81" s="545" t="s">
        <v>1983</v>
      </c>
      <c r="F81" s="562">
        <v>1</v>
      </c>
      <c r="G81" s="562">
        <v>209</v>
      </c>
      <c r="H81" s="545">
        <v>1</v>
      </c>
      <c r="I81" s="545">
        <v>209</v>
      </c>
      <c r="J81" s="562">
        <v>92</v>
      </c>
      <c r="K81" s="562">
        <v>19320</v>
      </c>
      <c r="L81" s="545">
        <v>92.440191387559807</v>
      </c>
      <c r="M81" s="545">
        <v>210</v>
      </c>
      <c r="N81" s="562">
        <v>103</v>
      </c>
      <c r="O81" s="562">
        <v>22866</v>
      </c>
      <c r="P81" s="550">
        <v>109.4066985645933</v>
      </c>
      <c r="Q81" s="563">
        <v>222</v>
      </c>
    </row>
    <row r="82" spans="1:17" ht="14.4" customHeight="1" x14ac:dyDescent="0.3">
      <c r="A82" s="544" t="s">
        <v>2021</v>
      </c>
      <c r="B82" s="545" t="s">
        <v>425</v>
      </c>
      <c r="C82" s="545" t="s">
        <v>1947</v>
      </c>
      <c r="D82" s="545" t="s">
        <v>1986</v>
      </c>
      <c r="E82" s="545" t="s">
        <v>1987</v>
      </c>
      <c r="F82" s="562"/>
      <c r="G82" s="562"/>
      <c r="H82" s="545"/>
      <c r="I82" s="545"/>
      <c r="J82" s="562">
        <v>1</v>
      </c>
      <c r="K82" s="562">
        <v>36</v>
      </c>
      <c r="L82" s="545"/>
      <c r="M82" s="545">
        <v>36</v>
      </c>
      <c r="N82" s="562"/>
      <c r="O82" s="562"/>
      <c r="P82" s="550"/>
      <c r="Q82" s="563"/>
    </row>
    <row r="83" spans="1:17" ht="14.4" customHeight="1" x14ac:dyDescent="0.3">
      <c r="A83" s="544" t="s">
        <v>2030</v>
      </c>
      <c r="B83" s="545" t="s">
        <v>425</v>
      </c>
      <c r="C83" s="545" t="s">
        <v>1947</v>
      </c>
      <c r="D83" s="545" t="s">
        <v>2031</v>
      </c>
      <c r="E83" s="545" t="s">
        <v>2032</v>
      </c>
      <c r="F83" s="562">
        <v>43</v>
      </c>
      <c r="G83" s="562">
        <v>6602</v>
      </c>
      <c r="H83" s="545">
        <v>1</v>
      </c>
      <c r="I83" s="545">
        <v>153.53488372093022</v>
      </c>
      <c r="J83" s="562">
        <v>121</v>
      </c>
      <c r="K83" s="562">
        <v>18876</v>
      </c>
      <c r="L83" s="545">
        <v>2.8591335958800363</v>
      </c>
      <c r="M83" s="545">
        <v>156</v>
      </c>
      <c r="N83" s="562">
        <v>162</v>
      </c>
      <c r="O83" s="562">
        <v>26406</v>
      </c>
      <c r="P83" s="550">
        <v>3.9996970614965162</v>
      </c>
      <c r="Q83" s="563">
        <v>163</v>
      </c>
    </row>
    <row r="84" spans="1:17" ht="14.4" customHeight="1" x14ac:dyDescent="0.3">
      <c r="A84" s="544" t="s">
        <v>2030</v>
      </c>
      <c r="B84" s="545" t="s">
        <v>425</v>
      </c>
      <c r="C84" s="545" t="s">
        <v>1947</v>
      </c>
      <c r="D84" s="545" t="s">
        <v>2033</v>
      </c>
      <c r="E84" s="545" t="s">
        <v>2034</v>
      </c>
      <c r="F84" s="562">
        <v>1190</v>
      </c>
      <c r="G84" s="562">
        <v>94392</v>
      </c>
      <c r="H84" s="545">
        <v>1</v>
      </c>
      <c r="I84" s="545">
        <v>79.321008403361347</v>
      </c>
      <c r="J84" s="562">
        <v>1141</v>
      </c>
      <c r="K84" s="562">
        <v>92421</v>
      </c>
      <c r="L84" s="545">
        <v>0.97911899313501149</v>
      </c>
      <c r="M84" s="545">
        <v>81</v>
      </c>
      <c r="N84" s="562">
        <v>2574</v>
      </c>
      <c r="O84" s="562">
        <v>221364</v>
      </c>
      <c r="P84" s="550">
        <v>2.3451563691838291</v>
      </c>
      <c r="Q84" s="563">
        <v>86</v>
      </c>
    </row>
    <row r="85" spans="1:17" ht="14.4" customHeight="1" x14ac:dyDescent="0.3">
      <c r="A85" s="544" t="s">
        <v>2030</v>
      </c>
      <c r="B85" s="545" t="s">
        <v>425</v>
      </c>
      <c r="C85" s="545" t="s">
        <v>1947</v>
      </c>
      <c r="D85" s="545" t="s">
        <v>2035</v>
      </c>
      <c r="E85" s="545" t="s">
        <v>2036</v>
      </c>
      <c r="F85" s="562">
        <v>627</v>
      </c>
      <c r="G85" s="562">
        <v>47877</v>
      </c>
      <c r="H85" s="545">
        <v>1</v>
      </c>
      <c r="I85" s="545">
        <v>76.358851674641144</v>
      </c>
      <c r="J85" s="562">
        <v>897</v>
      </c>
      <c r="K85" s="562">
        <v>69966</v>
      </c>
      <c r="L85" s="545">
        <v>1.4613697600100257</v>
      </c>
      <c r="M85" s="545">
        <v>78</v>
      </c>
      <c r="N85" s="562">
        <v>1983</v>
      </c>
      <c r="O85" s="562">
        <v>160623</v>
      </c>
      <c r="P85" s="550">
        <v>3.3549094554796666</v>
      </c>
      <c r="Q85" s="563">
        <v>81</v>
      </c>
    </row>
    <row r="86" spans="1:17" ht="14.4" customHeight="1" x14ac:dyDescent="0.3">
      <c r="A86" s="544" t="s">
        <v>2030</v>
      </c>
      <c r="B86" s="545" t="s">
        <v>425</v>
      </c>
      <c r="C86" s="545" t="s">
        <v>1947</v>
      </c>
      <c r="D86" s="545" t="s">
        <v>2037</v>
      </c>
      <c r="E86" s="545" t="s">
        <v>2038</v>
      </c>
      <c r="F86" s="562"/>
      <c r="G86" s="562"/>
      <c r="H86" s="545"/>
      <c r="I86" s="545"/>
      <c r="J86" s="562"/>
      <c r="K86" s="562"/>
      <c r="L86" s="545"/>
      <c r="M86" s="545"/>
      <c r="N86" s="562">
        <v>46</v>
      </c>
      <c r="O86" s="562">
        <v>23874</v>
      </c>
      <c r="P86" s="550"/>
      <c r="Q86" s="563">
        <v>519</v>
      </c>
    </row>
    <row r="87" spans="1:17" ht="14.4" customHeight="1" x14ac:dyDescent="0.3">
      <c r="A87" s="544" t="s">
        <v>2030</v>
      </c>
      <c r="B87" s="545" t="s">
        <v>425</v>
      </c>
      <c r="C87" s="545" t="s">
        <v>1947</v>
      </c>
      <c r="D87" s="545" t="s">
        <v>2039</v>
      </c>
      <c r="E87" s="545" t="s">
        <v>2040</v>
      </c>
      <c r="F87" s="562"/>
      <c r="G87" s="562"/>
      <c r="H87" s="545"/>
      <c r="I87" s="545"/>
      <c r="J87" s="562">
        <v>1</v>
      </c>
      <c r="K87" s="562">
        <v>78</v>
      </c>
      <c r="L87" s="545"/>
      <c r="M87" s="545">
        <v>78</v>
      </c>
      <c r="N87" s="562"/>
      <c r="O87" s="562"/>
      <c r="P87" s="550"/>
      <c r="Q87" s="563"/>
    </row>
    <row r="88" spans="1:17" ht="14.4" customHeight="1" x14ac:dyDescent="0.3">
      <c r="A88" s="544" t="s">
        <v>2030</v>
      </c>
      <c r="B88" s="545" t="s">
        <v>425</v>
      </c>
      <c r="C88" s="545" t="s">
        <v>1947</v>
      </c>
      <c r="D88" s="545" t="s">
        <v>2041</v>
      </c>
      <c r="E88" s="545" t="s">
        <v>2042</v>
      </c>
      <c r="F88" s="562">
        <v>56</v>
      </c>
      <c r="G88" s="562">
        <v>21272</v>
      </c>
      <c r="H88" s="545">
        <v>1</v>
      </c>
      <c r="I88" s="545">
        <v>379.85714285714283</v>
      </c>
      <c r="J88" s="562">
        <v>177</v>
      </c>
      <c r="K88" s="562">
        <v>67968</v>
      </c>
      <c r="L88" s="545">
        <v>3.1951861602106053</v>
      </c>
      <c r="M88" s="545">
        <v>384</v>
      </c>
      <c r="N88" s="562">
        <v>166</v>
      </c>
      <c r="O88" s="562">
        <v>67894</v>
      </c>
      <c r="P88" s="550">
        <v>3.1917074088003008</v>
      </c>
      <c r="Q88" s="563">
        <v>409</v>
      </c>
    </row>
    <row r="89" spans="1:17" ht="14.4" customHeight="1" x14ac:dyDescent="0.3">
      <c r="A89" s="544" t="s">
        <v>2030</v>
      </c>
      <c r="B89" s="545" t="s">
        <v>425</v>
      </c>
      <c r="C89" s="545" t="s">
        <v>1947</v>
      </c>
      <c r="D89" s="545" t="s">
        <v>2043</v>
      </c>
      <c r="E89" s="545" t="s">
        <v>2044</v>
      </c>
      <c r="F89" s="562">
        <v>176</v>
      </c>
      <c r="G89" s="562">
        <v>13459</v>
      </c>
      <c r="H89" s="545">
        <v>1</v>
      </c>
      <c r="I89" s="545">
        <v>76.471590909090907</v>
      </c>
      <c r="J89" s="562">
        <v>640</v>
      </c>
      <c r="K89" s="562">
        <v>49920</v>
      </c>
      <c r="L89" s="545">
        <v>3.7090422765435767</v>
      </c>
      <c r="M89" s="545">
        <v>78</v>
      </c>
      <c r="N89" s="562">
        <v>917</v>
      </c>
      <c r="O89" s="562">
        <v>74277</v>
      </c>
      <c r="P89" s="550">
        <v>5.5187606805854816</v>
      </c>
      <c r="Q89" s="563">
        <v>81</v>
      </c>
    </row>
    <row r="90" spans="1:17" ht="14.4" customHeight="1" x14ac:dyDescent="0.3">
      <c r="A90" s="544" t="s">
        <v>2030</v>
      </c>
      <c r="B90" s="545" t="s">
        <v>425</v>
      </c>
      <c r="C90" s="545" t="s">
        <v>1947</v>
      </c>
      <c r="D90" s="545" t="s">
        <v>2045</v>
      </c>
      <c r="E90" s="545" t="s">
        <v>2046</v>
      </c>
      <c r="F90" s="562">
        <v>17</v>
      </c>
      <c r="G90" s="562">
        <v>1727</v>
      </c>
      <c r="H90" s="545">
        <v>1</v>
      </c>
      <c r="I90" s="545">
        <v>101.58823529411765</v>
      </c>
      <c r="J90" s="562">
        <v>14</v>
      </c>
      <c r="K90" s="562">
        <v>1456</v>
      </c>
      <c r="L90" s="545">
        <v>0.84308048639258826</v>
      </c>
      <c r="M90" s="545">
        <v>104</v>
      </c>
      <c r="N90" s="562">
        <v>30</v>
      </c>
      <c r="O90" s="562">
        <v>3240</v>
      </c>
      <c r="P90" s="550">
        <v>1.8760856977417486</v>
      </c>
      <c r="Q90" s="563">
        <v>108</v>
      </c>
    </row>
    <row r="91" spans="1:17" ht="14.4" customHeight="1" x14ac:dyDescent="0.3">
      <c r="A91" s="544" t="s">
        <v>2030</v>
      </c>
      <c r="B91" s="545" t="s">
        <v>425</v>
      </c>
      <c r="C91" s="545" t="s">
        <v>1947</v>
      </c>
      <c r="D91" s="545" t="s">
        <v>2047</v>
      </c>
      <c r="E91" s="545" t="s">
        <v>2048</v>
      </c>
      <c r="F91" s="562">
        <v>191</v>
      </c>
      <c r="G91" s="562">
        <v>12136</v>
      </c>
      <c r="H91" s="545">
        <v>1</v>
      </c>
      <c r="I91" s="545">
        <v>63.539267015706805</v>
      </c>
      <c r="J91" s="562">
        <v>920</v>
      </c>
      <c r="K91" s="562">
        <v>59800</v>
      </c>
      <c r="L91" s="545">
        <v>4.9274884640738303</v>
      </c>
      <c r="M91" s="545">
        <v>65</v>
      </c>
      <c r="N91" s="562">
        <v>991</v>
      </c>
      <c r="O91" s="562">
        <v>66397</v>
      </c>
      <c r="P91" s="550">
        <v>5.4710777851021755</v>
      </c>
      <c r="Q91" s="563">
        <v>67</v>
      </c>
    </row>
    <row r="92" spans="1:17" ht="14.4" customHeight="1" x14ac:dyDescent="0.3">
      <c r="A92" s="544" t="s">
        <v>2030</v>
      </c>
      <c r="B92" s="545" t="s">
        <v>425</v>
      </c>
      <c r="C92" s="545" t="s">
        <v>1947</v>
      </c>
      <c r="D92" s="545" t="s">
        <v>2049</v>
      </c>
      <c r="E92" s="545" t="s">
        <v>2050</v>
      </c>
      <c r="F92" s="562">
        <v>51</v>
      </c>
      <c r="G92" s="562">
        <v>13086</v>
      </c>
      <c r="H92" s="545">
        <v>1</v>
      </c>
      <c r="I92" s="545">
        <v>256.58823529411762</v>
      </c>
      <c r="J92" s="562">
        <v>219</v>
      </c>
      <c r="K92" s="562">
        <v>56721</v>
      </c>
      <c r="L92" s="545">
        <v>4.3344795965153597</v>
      </c>
      <c r="M92" s="545">
        <v>259</v>
      </c>
      <c r="N92" s="562">
        <v>303</v>
      </c>
      <c r="O92" s="562">
        <v>83931</v>
      </c>
      <c r="P92" s="550">
        <v>6.4138010087115997</v>
      </c>
      <c r="Q92" s="563">
        <v>277</v>
      </c>
    </row>
    <row r="93" spans="1:17" ht="14.4" customHeight="1" x14ac:dyDescent="0.3">
      <c r="A93" s="544" t="s">
        <v>2030</v>
      </c>
      <c r="B93" s="545" t="s">
        <v>425</v>
      </c>
      <c r="C93" s="545" t="s">
        <v>1947</v>
      </c>
      <c r="D93" s="545" t="s">
        <v>2051</v>
      </c>
      <c r="E93" s="545" t="s">
        <v>2052</v>
      </c>
      <c r="F93" s="562">
        <v>74</v>
      </c>
      <c r="G93" s="562">
        <v>19804</v>
      </c>
      <c r="H93" s="545">
        <v>1</v>
      </c>
      <c r="I93" s="545">
        <v>267.62162162162161</v>
      </c>
      <c r="J93" s="562">
        <v>26</v>
      </c>
      <c r="K93" s="562">
        <v>7020</v>
      </c>
      <c r="L93" s="545">
        <v>0.35447384366794588</v>
      </c>
      <c r="M93" s="545">
        <v>270</v>
      </c>
      <c r="N93" s="562">
        <v>45</v>
      </c>
      <c r="O93" s="562">
        <v>12915</v>
      </c>
      <c r="P93" s="550">
        <v>0.65214098161987477</v>
      </c>
      <c r="Q93" s="563">
        <v>287</v>
      </c>
    </row>
    <row r="94" spans="1:17" ht="14.4" customHeight="1" thickBot="1" x14ac:dyDescent="0.35">
      <c r="A94" s="552" t="s">
        <v>2030</v>
      </c>
      <c r="B94" s="553" t="s">
        <v>425</v>
      </c>
      <c r="C94" s="553" t="s">
        <v>1947</v>
      </c>
      <c r="D94" s="553" t="s">
        <v>2053</v>
      </c>
      <c r="E94" s="553" t="s">
        <v>2054</v>
      </c>
      <c r="F94" s="564"/>
      <c r="G94" s="564"/>
      <c r="H94" s="553"/>
      <c r="I94" s="553"/>
      <c r="J94" s="564">
        <v>14</v>
      </c>
      <c r="K94" s="564">
        <v>2184</v>
      </c>
      <c r="L94" s="553"/>
      <c r="M94" s="553">
        <v>156</v>
      </c>
      <c r="N94" s="564">
        <v>24</v>
      </c>
      <c r="O94" s="564">
        <v>3912</v>
      </c>
      <c r="P94" s="558"/>
      <c r="Q94" s="565">
        <v>163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4" t="s">
        <v>127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256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23959</v>
      </c>
      <c r="C3" s="222">
        <f t="shared" ref="C3:R3" si="0">SUBTOTAL(9,C6:C1048576)</f>
        <v>4</v>
      </c>
      <c r="D3" s="222">
        <f t="shared" si="0"/>
        <v>26663</v>
      </c>
      <c r="E3" s="222">
        <f t="shared" si="0"/>
        <v>0.98532985473615087</v>
      </c>
      <c r="F3" s="222">
        <f t="shared" si="0"/>
        <v>6354.33</v>
      </c>
      <c r="G3" s="225">
        <f>IF(B3&lt;&gt;0,F3/B3,"")</f>
        <v>0.26521682874911306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105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12"/>
      <c r="B5" s="613">
        <v>2014</v>
      </c>
      <c r="C5" s="614"/>
      <c r="D5" s="614">
        <v>2015</v>
      </c>
      <c r="E5" s="614"/>
      <c r="F5" s="614">
        <v>2016</v>
      </c>
      <c r="G5" s="615" t="s">
        <v>2</v>
      </c>
      <c r="H5" s="613">
        <v>2014</v>
      </c>
      <c r="I5" s="614"/>
      <c r="J5" s="614">
        <v>2015</v>
      </c>
      <c r="K5" s="614"/>
      <c r="L5" s="614">
        <v>2016</v>
      </c>
      <c r="M5" s="615" t="s">
        <v>2</v>
      </c>
      <c r="N5" s="613">
        <v>2014</v>
      </c>
      <c r="O5" s="614"/>
      <c r="P5" s="614">
        <v>2015</v>
      </c>
      <c r="Q5" s="614"/>
      <c r="R5" s="614">
        <v>2016</v>
      </c>
      <c r="S5" s="615" t="s">
        <v>2</v>
      </c>
    </row>
    <row r="6" spans="1:19" ht="14.4" customHeight="1" x14ac:dyDescent="0.3">
      <c r="A6" s="569" t="s">
        <v>2056</v>
      </c>
      <c r="B6" s="616"/>
      <c r="C6" s="538"/>
      <c r="D6" s="616">
        <v>15265</v>
      </c>
      <c r="E6" s="538"/>
      <c r="F6" s="616">
        <v>210.32999999999998</v>
      </c>
      <c r="G6" s="543"/>
      <c r="H6" s="616"/>
      <c r="I6" s="538"/>
      <c r="J6" s="616"/>
      <c r="K6" s="538"/>
      <c r="L6" s="616"/>
      <c r="M6" s="543"/>
      <c r="N6" s="616"/>
      <c r="O6" s="538"/>
      <c r="P6" s="616"/>
      <c r="Q6" s="538"/>
      <c r="R6" s="616"/>
      <c r="S6" s="122"/>
    </row>
    <row r="7" spans="1:19" ht="14.4" customHeight="1" x14ac:dyDescent="0.3">
      <c r="A7" s="570" t="s">
        <v>2057</v>
      </c>
      <c r="B7" s="617">
        <v>940</v>
      </c>
      <c r="C7" s="545">
        <v>1</v>
      </c>
      <c r="D7" s="617"/>
      <c r="E7" s="545"/>
      <c r="F7" s="617">
        <v>1008</v>
      </c>
      <c r="G7" s="550">
        <v>1.0723404255319149</v>
      </c>
      <c r="H7" s="617"/>
      <c r="I7" s="545"/>
      <c r="J7" s="617"/>
      <c r="K7" s="545"/>
      <c r="L7" s="617"/>
      <c r="M7" s="550"/>
      <c r="N7" s="617"/>
      <c r="O7" s="545"/>
      <c r="P7" s="617"/>
      <c r="Q7" s="545"/>
      <c r="R7" s="617"/>
      <c r="S7" s="551"/>
    </row>
    <row r="8" spans="1:19" ht="14.4" customHeight="1" x14ac:dyDescent="0.3">
      <c r="A8" s="570" t="s">
        <v>2058</v>
      </c>
      <c r="B8" s="617">
        <v>5664</v>
      </c>
      <c r="C8" s="545">
        <v>1</v>
      </c>
      <c r="D8" s="617"/>
      <c r="E8" s="545"/>
      <c r="F8" s="617">
        <v>957</v>
      </c>
      <c r="G8" s="550">
        <v>0.16896186440677965</v>
      </c>
      <c r="H8" s="617"/>
      <c r="I8" s="545"/>
      <c r="J8" s="617"/>
      <c r="K8" s="545"/>
      <c r="L8" s="617"/>
      <c r="M8" s="550"/>
      <c r="N8" s="617"/>
      <c r="O8" s="545"/>
      <c r="P8" s="617"/>
      <c r="Q8" s="545"/>
      <c r="R8" s="617"/>
      <c r="S8" s="551"/>
    </row>
    <row r="9" spans="1:19" ht="14.4" customHeight="1" x14ac:dyDescent="0.3">
      <c r="A9" s="570" t="s">
        <v>2059</v>
      </c>
      <c r="B9" s="617">
        <v>7432</v>
      </c>
      <c r="C9" s="545">
        <v>1</v>
      </c>
      <c r="D9" s="617">
        <v>4402</v>
      </c>
      <c r="E9" s="545">
        <v>0.59230355220667386</v>
      </c>
      <c r="F9" s="617"/>
      <c r="G9" s="550"/>
      <c r="H9" s="617"/>
      <c r="I9" s="545"/>
      <c r="J9" s="617"/>
      <c r="K9" s="545"/>
      <c r="L9" s="617"/>
      <c r="M9" s="550"/>
      <c r="N9" s="617"/>
      <c r="O9" s="545"/>
      <c r="P9" s="617"/>
      <c r="Q9" s="545"/>
      <c r="R9" s="617"/>
      <c r="S9" s="551"/>
    </row>
    <row r="10" spans="1:19" ht="14.4" customHeight="1" x14ac:dyDescent="0.3">
      <c r="A10" s="570" t="s">
        <v>2060</v>
      </c>
      <c r="B10" s="617">
        <v>9923</v>
      </c>
      <c r="C10" s="545">
        <v>1</v>
      </c>
      <c r="D10" s="617">
        <v>3900</v>
      </c>
      <c r="E10" s="545">
        <v>0.39302630252947696</v>
      </c>
      <c r="F10" s="617">
        <v>4179</v>
      </c>
      <c r="G10" s="550">
        <v>0.42114279955658573</v>
      </c>
      <c r="H10" s="617"/>
      <c r="I10" s="545"/>
      <c r="J10" s="617"/>
      <c r="K10" s="545"/>
      <c r="L10" s="617"/>
      <c r="M10" s="550"/>
      <c r="N10" s="617"/>
      <c r="O10" s="545"/>
      <c r="P10" s="617"/>
      <c r="Q10" s="545"/>
      <c r="R10" s="617"/>
      <c r="S10" s="551"/>
    </row>
    <row r="11" spans="1:19" ht="14.4" customHeight="1" thickBot="1" x14ac:dyDescent="0.35">
      <c r="A11" s="619" t="s">
        <v>2061</v>
      </c>
      <c r="B11" s="618"/>
      <c r="C11" s="553"/>
      <c r="D11" s="618">
        <v>3096</v>
      </c>
      <c r="E11" s="553"/>
      <c r="F11" s="618"/>
      <c r="G11" s="558"/>
      <c r="H11" s="618"/>
      <c r="I11" s="553"/>
      <c r="J11" s="618"/>
      <c r="K11" s="553"/>
      <c r="L11" s="618"/>
      <c r="M11" s="558"/>
      <c r="N11" s="618"/>
      <c r="O11" s="553"/>
      <c r="P11" s="618"/>
      <c r="Q11" s="553"/>
      <c r="R11" s="618"/>
      <c r="S11" s="55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2068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256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40</v>
      </c>
      <c r="G3" s="103">
        <f t="shared" si="0"/>
        <v>23959</v>
      </c>
      <c r="H3" s="103"/>
      <c r="I3" s="103"/>
      <c r="J3" s="103">
        <f t="shared" si="0"/>
        <v>44</v>
      </c>
      <c r="K3" s="103">
        <f t="shared" si="0"/>
        <v>26663</v>
      </c>
      <c r="L3" s="103"/>
      <c r="M3" s="103"/>
      <c r="N3" s="103">
        <f t="shared" si="0"/>
        <v>10</v>
      </c>
      <c r="O3" s="103">
        <f t="shared" si="0"/>
        <v>6354.33</v>
      </c>
      <c r="P3" s="75">
        <f>IF(G3=0,0,O3/G3)</f>
        <v>0.26521682874911306</v>
      </c>
      <c r="Q3" s="104">
        <f>IF(N3=0,0,O3/N3)</f>
        <v>635.43299999999999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6" t="s">
        <v>97</v>
      </c>
      <c r="E4" s="408" t="s">
        <v>70</v>
      </c>
      <c r="F4" s="414">
        <v>2014</v>
      </c>
      <c r="G4" s="415"/>
      <c r="H4" s="105"/>
      <c r="I4" s="105"/>
      <c r="J4" s="414">
        <v>2015</v>
      </c>
      <c r="K4" s="415"/>
      <c r="L4" s="105"/>
      <c r="M4" s="105"/>
      <c r="N4" s="414">
        <v>2016</v>
      </c>
      <c r="O4" s="415"/>
      <c r="P4" s="417" t="s">
        <v>2</v>
      </c>
      <c r="Q4" s="405" t="s">
        <v>98</v>
      </c>
    </row>
    <row r="5" spans="1:17" ht="14.4" customHeight="1" thickBot="1" x14ac:dyDescent="0.35">
      <c r="A5" s="627"/>
      <c r="B5" s="625"/>
      <c r="C5" s="627"/>
      <c r="D5" s="635"/>
      <c r="E5" s="629"/>
      <c r="F5" s="636" t="s">
        <v>72</v>
      </c>
      <c r="G5" s="637" t="s">
        <v>14</v>
      </c>
      <c r="H5" s="638"/>
      <c r="I5" s="638"/>
      <c r="J5" s="636" t="s">
        <v>72</v>
      </c>
      <c r="K5" s="637" t="s">
        <v>14</v>
      </c>
      <c r="L5" s="638"/>
      <c r="M5" s="638"/>
      <c r="N5" s="636" t="s">
        <v>72</v>
      </c>
      <c r="O5" s="637" t="s">
        <v>14</v>
      </c>
      <c r="P5" s="639"/>
      <c r="Q5" s="634"/>
    </row>
    <row r="6" spans="1:17" ht="14.4" customHeight="1" x14ac:dyDescent="0.3">
      <c r="A6" s="537" t="s">
        <v>2062</v>
      </c>
      <c r="B6" s="538" t="s">
        <v>1946</v>
      </c>
      <c r="C6" s="538" t="s">
        <v>1947</v>
      </c>
      <c r="D6" s="538" t="s">
        <v>1954</v>
      </c>
      <c r="E6" s="538" t="s">
        <v>1955</v>
      </c>
      <c r="F6" s="116"/>
      <c r="G6" s="116"/>
      <c r="H6" s="116"/>
      <c r="I6" s="116"/>
      <c r="J6" s="116">
        <v>5</v>
      </c>
      <c r="K6" s="116">
        <v>670</v>
      </c>
      <c r="L6" s="116"/>
      <c r="M6" s="116">
        <v>134</v>
      </c>
      <c r="N6" s="116"/>
      <c r="O6" s="116"/>
      <c r="P6" s="543"/>
      <c r="Q6" s="561"/>
    </row>
    <row r="7" spans="1:17" ht="14.4" customHeight="1" x14ac:dyDescent="0.3">
      <c r="A7" s="544" t="s">
        <v>2062</v>
      </c>
      <c r="B7" s="545" t="s">
        <v>1946</v>
      </c>
      <c r="C7" s="545" t="s">
        <v>1947</v>
      </c>
      <c r="D7" s="545" t="s">
        <v>1956</v>
      </c>
      <c r="E7" s="545" t="s">
        <v>1957</v>
      </c>
      <c r="F7" s="562"/>
      <c r="G7" s="562"/>
      <c r="H7" s="562"/>
      <c r="I7" s="562"/>
      <c r="J7" s="562">
        <v>5</v>
      </c>
      <c r="K7" s="562">
        <v>8605</v>
      </c>
      <c r="L7" s="562"/>
      <c r="M7" s="562">
        <v>1721</v>
      </c>
      <c r="N7" s="562"/>
      <c r="O7" s="562"/>
      <c r="P7" s="550"/>
      <c r="Q7" s="563"/>
    </row>
    <row r="8" spans="1:17" ht="14.4" customHeight="1" x14ac:dyDescent="0.3">
      <c r="A8" s="544" t="s">
        <v>2062</v>
      </c>
      <c r="B8" s="545" t="s">
        <v>1946</v>
      </c>
      <c r="C8" s="545" t="s">
        <v>1947</v>
      </c>
      <c r="D8" s="545" t="s">
        <v>1958</v>
      </c>
      <c r="E8" s="545" t="s">
        <v>1959</v>
      </c>
      <c r="F8" s="562"/>
      <c r="G8" s="562"/>
      <c r="H8" s="562"/>
      <c r="I8" s="562"/>
      <c r="J8" s="562">
        <v>5</v>
      </c>
      <c r="K8" s="562">
        <v>2940</v>
      </c>
      <c r="L8" s="562"/>
      <c r="M8" s="562">
        <v>588</v>
      </c>
      <c r="N8" s="562"/>
      <c r="O8" s="562"/>
      <c r="P8" s="550"/>
      <c r="Q8" s="563"/>
    </row>
    <row r="9" spans="1:17" ht="14.4" customHeight="1" x14ac:dyDescent="0.3">
      <c r="A9" s="544" t="s">
        <v>2062</v>
      </c>
      <c r="B9" s="545" t="s">
        <v>1946</v>
      </c>
      <c r="C9" s="545" t="s">
        <v>1947</v>
      </c>
      <c r="D9" s="545" t="s">
        <v>1960</v>
      </c>
      <c r="E9" s="545" t="s">
        <v>1961</v>
      </c>
      <c r="F9" s="562"/>
      <c r="G9" s="562"/>
      <c r="H9" s="562"/>
      <c r="I9" s="562"/>
      <c r="J9" s="562">
        <v>1</v>
      </c>
      <c r="K9" s="562">
        <v>438</v>
      </c>
      <c r="L9" s="562"/>
      <c r="M9" s="562">
        <v>438</v>
      </c>
      <c r="N9" s="562"/>
      <c r="O9" s="562"/>
      <c r="P9" s="550"/>
      <c r="Q9" s="563"/>
    </row>
    <row r="10" spans="1:17" ht="14.4" customHeight="1" x14ac:dyDescent="0.3">
      <c r="A10" s="544" t="s">
        <v>2062</v>
      </c>
      <c r="B10" s="545" t="s">
        <v>1946</v>
      </c>
      <c r="C10" s="545" t="s">
        <v>1947</v>
      </c>
      <c r="D10" s="545" t="s">
        <v>1970</v>
      </c>
      <c r="E10" s="545" t="s">
        <v>1971</v>
      </c>
      <c r="F10" s="562"/>
      <c r="G10" s="562"/>
      <c r="H10" s="562"/>
      <c r="I10" s="562"/>
      <c r="J10" s="562">
        <v>4</v>
      </c>
      <c r="K10" s="562">
        <v>2612</v>
      </c>
      <c r="L10" s="562"/>
      <c r="M10" s="562">
        <v>653</v>
      </c>
      <c r="N10" s="562"/>
      <c r="O10" s="562"/>
      <c r="P10" s="550"/>
      <c r="Q10" s="563"/>
    </row>
    <row r="11" spans="1:17" ht="14.4" customHeight="1" x14ac:dyDescent="0.3">
      <c r="A11" s="544" t="s">
        <v>2062</v>
      </c>
      <c r="B11" s="545" t="s">
        <v>1990</v>
      </c>
      <c r="C11" s="545" t="s">
        <v>1947</v>
      </c>
      <c r="D11" s="545" t="s">
        <v>1962</v>
      </c>
      <c r="E11" s="545" t="s">
        <v>1963</v>
      </c>
      <c r="F11" s="562"/>
      <c r="G11" s="562"/>
      <c r="H11" s="562"/>
      <c r="I11" s="562"/>
      <c r="J11" s="562"/>
      <c r="K11" s="562"/>
      <c r="L11" s="562"/>
      <c r="M11" s="562"/>
      <c r="N11" s="562">
        <v>1</v>
      </c>
      <c r="O11" s="562">
        <v>33.33</v>
      </c>
      <c r="P11" s="550"/>
      <c r="Q11" s="563">
        <v>33.33</v>
      </c>
    </row>
    <row r="12" spans="1:17" ht="14.4" customHeight="1" x14ac:dyDescent="0.3">
      <c r="A12" s="544" t="s">
        <v>2062</v>
      </c>
      <c r="B12" s="545" t="s">
        <v>1990</v>
      </c>
      <c r="C12" s="545" t="s">
        <v>1947</v>
      </c>
      <c r="D12" s="545" t="s">
        <v>2005</v>
      </c>
      <c r="E12" s="545" t="s">
        <v>2006</v>
      </c>
      <c r="F12" s="562"/>
      <c r="G12" s="562"/>
      <c r="H12" s="562"/>
      <c r="I12" s="562"/>
      <c r="J12" s="562"/>
      <c r="K12" s="562"/>
      <c r="L12" s="562"/>
      <c r="M12" s="562"/>
      <c r="N12" s="562">
        <v>1</v>
      </c>
      <c r="O12" s="562">
        <v>177</v>
      </c>
      <c r="P12" s="550"/>
      <c r="Q12" s="563">
        <v>177</v>
      </c>
    </row>
    <row r="13" spans="1:17" ht="14.4" customHeight="1" x14ac:dyDescent="0.3">
      <c r="A13" s="544" t="s">
        <v>2063</v>
      </c>
      <c r="B13" s="545" t="s">
        <v>1990</v>
      </c>
      <c r="C13" s="545" t="s">
        <v>1947</v>
      </c>
      <c r="D13" s="545" t="s">
        <v>1995</v>
      </c>
      <c r="E13" s="545" t="s">
        <v>1996</v>
      </c>
      <c r="F13" s="562">
        <v>1</v>
      </c>
      <c r="G13" s="562">
        <v>940</v>
      </c>
      <c r="H13" s="562">
        <v>1</v>
      </c>
      <c r="I13" s="562">
        <v>940</v>
      </c>
      <c r="J13" s="562"/>
      <c r="K13" s="562"/>
      <c r="L13" s="562"/>
      <c r="M13" s="562"/>
      <c r="N13" s="562"/>
      <c r="O13" s="562"/>
      <c r="P13" s="550"/>
      <c r="Q13" s="563"/>
    </row>
    <row r="14" spans="1:17" ht="14.4" customHeight="1" x14ac:dyDescent="0.3">
      <c r="A14" s="544" t="s">
        <v>2063</v>
      </c>
      <c r="B14" s="545" t="s">
        <v>1990</v>
      </c>
      <c r="C14" s="545" t="s">
        <v>1947</v>
      </c>
      <c r="D14" s="545" t="s">
        <v>1997</v>
      </c>
      <c r="E14" s="545" t="s">
        <v>1998</v>
      </c>
      <c r="F14" s="562"/>
      <c r="G14" s="562"/>
      <c r="H14" s="562"/>
      <c r="I14" s="562"/>
      <c r="J14" s="562"/>
      <c r="K14" s="562"/>
      <c r="L14" s="562"/>
      <c r="M14" s="562"/>
      <c r="N14" s="562">
        <v>1</v>
      </c>
      <c r="O14" s="562">
        <v>1008</v>
      </c>
      <c r="P14" s="550"/>
      <c r="Q14" s="563">
        <v>1008</v>
      </c>
    </row>
    <row r="15" spans="1:17" ht="14.4" customHeight="1" x14ac:dyDescent="0.3">
      <c r="A15" s="544" t="s">
        <v>2064</v>
      </c>
      <c r="B15" s="545" t="s">
        <v>1990</v>
      </c>
      <c r="C15" s="545" t="s">
        <v>1947</v>
      </c>
      <c r="D15" s="545" t="s">
        <v>1995</v>
      </c>
      <c r="E15" s="545" t="s">
        <v>1996</v>
      </c>
      <c r="F15" s="562">
        <v>4</v>
      </c>
      <c r="G15" s="562">
        <v>3772</v>
      </c>
      <c r="H15" s="562">
        <v>1</v>
      </c>
      <c r="I15" s="562">
        <v>943</v>
      </c>
      <c r="J15" s="562"/>
      <c r="K15" s="562"/>
      <c r="L15" s="562"/>
      <c r="M15" s="562"/>
      <c r="N15" s="562">
        <v>1</v>
      </c>
      <c r="O15" s="562">
        <v>957</v>
      </c>
      <c r="P15" s="550">
        <v>0.25371155885471897</v>
      </c>
      <c r="Q15" s="563">
        <v>957</v>
      </c>
    </row>
    <row r="16" spans="1:17" ht="14.4" customHeight="1" x14ac:dyDescent="0.3">
      <c r="A16" s="544" t="s">
        <v>2064</v>
      </c>
      <c r="B16" s="545" t="s">
        <v>2007</v>
      </c>
      <c r="C16" s="545" t="s">
        <v>1947</v>
      </c>
      <c r="D16" s="545" t="s">
        <v>1995</v>
      </c>
      <c r="E16" s="545" t="s">
        <v>1996</v>
      </c>
      <c r="F16" s="562">
        <v>2</v>
      </c>
      <c r="G16" s="562">
        <v>1892</v>
      </c>
      <c r="H16" s="562">
        <v>1</v>
      </c>
      <c r="I16" s="562">
        <v>946</v>
      </c>
      <c r="J16" s="562"/>
      <c r="K16" s="562"/>
      <c r="L16" s="562"/>
      <c r="M16" s="562"/>
      <c r="N16" s="562"/>
      <c r="O16" s="562"/>
      <c r="P16" s="550"/>
      <c r="Q16" s="563"/>
    </row>
    <row r="17" spans="1:17" ht="14.4" customHeight="1" x14ac:dyDescent="0.3">
      <c r="A17" s="544" t="s">
        <v>2065</v>
      </c>
      <c r="B17" s="545" t="s">
        <v>1946</v>
      </c>
      <c r="C17" s="545" t="s">
        <v>1947</v>
      </c>
      <c r="D17" s="545" t="s">
        <v>1954</v>
      </c>
      <c r="E17" s="545" t="s">
        <v>1955</v>
      </c>
      <c r="F17" s="562">
        <v>4</v>
      </c>
      <c r="G17" s="562">
        <v>523</v>
      </c>
      <c r="H17" s="562">
        <v>1</v>
      </c>
      <c r="I17" s="562">
        <v>130.75</v>
      </c>
      <c r="J17" s="562">
        <v>1</v>
      </c>
      <c r="K17" s="562">
        <v>134</v>
      </c>
      <c r="L17" s="562">
        <v>0.25621414913957935</v>
      </c>
      <c r="M17" s="562">
        <v>134</v>
      </c>
      <c r="N17" s="562"/>
      <c r="O17" s="562"/>
      <c r="P17" s="550"/>
      <c r="Q17" s="563"/>
    </row>
    <row r="18" spans="1:17" ht="14.4" customHeight="1" x14ac:dyDescent="0.3">
      <c r="A18" s="544" t="s">
        <v>2065</v>
      </c>
      <c r="B18" s="545" t="s">
        <v>1946</v>
      </c>
      <c r="C18" s="545" t="s">
        <v>1947</v>
      </c>
      <c r="D18" s="545" t="s">
        <v>1956</v>
      </c>
      <c r="E18" s="545" t="s">
        <v>1957</v>
      </c>
      <c r="F18" s="562"/>
      <c r="G18" s="562"/>
      <c r="H18" s="562"/>
      <c r="I18" s="562"/>
      <c r="J18" s="562">
        <v>1</v>
      </c>
      <c r="K18" s="562">
        <v>1721</v>
      </c>
      <c r="L18" s="562"/>
      <c r="M18" s="562">
        <v>1721</v>
      </c>
      <c r="N18" s="562"/>
      <c r="O18" s="562"/>
      <c r="P18" s="550"/>
      <c r="Q18" s="563"/>
    </row>
    <row r="19" spans="1:17" ht="14.4" customHeight="1" x14ac:dyDescent="0.3">
      <c r="A19" s="544" t="s">
        <v>2065</v>
      </c>
      <c r="B19" s="545" t="s">
        <v>1946</v>
      </c>
      <c r="C19" s="545" t="s">
        <v>1947</v>
      </c>
      <c r="D19" s="545" t="s">
        <v>1958</v>
      </c>
      <c r="E19" s="545" t="s">
        <v>1959</v>
      </c>
      <c r="F19" s="562"/>
      <c r="G19" s="562"/>
      <c r="H19" s="562"/>
      <c r="I19" s="562"/>
      <c r="J19" s="562">
        <v>1</v>
      </c>
      <c r="K19" s="562">
        <v>588</v>
      </c>
      <c r="L19" s="562"/>
      <c r="M19" s="562">
        <v>588</v>
      </c>
      <c r="N19" s="562"/>
      <c r="O19" s="562"/>
      <c r="P19" s="550"/>
      <c r="Q19" s="563"/>
    </row>
    <row r="20" spans="1:17" ht="14.4" customHeight="1" x14ac:dyDescent="0.3">
      <c r="A20" s="544" t="s">
        <v>2065</v>
      </c>
      <c r="B20" s="545" t="s">
        <v>1946</v>
      </c>
      <c r="C20" s="545" t="s">
        <v>1947</v>
      </c>
      <c r="D20" s="545" t="s">
        <v>1960</v>
      </c>
      <c r="E20" s="545" t="s">
        <v>1961</v>
      </c>
      <c r="F20" s="562">
        <v>1</v>
      </c>
      <c r="G20" s="562">
        <v>327</v>
      </c>
      <c r="H20" s="562">
        <v>1</v>
      </c>
      <c r="I20" s="562">
        <v>327</v>
      </c>
      <c r="J20" s="562"/>
      <c r="K20" s="562"/>
      <c r="L20" s="562"/>
      <c r="M20" s="562"/>
      <c r="N20" s="562"/>
      <c r="O20" s="562"/>
      <c r="P20" s="550"/>
      <c r="Q20" s="563"/>
    </row>
    <row r="21" spans="1:17" ht="14.4" customHeight="1" x14ac:dyDescent="0.3">
      <c r="A21" s="544" t="s">
        <v>2065</v>
      </c>
      <c r="B21" s="545" t="s">
        <v>1946</v>
      </c>
      <c r="C21" s="545" t="s">
        <v>1947</v>
      </c>
      <c r="D21" s="545" t="s">
        <v>1970</v>
      </c>
      <c r="E21" s="545" t="s">
        <v>1971</v>
      </c>
      <c r="F21" s="562">
        <v>3</v>
      </c>
      <c r="G21" s="562">
        <v>1941</v>
      </c>
      <c r="H21" s="562">
        <v>1</v>
      </c>
      <c r="I21" s="562">
        <v>647</v>
      </c>
      <c r="J21" s="562">
        <v>2</v>
      </c>
      <c r="K21" s="562">
        <v>1306</v>
      </c>
      <c r="L21" s="562">
        <v>0.67284904688305003</v>
      </c>
      <c r="M21" s="562">
        <v>653</v>
      </c>
      <c r="N21" s="562"/>
      <c r="O21" s="562"/>
      <c r="P21" s="550"/>
      <c r="Q21" s="563"/>
    </row>
    <row r="22" spans="1:17" ht="14.4" customHeight="1" x14ac:dyDescent="0.3">
      <c r="A22" s="544" t="s">
        <v>2065</v>
      </c>
      <c r="B22" s="545" t="s">
        <v>1990</v>
      </c>
      <c r="C22" s="545" t="s">
        <v>1947</v>
      </c>
      <c r="D22" s="545" t="s">
        <v>1995</v>
      </c>
      <c r="E22" s="545" t="s">
        <v>1996</v>
      </c>
      <c r="F22" s="562">
        <v>1</v>
      </c>
      <c r="G22" s="562">
        <v>940</v>
      </c>
      <c r="H22" s="562">
        <v>1</v>
      </c>
      <c r="I22" s="562">
        <v>940</v>
      </c>
      <c r="J22" s="562"/>
      <c r="K22" s="562"/>
      <c r="L22" s="562"/>
      <c r="M22" s="562"/>
      <c r="N22" s="562"/>
      <c r="O22" s="562"/>
      <c r="P22" s="550"/>
      <c r="Q22" s="563"/>
    </row>
    <row r="23" spans="1:17" ht="14.4" customHeight="1" x14ac:dyDescent="0.3">
      <c r="A23" s="544" t="s">
        <v>2065</v>
      </c>
      <c r="B23" s="545" t="s">
        <v>1990</v>
      </c>
      <c r="C23" s="545" t="s">
        <v>1947</v>
      </c>
      <c r="D23" s="545" t="s">
        <v>2001</v>
      </c>
      <c r="E23" s="545" t="s">
        <v>2002</v>
      </c>
      <c r="F23" s="562">
        <v>4</v>
      </c>
      <c r="G23" s="562">
        <v>2324</v>
      </c>
      <c r="H23" s="562">
        <v>1</v>
      </c>
      <c r="I23" s="562">
        <v>581</v>
      </c>
      <c r="J23" s="562"/>
      <c r="K23" s="562"/>
      <c r="L23" s="562"/>
      <c r="M23" s="562"/>
      <c r="N23" s="562"/>
      <c r="O23" s="562"/>
      <c r="P23" s="550"/>
      <c r="Q23" s="563"/>
    </row>
    <row r="24" spans="1:17" ht="14.4" customHeight="1" x14ac:dyDescent="0.3">
      <c r="A24" s="544" t="s">
        <v>2065</v>
      </c>
      <c r="B24" s="545" t="s">
        <v>2007</v>
      </c>
      <c r="C24" s="545" t="s">
        <v>1947</v>
      </c>
      <c r="D24" s="545" t="s">
        <v>1954</v>
      </c>
      <c r="E24" s="545" t="s">
        <v>1955</v>
      </c>
      <c r="F24" s="562">
        <v>1</v>
      </c>
      <c r="G24" s="562">
        <v>133</v>
      </c>
      <c r="H24" s="562">
        <v>1</v>
      </c>
      <c r="I24" s="562">
        <v>133</v>
      </c>
      <c r="J24" s="562"/>
      <c r="K24" s="562"/>
      <c r="L24" s="562"/>
      <c r="M24" s="562"/>
      <c r="N24" s="562"/>
      <c r="O24" s="562"/>
      <c r="P24" s="550"/>
      <c r="Q24" s="563"/>
    </row>
    <row r="25" spans="1:17" ht="14.4" customHeight="1" x14ac:dyDescent="0.3">
      <c r="A25" s="544" t="s">
        <v>2065</v>
      </c>
      <c r="B25" s="545" t="s">
        <v>2007</v>
      </c>
      <c r="C25" s="545" t="s">
        <v>1947</v>
      </c>
      <c r="D25" s="545" t="s">
        <v>1960</v>
      </c>
      <c r="E25" s="545" t="s">
        <v>1961</v>
      </c>
      <c r="F25" s="562">
        <v>1</v>
      </c>
      <c r="G25" s="562">
        <v>330</v>
      </c>
      <c r="H25" s="562">
        <v>1</v>
      </c>
      <c r="I25" s="562">
        <v>330</v>
      </c>
      <c r="J25" s="562"/>
      <c r="K25" s="562"/>
      <c r="L25" s="562"/>
      <c r="M25" s="562"/>
      <c r="N25" s="562"/>
      <c r="O25" s="562"/>
      <c r="P25" s="550"/>
      <c r="Q25" s="563"/>
    </row>
    <row r="26" spans="1:17" ht="14.4" customHeight="1" x14ac:dyDescent="0.3">
      <c r="A26" s="544" t="s">
        <v>2065</v>
      </c>
      <c r="B26" s="545" t="s">
        <v>2007</v>
      </c>
      <c r="C26" s="545" t="s">
        <v>1947</v>
      </c>
      <c r="D26" s="545" t="s">
        <v>2001</v>
      </c>
      <c r="E26" s="545" t="s">
        <v>2002</v>
      </c>
      <c r="F26" s="562">
        <v>1</v>
      </c>
      <c r="G26" s="562">
        <v>584</v>
      </c>
      <c r="H26" s="562">
        <v>1</v>
      </c>
      <c r="I26" s="562">
        <v>584</v>
      </c>
      <c r="J26" s="562"/>
      <c r="K26" s="562"/>
      <c r="L26" s="562"/>
      <c r="M26" s="562"/>
      <c r="N26" s="562"/>
      <c r="O26" s="562"/>
      <c r="P26" s="550"/>
      <c r="Q26" s="563"/>
    </row>
    <row r="27" spans="1:17" ht="14.4" customHeight="1" x14ac:dyDescent="0.3">
      <c r="A27" s="544" t="s">
        <v>2065</v>
      </c>
      <c r="B27" s="545" t="s">
        <v>2007</v>
      </c>
      <c r="C27" s="545" t="s">
        <v>1947</v>
      </c>
      <c r="D27" s="545" t="s">
        <v>2016</v>
      </c>
      <c r="E27" s="545" t="s">
        <v>2017</v>
      </c>
      <c r="F27" s="562">
        <v>1</v>
      </c>
      <c r="G27" s="562">
        <v>330</v>
      </c>
      <c r="H27" s="562">
        <v>1</v>
      </c>
      <c r="I27" s="562">
        <v>330</v>
      </c>
      <c r="J27" s="562"/>
      <c r="K27" s="562"/>
      <c r="L27" s="562"/>
      <c r="M27" s="562"/>
      <c r="N27" s="562"/>
      <c r="O27" s="562"/>
      <c r="P27" s="550"/>
      <c r="Q27" s="563"/>
    </row>
    <row r="28" spans="1:17" ht="14.4" customHeight="1" x14ac:dyDescent="0.3">
      <c r="A28" s="544" t="s">
        <v>2065</v>
      </c>
      <c r="B28" s="545" t="s">
        <v>2021</v>
      </c>
      <c r="C28" s="545" t="s">
        <v>1947</v>
      </c>
      <c r="D28" s="545" t="s">
        <v>2028</v>
      </c>
      <c r="E28" s="545" t="s">
        <v>2029</v>
      </c>
      <c r="F28" s="562"/>
      <c r="G28" s="562"/>
      <c r="H28" s="562"/>
      <c r="I28" s="562"/>
      <c r="J28" s="562">
        <v>1</v>
      </c>
      <c r="K28" s="562">
        <v>653</v>
      </c>
      <c r="L28" s="562"/>
      <c r="M28" s="562">
        <v>653</v>
      </c>
      <c r="N28" s="562"/>
      <c r="O28" s="562"/>
      <c r="P28" s="550"/>
      <c r="Q28" s="563"/>
    </row>
    <row r="29" spans="1:17" ht="14.4" customHeight="1" x14ac:dyDescent="0.3">
      <c r="A29" s="544" t="s">
        <v>2066</v>
      </c>
      <c r="B29" s="545" t="s">
        <v>1946</v>
      </c>
      <c r="C29" s="545" t="s">
        <v>1947</v>
      </c>
      <c r="D29" s="545" t="s">
        <v>1954</v>
      </c>
      <c r="E29" s="545" t="s">
        <v>1955</v>
      </c>
      <c r="F29" s="562">
        <v>4</v>
      </c>
      <c r="G29" s="562">
        <v>523</v>
      </c>
      <c r="H29" s="562">
        <v>1</v>
      </c>
      <c r="I29" s="562">
        <v>130.75</v>
      </c>
      <c r="J29" s="562">
        <v>1</v>
      </c>
      <c r="K29" s="562">
        <v>134</v>
      </c>
      <c r="L29" s="562">
        <v>0.25621414913957935</v>
      </c>
      <c r="M29" s="562">
        <v>134</v>
      </c>
      <c r="N29" s="562">
        <v>1</v>
      </c>
      <c r="O29" s="562">
        <v>138</v>
      </c>
      <c r="P29" s="550">
        <v>0.26386233269598469</v>
      </c>
      <c r="Q29" s="563">
        <v>138</v>
      </c>
    </row>
    <row r="30" spans="1:17" ht="14.4" customHeight="1" x14ac:dyDescent="0.3">
      <c r="A30" s="544" t="s">
        <v>2066</v>
      </c>
      <c r="B30" s="545" t="s">
        <v>1946</v>
      </c>
      <c r="C30" s="545" t="s">
        <v>1947</v>
      </c>
      <c r="D30" s="545" t="s">
        <v>1956</v>
      </c>
      <c r="E30" s="545" t="s">
        <v>1957</v>
      </c>
      <c r="F30" s="562">
        <v>3</v>
      </c>
      <c r="G30" s="562">
        <v>5126</v>
      </c>
      <c r="H30" s="562">
        <v>1</v>
      </c>
      <c r="I30" s="562">
        <v>1708.6666666666667</v>
      </c>
      <c r="J30" s="562">
        <v>1</v>
      </c>
      <c r="K30" s="562">
        <v>1721</v>
      </c>
      <c r="L30" s="562">
        <v>0.33573936792820913</v>
      </c>
      <c r="M30" s="562">
        <v>1721</v>
      </c>
      <c r="N30" s="562">
        <v>1</v>
      </c>
      <c r="O30" s="562">
        <v>1815</v>
      </c>
      <c r="P30" s="550">
        <v>0.35407725321888411</v>
      </c>
      <c r="Q30" s="563">
        <v>1815</v>
      </c>
    </row>
    <row r="31" spans="1:17" ht="14.4" customHeight="1" x14ac:dyDescent="0.3">
      <c r="A31" s="544" t="s">
        <v>2066</v>
      </c>
      <c r="B31" s="545" t="s">
        <v>1946</v>
      </c>
      <c r="C31" s="545" t="s">
        <v>1947</v>
      </c>
      <c r="D31" s="545" t="s">
        <v>1958</v>
      </c>
      <c r="E31" s="545" t="s">
        <v>1959</v>
      </c>
      <c r="F31" s="562"/>
      <c r="G31" s="562"/>
      <c r="H31" s="562"/>
      <c r="I31" s="562"/>
      <c r="J31" s="562">
        <v>1</v>
      </c>
      <c r="K31" s="562">
        <v>588</v>
      </c>
      <c r="L31" s="562"/>
      <c r="M31" s="562">
        <v>588</v>
      </c>
      <c r="N31" s="562">
        <v>1</v>
      </c>
      <c r="O31" s="562">
        <v>623</v>
      </c>
      <c r="P31" s="550"/>
      <c r="Q31" s="563">
        <v>623</v>
      </c>
    </row>
    <row r="32" spans="1:17" ht="14.4" customHeight="1" x14ac:dyDescent="0.3">
      <c r="A32" s="544" t="s">
        <v>2066</v>
      </c>
      <c r="B32" s="545" t="s">
        <v>1946</v>
      </c>
      <c r="C32" s="545" t="s">
        <v>1947</v>
      </c>
      <c r="D32" s="545" t="s">
        <v>1960</v>
      </c>
      <c r="E32" s="545" t="s">
        <v>1961</v>
      </c>
      <c r="F32" s="562">
        <v>2</v>
      </c>
      <c r="G32" s="562">
        <v>654</v>
      </c>
      <c r="H32" s="562">
        <v>1</v>
      </c>
      <c r="I32" s="562">
        <v>327</v>
      </c>
      <c r="J32" s="562"/>
      <c r="K32" s="562"/>
      <c r="L32" s="562"/>
      <c r="M32" s="562"/>
      <c r="N32" s="562">
        <v>1</v>
      </c>
      <c r="O32" s="562">
        <v>469</v>
      </c>
      <c r="P32" s="550">
        <v>0.71712538226299694</v>
      </c>
      <c r="Q32" s="563">
        <v>469</v>
      </c>
    </row>
    <row r="33" spans="1:17" ht="14.4" customHeight="1" x14ac:dyDescent="0.3">
      <c r="A33" s="544" t="s">
        <v>2066</v>
      </c>
      <c r="B33" s="545" t="s">
        <v>1946</v>
      </c>
      <c r="C33" s="545" t="s">
        <v>1947</v>
      </c>
      <c r="D33" s="545" t="s">
        <v>1970</v>
      </c>
      <c r="E33" s="545" t="s">
        <v>1971</v>
      </c>
      <c r="F33" s="562">
        <v>2</v>
      </c>
      <c r="G33" s="562">
        <v>1296</v>
      </c>
      <c r="H33" s="562">
        <v>1</v>
      </c>
      <c r="I33" s="562">
        <v>648</v>
      </c>
      <c r="J33" s="562">
        <v>1</v>
      </c>
      <c r="K33" s="562">
        <v>653</v>
      </c>
      <c r="L33" s="562">
        <v>0.50385802469135799</v>
      </c>
      <c r="M33" s="562">
        <v>653</v>
      </c>
      <c r="N33" s="562">
        <v>0</v>
      </c>
      <c r="O33" s="562">
        <v>0</v>
      </c>
      <c r="P33" s="550">
        <v>0</v>
      </c>
      <c r="Q33" s="563"/>
    </row>
    <row r="34" spans="1:17" ht="14.4" customHeight="1" x14ac:dyDescent="0.3">
      <c r="A34" s="544" t="s">
        <v>2066</v>
      </c>
      <c r="B34" s="545" t="s">
        <v>1990</v>
      </c>
      <c r="C34" s="545" t="s">
        <v>1947</v>
      </c>
      <c r="D34" s="545" t="s">
        <v>1995</v>
      </c>
      <c r="E34" s="545" t="s">
        <v>1996</v>
      </c>
      <c r="F34" s="562"/>
      <c r="G34" s="562"/>
      <c r="H34" s="562"/>
      <c r="I34" s="562"/>
      <c r="J34" s="562"/>
      <c r="K34" s="562"/>
      <c r="L34" s="562"/>
      <c r="M34" s="562"/>
      <c r="N34" s="562">
        <v>1</v>
      </c>
      <c r="O34" s="562">
        <v>957</v>
      </c>
      <c r="P34" s="550"/>
      <c r="Q34" s="563">
        <v>957</v>
      </c>
    </row>
    <row r="35" spans="1:17" ht="14.4" customHeight="1" x14ac:dyDescent="0.3">
      <c r="A35" s="544" t="s">
        <v>2066</v>
      </c>
      <c r="B35" s="545" t="s">
        <v>1990</v>
      </c>
      <c r="C35" s="545" t="s">
        <v>1947</v>
      </c>
      <c r="D35" s="545" t="s">
        <v>2001</v>
      </c>
      <c r="E35" s="545" t="s">
        <v>2002</v>
      </c>
      <c r="F35" s="562">
        <v>4</v>
      </c>
      <c r="G35" s="562">
        <v>2324</v>
      </c>
      <c r="H35" s="562">
        <v>1</v>
      </c>
      <c r="I35" s="562">
        <v>581</v>
      </c>
      <c r="J35" s="562"/>
      <c r="K35" s="562"/>
      <c r="L35" s="562"/>
      <c r="M35" s="562"/>
      <c r="N35" s="562"/>
      <c r="O35" s="562"/>
      <c r="P35" s="550"/>
      <c r="Q35" s="563"/>
    </row>
    <row r="36" spans="1:17" ht="14.4" customHeight="1" x14ac:dyDescent="0.3">
      <c r="A36" s="544" t="s">
        <v>2066</v>
      </c>
      <c r="B36" s="545" t="s">
        <v>1990</v>
      </c>
      <c r="C36" s="545" t="s">
        <v>1947</v>
      </c>
      <c r="D36" s="545" t="s">
        <v>2005</v>
      </c>
      <c r="E36" s="545" t="s">
        <v>2006</v>
      </c>
      <c r="F36" s="562"/>
      <c r="G36" s="562"/>
      <c r="H36" s="562"/>
      <c r="I36" s="562"/>
      <c r="J36" s="562"/>
      <c r="K36" s="562"/>
      <c r="L36" s="562"/>
      <c r="M36" s="562"/>
      <c r="N36" s="562">
        <v>1</v>
      </c>
      <c r="O36" s="562">
        <v>177</v>
      </c>
      <c r="P36" s="550"/>
      <c r="Q36" s="563">
        <v>177</v>
      </c>
    </row>
    <row r="37" spans="1:17" ht="14.4" customHeight="1" x14ac:dyDescent="0.3">
      <c r="A37" s="544" t="s">
        <v>2066</v>
      </c>
      <c r="B37" s="545" t="s">
        <v>2007</v>
      </c>
      <c r="C37" s="545" t="s">
        <v>1947</v>
      </c>
      <c r="D37" s="545" t="s">
        <v>1962</v>
      </c>
      <c r="E37" s="545" t="s">
        <v>1963</v>
      </c>
      <c r="F37" s="562">
        <v>1</v>
      </c>
      <c r="G37" s="562">
        <v>0</v>
      </c>
      <c r="H37" s="562"/>
      <c r="I37" s="562">
        <v>0</v>
      </c>
      <c r="J37" s="562"/>
      <c r="K37" s="562"/>
      <c r="L37" s="562"/>
      <c r="M37" s="562"/>
      <c r="N37" s="562"/>
      <c r="O37" s="562"/>
      <c r="P37" s="550"/>
      <c r="Q37" s="563"/>
    </row>
    <row r="38" spans="1:17" ht="14.4" customHeight="1" x14ac:dyDescent="0.3">
      <c r="A38" s="544" t="s">
        <v>2066</v>
      </c>
      <c r="B38" s="545" t="s">
        <v>2030</v>
      </c>
      <c r="C38" s="545" t="s">
        <v>1947</v>
      </c>
      <c r="D38" s="545" t="s">
        <v>2033</v>
      </c>
      <c r="E38" s="545" t="s">
        <v>2034</v>
      </c>
      <c r="F38" s="562"/>
      <c r="G38" s="562"/>
      <c r="H38" s="562"/>
      <c r="I38" s="562"/>
      <c r="J38" s="562">
        <v>8</v>
      </c>
      <c r="K38" s="562">
        <v>648</v>
      </c>
      <c r="L38" s="562"/>
      <c r="M38" s="562">
        <v>81</v>
      </c>
      <c r="N38" s="562"/>
      <c r="O38" s="562"/>
      <c r="P38" s="550"/>
      <c r="Q38" s="563"/>
    </row>
    <row r="39" spans="1:17" ht="14.4" customHeight="1" x14ac:dyDescent="0.3">
      <c r="A39" s="544" t="s">
        <v>2066</v>
      </c>
      <c r="B39" s="545" t="s">
        <v>2030</v>
      </c>
      <c r="C39" s="545" t="s">
        <v>1947</v>
      </c>
      <c r="D39" s="545" t="s">
        <v>2035</v>
      </c>
      <c r="E39" s="545" t="s">
        <v>2036</v>
      </c>
      <c r="F39" s="562"/>
      <c r="G39" s="562"/>
      <c r="H39" s="562"/>
      <c r="I39" s="562"/>
      <c r="J39" s="562">
        <v>2</v>
      </c>
      <c r="K39" s="562">
        <v>156</v>
      </c>
      <c r="L39" s="562"/>
      <c r="M39" s="562">
        <v>78</v>
      </c>
      <c r="N39" s="562"/>
      <c r="O39" s="562"/>
      <c r="P39" s="550"/>
      <c r="Q39" s="563"/>
    </row>
    <row r="40" spans="1:17" ht="14.4" customHeight="1" x14ac:dyDescent="0.3">
      <c r="A40" s="544" t="s">
        <v>2067</v>
      </c>
      <c r="B40" s="545" t="s">
        <v>1946</v>
      </c>
      <c r="C40" s="545" t="s">
        <v>1947</v>
      </c>
      <c r="D40" s="545" t="s">
        <v>1954</v>
      </c>
      <c r="E40" s="545" t="s">
        <v>1955</v>
      </c>
      <c r="F40" s="562"/>
      <c r="G40" s="562"/>
      <c r="H40" s="562"/>
      <c r="I40" s="562"/>
      <c r="J40" s="562">
        <v>1</v>
      </c>
      <c r="K40" s="562">
        <v>134</v>
      </c>
      <c r="L40" s="562"/>
      <c r="M40" s="562">
        <v>134</v>
      </c>
      <c r="N40" s="562"/>
      <c r="O40" s="562"/>
      <c r="P40" s="550"/>
      <c r="Q40" s="563"/>
    </row>
    <row r="41" spans="1:17" ht="14.4" customHeight="1" x14ac:dyDescent="0.3">
      <c r="A41" s="544" t="s">
        <v>2067</v>
      </c>
      <c r="B41" s="545" t="s">
        <v>1946</v>
      </c>
      <c r="C41" s="545" t="s">
        <v>1947</v>
      </c>
      <c r="D41" s="545" t="s">
        <v>1956</v>
      </c>
      <c r="E41" s="545" t="s">
        <v>1957</v>
      </c>
      <c r="F41" s="562"/>
      <c r="G41" s="562"/>
      <c r="H41" s="562"/>
      <c r="I41" s="562"/>
      <c r="J41" s="562">
        <v>1</v>
      </c>
      <c r="K41" s="562">
        <v>1721</v>
      </c>
      <c r="L41" s="562"/>
      <c r="M41" s="562">
        <v>1721</v>
      </c>
      <c r="N41" s="562"/>
      <c r="O41" s="562"/>
      <c r="P41" s="550"/>
      <c r="Q41" s="563"/>
    </row>
    <row r="42" spans="1:17" ht="14.4" customHeight="1" x14ac:dyDescent="0.3">
      <c r="A42" s="544" t="s">
        <v>2067</v>
      </c>
      <c r="B42" s="545" t="s">
        <v>1946</v>
      </c>
      <c r="C42" s="545" t="s">
        <v>1947</v>
      </c>
      <c r="D42" s="545" t="s">
        <v>1958</v>
      </c>
      <c r="E42" s="545" t="s">
        <v>1959</v>
      </c>
      <c r="F42" s="562"/>
      <c r="G42" s="562"/>
      <c r="H42" s="562"/>
      <c r="I42" s="562"/>
      <c r="J42" s="562">
        <v>1</v>
      </c>
      <c r="K42" s="562">
        <v>588</v>
      </c>
      <c r="L42" s="562"/>
      <c r="M42" s="562">
        <v>588</v>
      </c>
      <c r="N42" s="562"/>
      <c r="O42" s="562"/>
      <c r="P42" s="550"/>
      <c r="Q42" s="563"/>
    </row>
    <row r="43" spans="1:17" ht="14.4" customHeight="1" thickBot="1" x14ac:dyDescent="0.35">
      <c r="A43" s="552" t="s">
        <v>2067</v>
      </c>
      <c r="B43" s="553" t="s">
        <v>1946</v>
      </c>
      <c r="C43" s="553" t="s">
        <v>1947</v>
      </c>
      <c r="D43" s="553" t="s">
        <v>1970</v>
      </c>
      <c r="E43" s="553" t="s">
        <v>1971</v>
      </c>
      <c r="F43" s="564"/>
      <c r="G43" s="564"/>
      <c r="H43" s="564"/>
      <c r="I43" s="564"/>
      <c r="J43" s="564">
        <v>1</v>
      </c>
      <c r="K43" s="564">
        <v>653</v>
      </c>
      <c r="L43" s="564"/>
      <c r="M43" s="564">
        <v>653</v>
      </c>
      <c r="N43" s="564"/>
      <c r="O43" s="564"/>
      <c r="P43" s="558"/>
      <c r="Q43" s="565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137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4" t="s">
        <v>256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2014</v>
      </c>
      <c r="C3" s="40">
        <v>2015</v>
      </c>
      <c r="D3" s="7"/>
      <c r="E3" s="331">
        <v>2016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0.28092</v>
      </c>
      <c r="C5" s="29">
        <v>7.0018200000000004</v>
      </c>
      <c r="D5" s="8"/>
      <c r="E5" s="117">
        <v>6.9874200000000002</v>
      </c>
      <c r="F5" s="28">
        <v>8.9370172387733327</v>
      </c>
      <c r="G5" s="116">
        <f>E5-F5</f>
        <v>-1.9495972387733325</v>
      </c>
      <c r="H5" s="122">
        <f>IF(F5&lt;0.00000001,"",E5/F5)</f>
        <v>0.78185146266530781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4.7131400000000001</v>
      </c>
      <c r="C6" s="31">
        <v>2.310069999999</v>
      </c>
      <c r="D6" s="8"/>
      <c r="E6" s="118">
        <v>13.104040000000001</v>
      </c>
      <c r="F6" s="30">
        <v>29.211987365803331</v>
      </c>
      <c r="G6" s="119">
        <f>E6-F6</f>
        <v>-16.10794736580333</v>
      </c>
      <c r="H6" s="123">
        <f>IF(F6&lt;0.00000001,"",E6/F6)</f>
        <v>0.44858433751549853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1928.2354500000019</v>
      </c>
      <c r="C7" s="31">
        <v>1842.1631100000009</v>
      </c>
      <c r="D7" s="8"/>
      <c r="E7" s="118">
        <v>2225.1354000000001</v>
      </c>
      <c r="F7" s="30">
        <v>2018.7505564799039</v>
      </c>
      <c r="G7" s="119">
        <f>E7-F7</f>
        <v>206.38484352009618</v>
      </c>
      <c r="H7" s="123">
        <f>IF(F7&lt;0.00000001,"",E7/F7)</f>
        <v>1.1022339500329201</v>
      </c>
    </row>
    <row r="8" spans="1:8" ht="14.4" customHeight="1" thickBot="1" x14ac:dyDescent="0.35">
      <c r="A8" s="1" t="s">
        <v>76</v>
      </c>
      <c r="B8" s="11">
        <v>379.35744000000113</v>
      </c>
      <c r="C8" s="33">
        <v>460.58757000000111</v>
      </c>
      <c r="D8" s="8"/>
      <c r="E8" s="120">
        <v>455.85932000000014</v>
      </c>
      <c r="F8" s="32">
        <v>448.6198920739028</v>
      </c>
      <c r="G8" s="121">
        <f>E8-F8</f>
        <v>7.2394279260973349</v>
      </c>
      <c r="H8" s="124">
        <f>IF(F8&lt;0.00000001,"",E8/F8)</f>
        <v>1.0161371086168973</v>
      </c>
    </row>
    <row r="9" spans="1:8" ht="14.4" customHeight="1" thickBot="1" x14ac:dyDescent="0.35">
      <c r="A9" s="2" t="s">
        <v>77</v>
      </c>
      <c r="B9" s="3">
        <v>2312.5869500000031</v>
      </c>
      <c r="C9" s="35">
        <v>2312.062570000001</v>
      </c>
      <c r="D9" s="8"/>
      <c r="E9" s="3">
        <v>2701.0861800000002</v>
      </c>
      <c r="F9" s="34">
        <v>2505.5194531583834</v>
      </c>
      <c r="G9" s="34">
        <f>E9-F9</f>
        <v>195.56672684161686</v>
      </c>
      <c r="H9" s="125">
        <f>IF(F9&lt;0.00000001,"",E9/F9)</f>
        <v>1.0780543637747819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965.23500000000001</v>
      </c>
      <c r="C11" s="29">
        <f>IF(ISERROR(VLOOKUP("Celkem:",'ZV Vykáz.-A'!A:F,4,0)),0,VLOOKUP("Celkem:",'ZV Vykáz.-A'!A:F,4,0)/1000)</f>
        <v>1351.7419500000001</v>
      </c>
      <c r="D11" s="8"/>
      <c r="E11" s="117">
        <f>IF(ISERROR(VLOOKUP("Celkem:",'ZV Vykáz.-A'!A:F,6,0)),0,VLOOKUP("Celkem:",'ZV Vykáz.-A'!A:F,6,0)/1000)</f>
        <v>2120.5952400000001</v>
      </c>
      <c r="F11" s="28">
        <f>B11</f>
        <v>965.23500000000001</v>
      </c>
      <c r="G11" s="116">
        <f>E11-F11</f>
        <v>1155.36024</v>
      </c>
      <c r="H11" s="122">
        <f>IF(F11&lt;0.00000001,"",E11/F11)</f>
        <v>2.1969730065735287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965.23500000000001</v>
      </c>
      <c r="C13" s="37">
        <f>SUM(C11:C12)</f>
        <v>1351.7419500000001</v>
      </c>
      <c r="D13" s="8"/>
      <c r="E13" s="5">
        <f>SUM(E11:E12)</f>
        <v>2120.5952400000001</v>
      </c>
      <c r="F13" s="36">
        <f>SUM(F11:F12)</f>
        <v>965.23500000000001</v>
      </c>
      <c r="G13" s="36">
        <f>E13-F13</f>
        <v>1155.36024</v>
      </c>
      <c r="H13" s="126">
        <f>IF(F13&lt;0.00000001,"",E13/F13)</f>
        <v>2.1969730065735287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0.41738322530964672</v>
      </c>
      <c r="C15" s="39">
        <f>IF(C9=0,"",C13/C9)</f>
        <v>0.58464765077702874</v>
      </c>
      <c r="D15" s="8"/>
      <c r="E15" s="6">
        <f>IF(E9=0,"",E13/E9)</f>
        <v>0.78508981153648338</v>
      </c>
      <c r="F15" s="38">
        <f>IF(F9=0,"",F13/F9)</f>
        <v>0.38524346669240722</v>
      </c>
      <c r="G15" s="38">
        <f>IF(ISERROR(F15-E15),"",E15-F15)</f>
        <v>0.39984634484407616</v>
      </c>
      <c r="H15" s="127">
        <f>IF(ISERROR(F15-E15),"",IF(F15&lt;0.00000001,"",E15/F15))</f>
        <v>2.0379055828695685</v>
      </c>
    </row>
    <row r="17" spans="1:8" ht="14.4" customHeight="1" x14ac:dyDescent="0.3">
      <c r="A17" s="113" t="s">
        <v>161</v>
      </c>
    </row>
    <row r="18" spans="1:8" ht="14.4" customHeight="1" x14ac:dyDescent="0.3">
      <c r="A18" s="287" t="s">
        <v>196</v>
      </c>
      <c r="B18" s="288"/>
      <c r="C18" s="288"/>
      <c r="D18" s="288"/>
      <c r="E18" s="288"/>
      <c r="F18" s="288"/>
      <c r="G18" s="288"/>
      <c r="H18" s="288"/>
    </row>
    <row r="19" spans="1:8" x14ac:dyDescent="0.3">
      <c r="A19" s="286" t="s">
        <v>195</v>
      </c>
      <c r="B19" s="288"/>
      <c r="C19" s="288"/>
      <c r="D19" s="288"/>
      <c r="E19" s="288"/>
      <c r="F19" s="288"/>
      <c r="G19" s="288"/>
      <c r="H19" s="288"/>
    </row>
    <row r="20" spans="1:8" ht="14.4" customHeight="1" x14ac:dyDescent="0.3">
      <c r="A20" s="114" t="s">
        <v>221</v>
      </c>
    </row>
    <row r="21" spans="1:8" ht="14.4" customHeight="1" x14ac:dyDescent="0.3">
      <c r="A21" s="114" t="s">
        <v>162</v>
      </c>
    </row>
    <row r="22" spans="1:8" ht="14.4" customHeight="1" x14ac:dyDescent="0.3">
      <c r="A22" s="115" t="s">
        <v>255</v>
      </c>
    </row>
    <row r="23" spans="1:8" ht="14.4" customHeight="1" x14ac:dyDescent="0.3">
      <c r="A23" s="115" t="s">
        <v>163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4" operator="greaterThan">
      <formula>0</formula>
    </cfRule>
  </conditionalFormatting>
  <conditionalFormatting sqref="G11:G13 G15">
    <cfRule type="cellIs" dxfId="61" priority="3" operator="lessThan">
      <formula>0</formula>
    </cfRule>
  </conditionalFormatting>
  <conditionalFormatting sqref="H5:H9">
    <cfRule type="cellIs" dxfId="60" priority="2" operator="greaterThan">
      <formula>1</formula>
    </cfRule>
  </conditionalFormatting>
  <conditionalFormatting sqref="H11:H13 H15">
    <cfRule type="cellIs" dxfId="5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4" t="s">
        <v>256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0.62212600865412371</v>
      </c>
      <c r="C4" s="201">
        <f t="shared" ref="C4:M4" si="0">(C10+C8)/C6</f>
        <v>0.73471012822826676</v>
      </c>
      <c r="D4" s="201">
        <f t="shared" si="0"/>
        <v>0.7185711084438472</v>
      </c>
      <c r="E4" s="201">
        <f t="shared" si="0"/>
        <v>0.76712486756818721</v>
      </c>
      <c r="F4" s="201">
        <f t="shared" si="0"/>
        <v>0.78508977451434003</v>
      </c>
      <c r="G4" s="201">
        <f t="shared" si="0"/>
        <v>0.78508977451434003</v>
      </c>
      <c r="H4" s="201">
        <f t="shared" si="0"/>
        <v>0.78508977451434003</v>
      </c>
      <c r="I4" s="201">
        <f t="shared" si="0"/>
        <v>0.78508977451434003</v>
      </c>
      <c r="J4" s="201">
        <f t="shared" si="0"/>
        <v>0.78508977451434003</v>
      </c>
      <c r="K4" s="201">
        <f t="shared" si="0"/>
        <v>0.78508977451434003</v>
      </c>
      <c r="L4" s="201">
        <f t="shared" si="0"/>
        <v>0.78508977451434003</v>
      </c>
      <c r="M4" s="201">
        <f t="shared" si="0"/>
        <v>0.78508977451434003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553.19755999999995</v>
      </c>
      <c r="C5" s="201">
        <f>IF(ISERROR(VLOOKUP($A5,'Man Tab'!$A:$Q,COLUMN()+2,0)),0,VLOOKUP($A5,'Man Tab'!$A:$Q,COLUMN()+2,0))</f>
        <v>541.87768000000005</v>
      </c>
      <c r="D5" s="201">
        <f>IF(ISERROR(VLOOKUP($A5,'Man Tab'!$A:$Q,COLUMN()+2,0)),0,VLOOKUP($A5,'Man Tab'!$A:$Q,COLUMN()+2,0))</f>
        <v>624.99791000000005</v>
      </c>
      <c r="E5" s="201">
        <f>IF(ISERROR(VLOOKUP($A5,'Man Tab'!$A:$Q,COLUMN()+2,0)),0,VLOOKUP($A5,'Man Tab'!$A:$Q,COLUMN()+2,0))</f>
        <v>466.56157000000002</v>
      </c>
      <c r="F5" s="201">
        <f>IF(ISERROR(VLOOKUP($A5,'Man Tab'!$A:$Q,COLUMN()+2,0)),0,VLOOKUP($A5,'Man Tab'!$A:$Q,COLUMN()+2,0))</f>
        <v>514.45146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553.19755999999995</v>
      </c>
      <c r="C6" s="203">
        <f t="shared" ref="C6:M6" si="1">C5+B6</f>
        <v>1095.0752400000001</v>
      </c>
      <c r="D6" s="203">
        <f t="shared" si="1"/>
        <v>1720.0731500000002</v>
      </c>
      <c r="E6" s="203">
        <f t="shared" si="1"/>
        <v>2186.63472</v>
      </c>
      <c r="F6" s="203">
        <f t="shared" si="1"/>
        <v>2701.0861800000002</v>
      </c>
      <c r="G6" s="203">
        <f t="shared" si="1"/>
        <v>2701.0861800000002</v>
      </c>
      <c r="H6" s="203">
        <f t="shared" si="1"/>
        <v>2701.0861800000002</v>
      </c>
      <c r="I6" s="203">
        <f t="shared" si="1"/>
        <v>2701.0861800000002</v>
      </c>
      <c r="J6" s="203">
        <f t="shared" si="1"/>
        <v>2701.0861800000002</v>
      </c>
      <c r="K6" s="203">
        <f t="shared" si="1"/>
        <v>2701.0861800000002</v>
      </c>
      <c r="L6" s="203">
        <f t="shared" si="1"/>
        <v>2701.0861800000002</v>
      </c>
      <c r="M6" s="203">
        <f t="shared" si="1"/>
        <v>2701.0861800000002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344158.59000000008</v>
      </c>
      <c r="C9" s="202">
        <v>460404.28</v>
      </c>
      <c r="D9" s="202">
        <v>431432</v>
      </c>
      <c r="E9" s="202">
        <v>441427</v>
      </c>
      <c r="F9" s="202">
        <v>443173.27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344.15859000000006</v>
      </c>
      <c r="C10" s="203">
        <f t="shared" ref="C10:M10" si="3">C9/1000+B10</f>
        <v>804.56287000000009</v>
      </c>
      <c r="D10" s="203">
        <f t="shared" si="3"/>
        <v>1235.99487</v>
      </c>
      <c r="E10" s="203">
        <f t="shared" si="3"/>
        <v>1677.4218700000001</v>
      </c>
      <c r="F10" s="203">
        <f t="shared" si="3"/>
        <v>2120.5951400000004</v>
      </c>
      <c r="G10" s="203">
        <f t="shared" si="3"/>
        <v>2120.5951400000004</v>
      </c>
      <c r="H10" s="203">
        <f t="shared" si="3"/>
        <v>2120.5951400000004</v>
      </c>
      <c r="I10" s="203">
        <f t="shared" si="3"/>
        <v>2120.5951400000004</v>
      </c>
      <c r="J10" s="203">
        <f t="shared" si="3"/>
        <v>2120.5951400000004</v>
      </c>
      <c r="K10" s="203">
        <f t="shared" si="3"/>
        <v>2120.5951400000004</v>
      </c>
      <c r="L10" s="203">
        <f t="shared" si="3"/>
        <v>2120.5951400000004</v>
      </c>
      <c r="M10" s="203">
        <f t="shared" si="3"/>
        <v>2120.5951400000004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5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0.38524346669240722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0.38524346669240722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4" t="s">
        <v>258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4" customFormat="1" ht="14.4" customHeight="1" thickBot="1" x14ac:dyDescent="0.3">
      <c r="A2" s="234" t="s">
        <v>256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2016</v>
      </c>
      <c r="C4" s="139" t="s">
        <v>30</v>
      </c>
      <c r="D4" s="129" t="s">
        <v>235</v>
      </c>
      <c r="E4" s="129" t="s">
        <v>236</v>
      </c>
      <c r="F4" s="129" t="s">
        <v>237</v>
      </c>
      <c r="G4" s="129" t="s">
        <v>238</v>
      </c>
      <c r="H4" s="129" t="s">
        <v>239</v>
      </c>
      <c r="I4" s="129" t="s">
        <v>240</v>
      </c>
      <c r="J4" s="129" t="s">
        <v>241</v>
      </c>
      <c r="K4" s="129" t="s">
        <v>242</v>
      </c>
      <c r="L4" s="129" t="s">
        <v>243</v>
      </c>
      <c r="M4" s="129" t="s">
        <v>244</v>
      </c>
      <c r="N4" s="129" t="s">
        <v>245</v>
      </c>
      <c r="O4" s="129" t="s">
        <v>246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257</v>
      </c>
    </row>
    <row r="7" spans="1:17" ht="14.4" customHeight="1" x14ac:dyDescent="0.3">
      <c r="A7" s="15" t="s">
        <v>35</v>
      </c>
      <c r="B7" s="51">
        <v>21.448841373055998</v>
      </c>
      <c r="C7" s="52">
        <v>1.787403447754</v>
      </c>
      <c r="D7" s="52">
        <v>0.26619999999999999</v>
      </c>
      <c r="E7" s="52">
        <v>0</v>
      </c>
      <c r="F7" s="52">
        <v>1.4991300000000001</v>
      </c>
      <c r="G7" s="52">
        <v>5.2220899999999997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6.9874200000000002</v>
      </c>
      <c r="Q7" s="95">
        <v>0.78185146266500005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257</v>
      </c>
    </row>
    <row r="9" spans="1:17" ht="14.4" customHeight="1" x14ac:dyDescent="0.3">
      <c r="A9" s="15" t="s">
        <v>37</v>
      </c>
      <c r="B9" s="51">
        <v>70.108769677927995</v>
      </c>
      <c r="C9" s="52">
        <v>5.8423974731600001</v>
      </c>
      <c r="D9" s="52">
        <v>1.7391000000000001</v>
      </c>
      <c r="E9" s="52">
        <v>1.3030999999999999</v>
      </c>
      <c r="F9" s="52">
        <v>4.0793900000000001</v>
      </c>
      <c r="G9" s="52">
        <v>1.8795999999999999</v>
      </c>
      <c r="H9" s="52">
        <v>4.1028500000000001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13.104039999999999</v>
      </c>
      <c r="Q9" s="95">
        <v>0.44858433751499999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257</v>
      </c>
    </row>
    <row r="11" spans="1:17" ht="14.4" customHeight="1" x14ac:dyDescent="0.3">
      <c r="A11" s="15" t="s">
        <v>39</v>
      </c>
      <c r="B11" s="51">
        <v>39.166881077284003</v>
      </c>
      <c r="C11" s="52">
        <v>3.2639067564399999</v>
      </c>
      <c r="D11" s="52">
        <v>3.7907299999999999</v>
      </c>
      <c r="E11" s="52">
        <v>1.1644099999999999</v>
      </c>
      <c r="F11" s="52">
        <v>3.3764500000000002</v>
      </c>
      <c r="G11" s="52">
        <v>1.2000599999999999</v>
      </c>
      <c r="H11" s="52">
        <v>1.6442300000000001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11.175879999999999</v>
      </c>
      <c r="Q11" s="95">
        <v>0.68481613195199997</v>
      </c>
    </row>
    <row r="12" spans="1:17" ht="14.4" customHeight="1" x14ac:dyDescent="0.3">
      <c r="A12" s="15" t="s">
        <v>40</v>
      </c>
      <c r="B12" s="51">
        <v>20.841571546558999</v>
      </c>
      <c r="C12" s="52">
        <v>1.7367976288789999</v>
      </c>
      <c r="D12" s="52">
        <v>0.159</v>
      </c>
      <c r="E12" s="52">
        <v>0</v>
      </c>
      <c r="F12" s="52">
        <v>0.11899999999999999</v>
      </c>
      <c r="G12" s="52">
        <v>0.21836</v>
      </c>
      <c r="H12" s="52">
        <v>12.439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12.935359999999999</v>
      </c>
      <c r="Q12" s="95">
        <v>1.489564447222</v>
      </c>
    </row>
    <row r="13" spans="1:17" ht="14.4" customHeight="1" x14ac:dyDescent="0.3">
      <c r="A13" s="15" t="s">
        <v>41</v>
      </c>
      <c r="B13" s="51">
        <v>7.8931607550100003</v>
      </c>
      <c r="C13" s="52">
        <v>0.65776339625000002</v>
      </c>
      <c r="D13" s="52">
        <v>2.2159800000000001</v>
      </c>
      <c r="E13" s="52">
        <v>2.9124599999999998</v>
      </c>
      <c r="F13" s="52">
        <v>0.91351000000000004</v>
      </c>
      <c r="G13" s="52">
        <v>4.1761999999999997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10.21815</v>
      </c>
      <c r="Q13" s="95">
        <v>3.106937861924</v>
      </c>
    </row>
    <row r="14" spans="1:17" ht="14.4" customHeight="1" x14ac:dyDescent="0.3">
      <c r="A14" s="15" t="s">
        <v>42</v>
      </c>
      <c r="B14" s="51">
        <v>175.12156721634199</v>
      </c>
      <c r="C14" s="52">
        <v>14.593463934695</v>
      </c>
      <c r="D14" s="52">
        <v>20.219000000000001</v>
      </c>
      <c r="E14" s="52">
        <v>15.734999999999999</v>
      </c>
      <c r="F14" s="52">
        <v>17.202000000000002</v>
      </c>
      <c r="G14" s="52">
        <v>14.003</v>
      </c>
      <c r="H14" s="52">
        <v>12.481999999999999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79.641000000000005</v>
      </c>
      <c r="Q14" s="95">
        <v>1.0914612234129999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257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257</v>
      </c>
    </row>
    <row r="17" spans="1:17" ht="14.4" customHeight="1" x14ac:dyDescent="0.3">
      <c r="A17" s="15" t="s">
        <v>45</v>
      </c>
      <c r="B17" s="51">
        <v>126.51770368245199</v>
      </c>
      <c r="C17" s="52">
        <v>10.543141973537001</v>
      </c>
      <c r="D17" s="52">
        <v>0.13400000000000001</v>
      </c>
      <c r="E17" s="52">
        <v>0.90991999999999995</v>
      </c>
      <c r="F17" s="52">
        <v>6.7271099999999997</v>
      </c>
      <c r="G17" s="52">
        <v>5.10053</v>
      </c>
      <c r="H17" s="52">
        <v>0.90991999999999995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13.78148</v>
      </c>
      <c r="Q17" s="95">
        <v>0.26143022705300001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 t="s">
        <v>257</v>
      </c>
    </row>
    <row r="19" spans="1:17" ht="14.4" customHeight="1" x14ac:dyDescent="0.3">
      <c r="A19" s="15" t="s">
        <v>47</v>
      </c>
      <c r="B19" s="51">
        <v>266.53109752280801</v>
      </c>
      <c r="C19" s="52">
        <v>22.210924793566999</v>
      </c>
      <c r="D19" s="52">
        <v>29.046119999999998</v>
      </c>
      <c r="E19" s="52">
        <v>18.34637</v>
      </c>
      <c r="F19" s="52">
        <v>46.11253</v>
      </c>
      <c r="G19" s="52">
        <v>16.49539</v>
      </c>
      <c r="H19" s="52">
        <v>14.30254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124.30295</v>
      </c>
      <c r="Q19" s="95">
        <v>1.1192955822890001</v>
      </c>
    </row>
    <row r="20" spans="1:17" ht="14.4" customHeight="1" x14ac:dyDescent="0.3">
      <c r="A20" s="15" t="s">
        <v>48</v>
      </c>
      <c r="B20" s="51">
        <v>4845.0013355517704</v>
      </c>
      <c r="C20" s="52">
        <v>403.75011129598101</v>
      </c>
      <c r="D20" s="52">
        <v>460.59242999999998</v>
      </c>
      <c r="E20" s="52">
        <v>446.98442</v>
      </c>
      <c r="F20" s="52">
        <v>510.66278999999997</v>
      </c>
      <c r="G20" s="52">
        <v>372.63083999999998</v>
      </c>
      <c r="H20" s="52">
        <v>434.26492000000002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2225.1354000000001</v>
      </c>
      <c r="Q20" s="95">
        <v>1.102233950032</v>
      </c>
    </row>
    <row r="21" spans="1:17" ht="14.4" customHeight="1" x14ac:dyDescent="0.3">
      <c r="A21" s="16" t="s">
        <v>49</v>
      </c>
      <c r="B21" s="51">
        <v>418.00104275795297</v>
      </c>
      <c r="C21" s="52">
        <v>34.833420229829002</v>
      </c>
      <c r="D21" s="52">
        <v>34.847999999999999</v>
      </c>
      <c r="E21" s="52">
        <v>54.107999999999997</v>
      </c>
      <c r="F21" s="52">
        <v>33.892000000000003</v>
      </c>
      <c r="G21" s="52">
        <v>33.892000000000003</v>
      </c>
      <c r="H21" s="52">
        <v>33.892000000000003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190.63200000000001</v>
      </c>
      <c r="Q21" s="95">
        <v>1.094535068576</v>
      </c>
    </row>
    <row r="22" spans="1:17" ht="14.4" customHeight="1" x14ac:dyDescent="0.3">
      <c r="A22" s="15" t="s">
        <v>50</v>
      </c>
      <c r="B22" s="51">
        <v>17.356750793088999</v>
      </c>
      <c r="C22" s="52">
        <v>1.446395899424</v>
      </c>
      <c r="D22" s="52">
        <v>0</v>
      </c>
      <c r="E22" s="52">
        <v>0</v>
      </c>
      <c r="F22" s="52">
        <v>0</v>
      </c>
      <c r="G22" s="52">
        <v>11.253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11.253</v>
      </c>
      <c r="Q22" s="95">
        <v>1.556005517504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/>
    </row>
    <row r="24" spans="1:17" ht="14.4" customHeight="1" x14ac:dyDescent="0.3">
      <c r="A24" s="16" t="s">
        <v>52</v>
      </c>
      <c r="B24" s="51">
        <v>5.2579656258679996</v>
      </c>
      <c r="C24" s="52">
        <v>0.438163802155</v>
      </c>
      <c r="D24" s="52">
        <v>0.187</v>
      </c>
      <c r="E24" s="52">
        <v>0.413999999999</v>
      </c>
      <c r="F24" s="52">
        <v>0.413999999999</v>
      </c>
      <c r="G24" s="52">
        <v>0.49049999999900001</v>
      </c>
      <c r="H24" s="52">
        <v>0.413999999999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1.9194999999989999</v>
      </c>
      <c r="Q24" s="95">
        <v>0.87615635547899995</v>
      </c>
    </row>
    <row r="25" spans="1:17" ht="14.4" customHeight="1" x14ac:dyDescent="0.3">
      <c r="A25" s="17" t="s">
        <v>53</v>
      </c>
      <c r="B25" s="54">
        <v>6013.2466875801201</v>
      </c>
      <c r="C25" s="55">
        <v>501.10389063167702</v>
      </c>
      <c r="D25" s="55">
        <v>553.19755999999995</v>
      </c>
      <c r="E25" s="55">
        <v>541.87768000000005</v>
      </c>
      <c r="F25" s="55">
        <v>624.99791000000005</v>
      </c>
      <c r="G25" s="55">
        <v>466.56157000000002</v>
      </c>
      <c r="H25" s="55">
        <v>514.45146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2701.0861799999998</v>
      </c>
      <c r="Q25" s="96">
        <v>1.0780543637740001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88.045609999999996</v>
      </c>
      <c r="E26" s="52">
        <v>85.818399999999997</v>
      </c>
      <c r="F26" s="52">
        <v>91.266300000000001</v>
      </c>
      <c r="G26" s="52">
        <v>76.333979999999997</v>
      </c>
      <c r="H26" s="52">
        <v>77.996369999999999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419.46066000000002</v>
      </c>
      <c r="Q26" s="95" t="s">
        <v>257</v>
      </c>
    </row>
    <row r="27" spans="1:17" ht="14.4" customHeight="1" x14ac:dyDescent="0.3">
      <c r="A27" s="18" t="s">
        <v>55</v>
      </c>
      <c r="B27" s="54">
        <v>6013.2466875801201</v>
      </c>
      <c r="C27" s="55">
        <v>501.10389063167702</v>
      </c>
      <c r="D27" s="55">
        <v>641.24316999999996</v>
      </c>
      <c r="E27" s="55">
        <v>627.69608000000005</v>
      </c>
      <c r="F27" s="55">
        <v>716.26421000000005</v>
      </c>
      <c r="G27" s="55">
        <v>542.89554999999996</v>
      </c>
      <c r="H27" s="55">
        <v>592.44782999999995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3120.54684</v>
      </c>
      <c r="Q27" s="96">
        <v>1.245469012849</v>
      </c>
    </row>
    <row r="28" spans="1:17" ht="14.4" customHeight="1" x14ac:dyDescent="0.3">
      <c r="A28" s="16" t="s">
        <v>56</v>
      </c>
      <c r="B28" s="51">
        <v>1660.6495073603601</v>
      </c>
      <c r="C28" s="52">
        <v>138.387458946696</v>
      </c>
      <c r="D28" s="52">
        <v>137.14536000000001</v>
      </c>
      <c r="E28" s="52">
        <v>164.40647000000001</v>
      </c>
      <c r="F28" s="52">
        <v>133.90582000000001</v>
      </c>
      <c r="G28" s="52">
        <v>132.30885000000001</v>
      </c>
      <c r="H28" s="52">
        <v>129.14116000000001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696.90765999999996</v>
      </c>
      <c r="Q28" s="95">
        <v>1.007183259674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257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0.41399999999999998</v>
      </c>
      <c r="F31" s="58">
        <v>0.41399999999999998</v>
      </c>
      <c r="G31" s="58">
        <v>0.41399999999999998</v>
      </c>
      <c r="H31" s="58">
        <v>0.41399999999999998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1.6559999999999999</v>
      </c>
      <c r="Q31" s="97" t="s">
        <v>257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161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247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4" t="s">
        <v>256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252</v>
      </c>
      <c r="G4" s="346" t="s">
        <v>64</v>
      </c>
      <c r="H4" s="141" t="s">
        <v>142</v>
      </c>
      <c r="I4" s="344" t="s">
        <v>65</v>
      </c>
      <c r="J4" s="346" t="s">
        <v>224</v>
      </c>
      <c r="K4" s="347" t="s">
        <v>254</v>
      </c>
    </row>
    <row r="5" spans="1:11" ht="42" thickBot="1" x14ac:dyDescent="0.35">
      <c r="A5" s="78"/>
      <c r="B5" s="24" t="s">
        <v>248</v>
      </c>
      <c r="C5" s="25" t="s">
        <v>249</v>
      </c>
      <c r="D5" s="26" t="s">
        <v>250</v>
      </c>
      <c r="E5" s="26" t="s">
        <v>251</v>
      </c>
      <c r="F5" s="345"/>
      <c r="G5" s="345"/>
      <c r="H5" s="25" t="s">
        <v>253</v>
      </c>
      <c r="I5" s="345"/>
      <c r="J5" s="345"/>
      <c r="K5" s="348"/>
    </row>
    <row r="6" spans="1:11" ht="14.4" customHeight="1" thickBot="1" x14ac:dyDescent="0.35">
      <c r="A6" s="436" t="s">
        <v>259</v>
      </c>
      <c r="B6" s="418">
        <v>5860.7553299187903</v>
      </c>
      <c r="C6" s="418">
        <v>6513.9129499999999</v>
      </c>
      <c r="D6" s="419">
        <v>653.15762008121101</v>
      </c>
      <c r="E6" s="420">
        <v>1.1114459797939999</v>
      </c>
      <c r="F6" s="418">
        <v>6013.2466875801201</v>
      </c>
      <c r="G6" s="419">
        <v>2505.5194531583802</v>
      </c>
      <c r="H6" s="421">
        <v>514.45146</v>
      </c>
      <c r="I6" s="418">
        <v>2701.0861799999998</v>
      </c>
      <c r="J6" s="419">
        <v>195.56672684161501</v>
      </c>
      <c r="K6" s="422">
        <v>0.44918931823899999</v>
      </c>
    </row>
    <row r="7" spans="1:11" ht="14.4" customHeight="1" thickBot="1" x14ac:dyDescent="0.35">
      <c r="A7" s="437" t="s">
        <v>260</v>
      </c>
      <c r="B7" s="418">
        <v>263.19565429683399</v>
      </c>
      <c r="C7" s="418">
        <v>293.06166999999999</v>
      </c>
      <c r="D7" s="419">
        <v>29.866015703165999</v>
      </c>
      <c r="E7" s="420">
        <v>1.113474577621</v>
      </c>
      <c r="F7" s="418">
        <v>334.58079164618198</v>
      </c>
      <c r="G7" s="419">
        <v>139.40866318590901</v>
      </c>
      <c r="H7" s="421">
        <v>31.082080000000001</v>
      </c>
      <c r="I7" s="418">
        <v>135.71785</v>
      </c>
      <c r="J7" s="419">
        <v>-3.6908131859090001</v>
      </c>
      <c r="K7" s="422">
        <v>0.40563550983300001</v>
      </c>
    </row>
    <row r="8" spans="1:11" ht="14.4" customHeight="1" thickBot="1" x14ac:dyDescent="0.35">
      <c r="A8" s="438" t="s">
        <v>261</v>
      </c>
      <c r="B8" s="418">
        <v>83.341351398821004</v>
      </c>
      <c r="C8" s="418">
        <v>115.43267</v>
      </c>
      <c r="D8" s="419">
        <v>32.091318601178003</v>
      </c>
      <c r="E8" s="420">
        <v>1.3850587740960001</v>
      </c>
      <c r="F8" s="418">
        <v>159.45922442983999</v>
      </c>
      <c r="G8" s="419">
        <v>66.441343512432994</v>
      </c>
      <c r="H8" s="421">
        <v>18.600079999999998</v>
      </c>
      <c r="I8" s="418">
        <v>56.07685</v>
      </c>
      <c r="J8" s="419">
        <v>-10.364493512433</v>
      </c>
      <c r="K8" s="422">
        <v>0.35166889968499998</v>
      </c>
    </row>
    <row r="9" spans="1:11" ht="14.4" customHeight="1" thickBot="1" x14ac:dyDescent="0.35">
      <c r="A9" s="439" t="s">
        <v>262</v>
      </c>
      <c r="B9" s="423">
        <v>0</v>
      </c>
      <c r="C9" s="423">
        <v>-1.3999999999999999E-4</v>
      </c>
      <c r="D9" s="424">
        <v>-1.3999999999999999E-4</v>
      </c>
      <c r="E9" s="425" t="s">
        <v>263</v>
      </c>
      <c r="F9" s="423">
        <v>0</v>
      </c>
      <c r="G9" s="424">
        <v>0</v>
      </c>
      <c r="H9" s="426">
        <v>0</v>
      </c>
      <c r="I9" s="423">
        <v>0</v>
      </c>
      <c r="J9" s="424">
        <v>0</v>
      </c>
      <c r="K9" s="427" t="s">
        <v>257</v>
      </c>
    </row>
    <row r="10" spans="1:11" ht="14.4" customHeight="1" thickBot="1" x14ac:dyDescent="0.35">
      <c r="A10" s="440" t="s">
        <v>264</v>
      </c>
      <c r="B10" s="418">
        <v>0</v>
      </c>
      <c r="C10" s="418">
        <v>-1.3999999999999999E-4</v>
      </c>
      <c r="D10" s="419">
        <v>-1.3999999999999999E-4</v>
      </c>
      <c r="E10" s="428" t="s">
        <v>263</v>
      </c>
      <c r="F10" s="418">
        <v>0</v>
      </c>
      <c r="G10" s="419">
        <v>0</v>
      </c>
      <c r="H10" s="421">
        <v>0</v>
      </c>
      <c r="I10" s="418">
        <v>0</v>
      </c>
      <c r="J10" s="419">
        <v>0</v>
      </c>
      <c r="K10" s="429" t="s">
        <v>257</v>
      </c>
    </row>
    <row r="11" spans="1:11" ht="14.4" customHeight="1" thickBot="1" x14ac:dyDescent="0.35">
      <c r="A11" s="439" t="s">
        <v>265</v>
      </c>
      <c r="B11" s="423">
        <v>7</v>
      </c>
      <c r="C11" s="423">
        <v>13.82549</v>
      </c>
      <c r="D11" s="424">
        <v>6.8254900000000003</v>
      </c>
      <c r="E11" s="430">
        <v>1.9750700000000001</v>
      </c>
      <c r="F11" s="423">
        <v>21.448841373055998</v>
      </c>
      <c r="G11" s="424">
        <v>8.9370172387730005</v>
      </c>
      <c r="H11" s="426">
        <v>0</v>
      </c>
      <c r="I11" s="423">
        <v>6.9874200000000002</v>
      </c>
      <c r="J11" s="424">
        <v>-1.9495972387730001</v>
      </c>
      <c r="K11" s="431">
        <v>0.32577144277699999</v>
      </c>
    </row>
    <row r="12" spans="1:11" ht="14.4" customHeight="1" thickBot="1" x14ac:dyDescent="0.35">
      <c r="A12" s="440" t="s">
        <v>266</v>
      </c>
      <c r="B12" s="418">
        <v>7</v>
      </c>
      <c r="C12" s="418">
        <v>3.9034900000000001</v>
      </c>
      <c r="D12" s="419">
        <v>-3.0965099999999999</v>
      </c>
      <c r="E12" s="420">
        <v>0.55764142857099996</v>
      </c>
      <c r="F12" s="418">
        <v>14.448839443465999</v>
      </c>
      <c r="G12" s="419">
        <v>6.0203497681110001</v>
      </c>
      <c r="H12" s="421">
        <v>0</v>
      </c>
      <c r="I12" s="418">
        <v>2.0264199999999999</v>
      </c>
      <c r="J12" s="419">
        <v>-3.9939297681110002</v>
      </c>
      <c r="K12" s="422">
        <v>0.14024794226000001</v>
      </c>
    </row>
    <row r="13" spans="1:11" ht="14.4" customHeight="1" thickBot="1" x14ac:dyDescent="0.35">
      <c r="A13" s="440" t="s">
        <v>267</v>
      </c>
      <c r="B13" s="418">
        <v>0</v>
      </c>
      <c r="C13" s="418">
        <v>9.9220000000000006</v>
      </c>
      <c r="D13" s="419">
        <v>9.9220000000000006</v>
      </c>
      <c r="E13" s="428" t="s">
        <v>263</v>
      </c>
      <c r="F13" s="418">
        <v>7.0000019295889997</v>
      </c>
      <c r="G13" s="419">
        <v>2.9166674706619999</v>
      </c>
      <c r="H13" s="421">
        <v>0</v>
      </c>
      <c r="I13" s="418">
        <v>4.9610000000000003</v>
      </c>
      <c r="J13" s="419">
        <v>2.0443325293369998</v>
      </c>
      <c r="K13" s="422">
        <v>0.70871409035300004</v>
      </c>
    </row>
    <row r="14" spans="1:11" ht="14.4" customHeight="1" thickBot="1" x14ac:dyDescent="0.35">
      <c r="A14" s="439" t="s">
        <v>268</v>
      </c>
      <c r="B14" s="423">
        <v>36.592359256896998</v>
      </c>
      <c r="C14" s="423">
        <v>35.035780000000003</v>
      </c>
      <c r="D14" s="424">
        <v>-1.5565792568970001</v>
      </c>
      <c r="E14" s="430">
        <v>0.957461631649</v>
      </c>
      <c r="F14" s="423">
        <v>70.108769677927995</v>
      </c>
      <c r="G14" s="424">
        <v>29.211987365803001</v>
      </c>
      <c r="H14" s="426">
        <v>4.1028500000000001</v>
      </c>
      <c r="I14" s="423">
        <v>13.104039999999999</v>
      </c>
      <c r="J14" s="424">
        <v>-16.107947365803</v>
      </c>
      <c r="K14" s="431">
        <v>0.186910140631</v>
      </c>
    </row>
    <row r="15" spans="1:11" ht="14.4" customHeight="1" thickBot="1" x14ac:dyDescent="0.35">
      <c r="A15" s="440" t="s">
        <v>269</v>
      </c>
      <c r="B15" s="418">
        <v>10</v>
      </c>
      <c r="C15" s="418">
        <v>8.8934999999999995</v>
      </c>
      <c r="D15" s="419">
        <v>-1.1065</v>
      </c>
      <c r="E15" s="420">
        <v>0.88934999999999997</v>
      </c>
      <c r="F15" s="418">
        <v>5.0000013782780002</v>
      </c>
      <c r="G15" s="419">
        <v>2.0833339076150001</v>
      </c>
      <c r="H15" s="421">
        <v>0</v>
      </c>
      <c r="I15" s="418">
        <v>0</v>
      </c>
      <c r="J15" s="419">
        <v>-2.0833339076150001</v>
      </c>
      <c r="K15" s="422">
        <v>0</v>
      </c>
    </row>
    <row r="16" spans="1:11" ht="14.4" customHeight="1" thickBot="1" x14ac:dyDescent="0.35">
      <c r="A16" s="440" t="s">
        <v>270</v>
      </c>
      <c r="B16" s="418">
        <v>0.417359986854</v>
      </c>
      <c r="C16" s="418">
        <v>0.57843</v>
      </c>
      <c r="D16" s="419">
        <v>0.161070013145</v>
      </c>
      <c r="E16" s="420">
        <v>1.3859258630889999</v>
      </c>
      <c r="F16" s="418">
        <v>0</v>
      </c>
      <c r="G16" s="419">
        <v>0</v>
      </c>
      <c r="H16" s="421">
        <v>0</v>
      </c>
      <c r="I16" s="418">
        <v>0.15659999999999999</v>
      </c>
      <c r="J16" s="419">
        <v>0.15659999999999999</v>
      </c>
      <c r="K16" s="429" t="s">
        <v>257</v>
      </c>
    </row>
    <row r="17" spans="1:11" ht="14.4" customHeight="1" thickBot="1" x14ac:dyDescent="0.35">
      <c r="A17" s="440" t="s">
        <v>271</v>
      </c>
      <c r="B17" s="418">
        <v>24.999999307052999</v>
      </c>
      <c r="C17" s="418">
        <v>25.455089999999998</v>
      </c>
      <c r="D17" s="419">
        <v>0.45509069294600002</v>
      </c>
      <c r="E17" s="420">
        <v>1.0182036282219999</v>
      </c>
      <c r="F17" s="418">
        <v>64.000007994013998</v>
      </c>
      <c r="G17" s="419">
        <v>26.666669997505998</v>
      </c>
      <c r="H17" s="421">
        <v>4.1028500000000001</v>
      </c>
      <c r="I17" s="418">
        <v>12.75244</v>
      </c>
      <c r="J17" s="419">
        <v>-13.914229997506</v>
      </c>
      <c r="K17" s="422">
        <v>0.199256850111</v>
      </c>
    </row>
    <row r="18" spans="1:11" ht="14.4" customHeight="1" thickBot="1" x14ac:dyDescent="0.35">
      <c r="A18" s="440" t="s">
        <v>272</v>
      </c>
      <c r="B18" s="418">
        <v>0.17499999448699999</v>
      </c>
      <c r="C18" s="418">
        <v>1.09E-2</v>
      </c>
      <c r="D18" s="419">
        <v>-0.16409999448699999</v>
      </c>
      <c r="E18" s="420">
        <v>6.2285716247000002E-2</v>
      </c>
      <c r="F18" s="418">
        <v>1.0900003004E-2</v>
      </c>
      <c r="G18" s="419">
        <v>4.5416679179999999E-3</v>
      </c>
      <c r="H18" s="421">
        <v>0</v>
      </c>
      <c r="I18" s="418">
        <v>0.19500000000000001</v>
      </c>
      <c r="J18" s="419">
        <v>0.19045833208099999</v>
      </c>
      <c r="K18" s="422">
        <v>0</v>
      </c>
    </row>
    <row r="19" spans="1:11" ht="14.4" customHeight="1" thickBot="1" x14ac:dyDescent="0.35">
      <c r="A19" s="440" t="s">
        <v>273</v>
      </c>
      <c r="B19" s="418">
        <v>0.99999996850200001</v>
      </c>
      <c r="C19" s="418">
        <v>0</v>
      </c>
      <c r="D19" s="419">
        <v>-0.99999996850200001</v>
      </c>
      <c r="E19" s="420">
        <v>0</v>
      </c>
      <c r="F19" s="418">
        <v>1.0000002756549999</v>
      </c>
      <c r="G19" s="419">
        <v>0.41666678152300002</v>
      </c>
      <c r="H19" s="421">
        <v>0</v>
      </c>
      <c r="I19" s="418">
        <v>0</v>
      </c>
      <c r="J19" s="419">
        <v>-0.41666678152300002</v>
      </c>
      <c r="K19" s="422">
        <v>0</v>
      </c>
    </row>
    <row r="20" spans="1:11" ht="14.4" customHeight="1" thickBot="1" x14ac:dyDescent="0.35">
      <c r="A20" s="440" t="s">
        <v>274</v>
      </c>
      <c r="B20" s="418">
        <v>0</v>
      </c>
      <c r="C20" s="418">
        <v>9.7860000000000003E-2</v>
      </c>
      <c r="D20" s="419">
        <v>9.7860000000000003E-2</v>
      </c>
      <c r="E20" s="428" t="s">
        <v>263</v>
      </c>
      <c r="F20" s="418">
        <v>9.7860026975E-2</v>
      </c>
      <c r="G20" s="419">
        <v>4.0775011239E-2</v>
      </c>
      <c r="H20" s="421">
        <v>0</v>
      </c>
      <c r="I20" s="418">
        <v>0</v>
      </c>
      <c r="J20" s="419">
        <v>-4.0775011239E-2</v>
      </c>
      <c r="K20" s="422">
        <v>0</v>
      </c>
    </row>
    <row r="21" spans="1:11" ht="14.4" customHeight="1" thickBot="1" x14ac:dyDescent="0.35">
      <c r="A21" s="439" t="s">
        <v>275</v>
      </c>
      <c r="B21" s="423">
        <v>32.748992362406</v>
      </c>
      <c r="C21" s="423">
        <v>36.696170000000002</v>
      </c>
      <c r="D21" s="424">
        <v>3.9471776375930001</v>
      </c>
      <c r="E21" s="430">
        <v>1.1205282163770001</v>
      </c>
      <c r="F21" s="423">
        <v>39.166881077284003</v>
      </c>
      <c r="G21" s="424">
        <v>16.319533782202001</v>
      </c>
      <c r="H21" s="426">
        <v>1.6442300000000001</v>
      </c>
      <c r="I21" s="423">
        <v>11.175879999999999</v>
      </c>
      <c r="J21" s="424">
        <v>-5.1436537822009996</v>
      </c>
      <c r="K21" s="431">
        <v>0.28534005497999998</v>
      </c>
    </row>
    <row r="22" spans="1:11" ht="14.4" customHeight="1" thickBot="1" x14ac:dyDescent="0.35">
      <c r="A22" s="440" t="s">
        <v>276</v>
      </c>
      <c r="B22" s="418">
        <v>3.4138530778780001</v>
      </c>
      <c r="C22" s="418">
        <v>2.2488999999999999</v>
      </c>
      <c r="D22" s="419">
        <v>-1.164953077878</v>
      </c>
      <c r="E22" s="420">
        <v>0.65875711364699996</v>
      </c>
      <c r="F22" s="418">
        <v>1.415992015864</v>
      </c>
      <c r="G22" s="419">
        <v>0.58999667327600003</v>
      </c>
      <c r="H22" s="421">
        <v>0</v>
      </c>
      <c r="I22" s="418">
        <v>0.123</v>
      </c>
      <c r="J22" s="419">
        <v>-0.46699667327599997</v>
      </c>
      <c r="K22" s="422">
        <v>8.6864896568000005E-2</v>
      </c>
    </row>
    <row r="23" spans="1:11" ht="14.4" customHeight="1" thickBot="1" x14ac:dyDescent="0.35">
      <c r="A23" s="440" t="s">
        <v>277</v>
      </c>
      <c r="B23" s="418">
        <v>0.99999996850200001</v>
      </c>
      <c r="C23" s="418">
        <v>0.21332999999999999</v>
      </c>
      <c r="D23" s="419">
        <v>-0.78666996850199999</v>
      </c>
      <c r="E23" s="420">
        <v>0.21333000671899999</v>
      </c>
      <c r="F23" s="418">
        <v>0.13080912638200001</v>
      </c>
      <c r="G23" s="419">
        <v>5.4503802658999997E-2</v>
      </c>
      <c r="H23" s="421">
        <v>0.15775</v>
      </c>
      <c r="I23" s="418">
        <v>0.29877999999999999</v>
      </c>
      <c r="J23" s="419">
        <v>0.24427619734</v>
      </c>
      <c r="K23" s="422">
        <v>2.2840913953249999</v>
      </c>
    </row>
    <row r="24" spans="1:11" ht="14.4" customHeight="1" thickBot="1" x14ac:dyDescent="0.35">
      <c r="A24" s="440" t="s">
        <v>278</v>
      </c>
      <c r="B24" s="418">
        <v>3.103646111157</v>
      </c>
      <c r="C24" s="418">
        <v>7.89811</v>
      </c>
      <c r="D24" s="419">
        <v>4.7944638888420004</v>
      </c>
      <c r="E24" s="420">
        <v>2.54478433337</v>
      </c>
      <c r="F24" s="418">
        <v>9.7842584132030002</v>
      </c>
      <c r="G24" s="419">
        <v>4.0767743388340003</v>
      </c>
      <c r="H24" s="421">
        <v>0</v>
      </c>
      <c r="I24" s="418">
        <v>2.3023799999999999</v>
      </c>
      <c r="J24" s="419">
        <v>-1.774394338834</v>
      </c>
      <c r="K24" s="422">
        <v>0.23531471704500001</v>
      </c>
    </row>
    <row r="25" spans="1:11" ht="14.4" customHeight="1" thickBot="1" x14ac:dyDescent="0.35">
      <c r="A25" s="440" t="s">
        <v>279</v>
      </c>
      <c r="B25" s="418">
        <v>7.9999997480190004</v>
      </c>
      <c r="C25" s="418">
        <v>9.35947</v>
      </c>
      <c r="D25" s="419">
        <v>1.3594702519799999</v>
      </c>
      <c r="E25" s="420">
        <v>1.1699337868499999</v>
      </c>
      <c r="F25" s="418">
        <v>7.9561468012230003</v>
      </c>
      <c r="G25" s="419">
        <v>3.3150611671760002</v>
      </c>
      <c r="H25" s="421">
        <v>3.909E-2</v>
      </c>
      <c r="I25" s="418">
        <v>2.7519399999999998</v>
      </c>
      <c r="J25" s="419">
        <v>-0.56312116717600003</v>
      </c>
      <c r="K25" s="422">
        <v>0.34588853986099999</v>
      </c>
    </row>
    <row r="26" spans="1:11" ht="14.4" customHeight="1" thickBot="1" x14ac:dyDescent="0.35">
      <c r="A26" s="440" t="s">
        <v>280</v>
      </c>
      <c r="B26" s="418">
        <v>1.999999937004</v>
      </c>
      <c r="C26" s="418">
        <v>2.27006</v>
      </c>
      <c r="D26" s="419">
        <v>0.27006006299500002</v>
      </c>
      <c r="E26" s="420">
        <v>1.1350300357500001</v>
      </c>
      <c r="F26" s="418">
        <v>2.498793429554</v>
      </c>
      <c r="G26" s="419">
        <v>1.0411639289800001</v>
      </c>
      <c r="H26" s="421">
        <v>0</v>
      </c>
      <c r="I26" s="418">
        <v>0.22620000000000001</v>
      </c>
      <c r="J26" s="419">
        <v>-0.81496392898000003</v>
      </c>
      <c r="K26" s="422">
        <v>9.0523689283000003E-2</v>
      </c>
    </row>
    <row r="27" spans="1:11" ht="14.4" customHeight="1" thickBot="1" x14ac:dyDescent="0.35">
      <c r="A27" s="440" t="s">
        <v>281</v>
      </c>
      <c r="B27" s="418">
        <v>3.4633778529999999E-2</v>
      </c>
      <c r="C27" s="418">
        <v>1.1359999999999999</v>
      </c>
      <c r="D27" s="419">
        <v>1.1013662214690001</v>
      </c>
      <c r="E27" s="420">
        <v>0</v>
      </c>
      <c r="F27" s="418">
        <v>0</v>
      </c>
      <c r="G27" s="419">
        <v>0</v>
      </c>
      <c r="H27" s="421">
        <v>0</v>
      </c>
      <c r="I27" s="418">
        <v>0</v>
      </c>
      <c r="J27" s="419">
        <v>0</v>
      </c>
      <c r="K27" s="429" t="s">
        <v>257</v>
      </c>
    </row>
    <row r="28" spans="1:11" ht="14.4" customHeight="1" thickBot="1" x14ac:dyDescent="0.35">
      <c r="A28" s="440" t="s">
        <v>282</v>
      </c>
      <c r="B28" s="418">
        <v>2.5871295573049999</v>
      </c>
      <c r="C28" s="418">
        <v>2.2104499999999998</v>
      </c>
      <c r="D28" s="419">
        <v>-0.37667955730500002</v>
      </c>
      <c r="E28" s="420">
        <v>0.85440251484800001</v>
      </c>
      <c r="F28" s="418">
        <v>3.2514264747569999</v>
      </c>
      <c r="G28" s="419">
        <v>1.3547610311480001</v>
      </c>
      <c r="H28" s="421">
        <v>0</v>
      </c>
      <c r="I28" s="418">
        <v>5.3359999999999998E-2</v>
      </c>
      <c r="J28" s="419">
        <v>-1.301401031148</v>
      </c>
      <c r="K28" s="422">
        <v>1.6411258384999999E-2</v>
      </c>
    </row>
    <row r="29" spans="1:11" ht="14.4" customHeight="1" thickBot="1" x14ac:dyDescent="0.35">
      <c r="A29" s="440" t="s">
        <v>283</v>
      </c>
      <c r="B29" s="418">
        <v>7.6097303414950002</v>
      </c>
      <c r="C29" s="418">
        <v>6.6943799999999998</v>
      </c>
      <c r="D29" s="419">
        <v>-0.91535034149500005</v>
      </c>
      <c r="E29" s="420">
        <v>0.87971316979400005</v>
      </c>
      <c r="F29" s="418">
        <v>10.503830079061</v>
      </c>
      <c r="G29" s="419">
        <v>4.3765958662750002</v>
      </c>
      <c r="H29" s="421">
        <v>0.97767999999999999</v>
      </c>
      <c r="I29" s="418">
        <v>3.65896</v>
      </c>
      <c r="J29" s="419">
        <v>-0.71763586627499998</v>
      </c>
      <c r="K29" s="422">
        <v>0.348345315228</v>
      </c>
    </row>
    <row r="30" spans="1:11" ht="14.4" customHeight="1" thickBot="1" x14ac:dyDescent="0.35">
      <c r="A30" s="440" t="s">
        <v>284</v>
      </c>
      <c r="B30" s="418">
        <v>4.9999998425119996</v>
      </c>
      <c r="C30" s="418">
        <v>4.66547</v>
      </c>
      <c r="D30" s="419">
        <v>-0.33452984251200002</v>
      </c>
      <c r="E30" s="420">
        <v>0.93309402938999997</v>
      </c>
      <c r="F30" s="418">
        <v>3.6256247372389998</v>
      </c>
      <c r="G30" s="419">
        <v>1.510676973849</v>
      </c>
      <c r="H30" s="421">
        <v>0.46971000000000002</v>
      </c>
      <c r="I30" s="418">
        <v>1.76126</v>
      </c>
      <c r="J30" s="419">
        <v>0.25058302615</v>
      </c>
      <c r="K30" s="422">
        <v>0.48578110743500003</v>
      </c>
    </row>
    <row r="31" spans="1:11" ht="14.4" customHeight="1" thickBot="1" x14ac:dyDescent="0.35">
      <c r="A31" s="439" t="s">
        <v>285</v>
      </c>
      <c r="B31" s="423">
        <v>0.99999996850200001</v>
      </c>
      <c r="C31" s="423">
        <v>15.904059999999999</v>
      </c>
      <c r="D31" s="424">
        <v>14.904060031497</v>
      </c>
      <c r="E31" s="430">
        <v>15.904060500939</v>
      </c>
      <c r="F31" s="423">
        <v>20.841571546558999</v>
      </c>
      <c r="G31" s="424">
        <v>8.6839881443990006</v>
      </c>
      <c r="H31" s="426">
        <v>12.439</v>
      </c>
      <c r="I31" s="423">
        <v>12.935359999999999</v>
      </c>
      <c r="J31" s="424">
        <v>4.2513718556000004</v>
      </c>
      <c r="K31" s="431">
        <v>0.62065185300900005</v>
      </c>
    </row>
    <row r="32" spans="1:11" ht="14.4" customHeight="1" thickBot="1" x14ac:dyDescent="0.35">
      <c r="A32" s="440" t="s">
        <v>286</v>
      </c>
      <c r="B32" s="418">
        <v>0</v>
      </c>
      <c r="C32" s="418">
        <v>0.114</v>
      </c>
      <c r="D32" s="419">
        <v>0.114</v>
      </c>
      <c r="E32" s="428" t="s">
        <v>263</v>
      </c>
      <c r="F32" s="418">
        <v>0.275497947721</v>
      </c>
      <c r="G32" s="419">
        <v>0.11479081155</v>
      </c>
      <c r="H32" s="421">
        <v>0</v>
      </c>
      <c r="I32" s="418">
        <v>0</v>
      </c>
      <c r="J32" s="419">
        <v>-0.11479081155</v>
      </c>
      <c r="K32" s="422">
        <v>0</v>
      </c>
    </row>
    <row r="33" spans="1:11" ht="14.4" customHeight="1" thickBot="1" x14ac:dyDescent="0.35">
      <c r="A33" s="440" t="s">
        <v>287</v>
      </c>
      <c r="B33" s="418">
        <v>0</v>
      </c>
      <c r="C33" s="418">
        <v>13.486499999999999</v>
      </c>
      <c r="D33" s="419">
        <v>13.486499999999999</v>
      </c>
      <c r="E33" s="428" t="s">
        <v>263</v>
      </c>
      <c r="F33" s="418">
        <v>18.874634079621</v>
      </c>
      <c r="G33" s="419">
        <v>7.8644308665080001</v>
      </c>
      <c r="H33" s="421">
        <v>12.439</v>
      </c>
      <c r="I33" s="418">
        <v>12.439</v>
      </c>
      <c r="J33" s="419">
        <v>4.5745691334909999</v>
      </c>
      <c r="K33" s="422">
        <v>0.659032643892</v>
      </c>
    </row>
    <row r="34" spans="1:11" ht="14.4" customHeight="1" thickBot="1" x14ac:dyDescent="0.35">
      <c r="A34" s="440" t="s">
        <v>288</v>
      </c>
      <c r="B34" s="418">
        <v>0</v>
      </c>
      <c r="C34" s="418">
        <v>0.84699999999999998</v>
      </c>
      <c r="D34" s="419">
        <v>0.84699999999999998</v>
      </c>
      <c r="E34" s="428" t="s">
        <v>263</v>
      </c>
      <c r="F34" s="418">
        <v>0</v>
      </c>
      <c r="G34" s="419">
        <v>0</v>
      </c>
      <c r="H34" s="421">
        <v>0</v>
      </c>
      <c r="I34" s="418">
        <v>0</v>
      </c>
      <c r="J34" s="419">
        <v>0</v>
      </c>
      <c r="K34" s="429" t="s">
        <v>257</v>
      </c>
    </row>
    <row r="35" spans="1:11" ht="14.4" customHeight="1" thickBot="1" x14ac:dyDescent="0.35">
      <c r="A35" s="440" t="s">
        <v>289</v>
      </c>
      <c r="B35" s="418">
        <v>0.99999996850200001</v>
      </c>
      <c r="C35" s="418">
        <v>1.4565600000000001</v>
      </c>
      <c r="D35" s="419">
        <v>0.45656003149699997</v>
      </c>
      <c r="E35" s="420">
        <v>1.4565600458779999</v>
      </c>
      <c r="F35" s="418">
        <v>1.6914395192160001</v>
      </c>
      <c r="G35" s="419">
        <v>0.70476646633999995</v>
      </c>
      <c r="H35" s="421">
        <v>0</v>
      </c>
      <c r="I35" s="418">
        <v>0.49636000000000002</v>
      </c>
      <c r="J35" s="419">
        <v>-0.20840646634000001</v>
      </c>
      <c r="K35" s="422">
        <v>0.29345418169499998</v>
      </c>
    </row>
    <row r="36" spans="1:11" ht="14.4" customHeight="1" thickBot="1" x14ac:dyDescent="0.35">
      <c r="A36" s="439" t="s">
        <v>290</v>
      </c>
      <c r="B36" s="423">
        <v>5.9999998110139998</v>
      </c>
      <c r="C36" s="423">
        <v>10.038309999999999</v>
      </c>
      <c r="D36" s="424">
        <v>4.0383101889850002</v>
      </c>
      <c r="E36" s="430">
        <v>1.6730517193629999</v>
      </c>
      <c r="F36" s="423">
        <v>7.8931607550100003</v>
      </c>
      <c r="G36" s="424">
        <v>3.288816981254</v>
      </c>
      <c r="H36" s="426">
        <v>0</v>
      </c>
      <c r="I36" s="423">
        <v>10.21815</v>
      </c>
      <c r="J36" s="424">
        <v>6.929333018745</v>
      </c>
      <c r="K36" s="431">
        <v>1.294557442468</v>
      </c>
    </row>
    <row r="37" spans="1:11" ht="14.4" customHeight="1" thickBot="1" x14ac:dyDescent="0.35">
      <c r="A37" s="440" t="s">
        <v>291</v>
      </c>
      <c r="B37" s="418">
        <v>1.999999937004</v>
      </c>
      <c r="C37" s="418">
        <v>5.9622999999999999</v>
      </c>
      <c r="D37" s="419">
        <v>3.9623000629949998</v>
      </c>
      <c r="E37" s="420">
        <v>2.9811500938990001</v>
      </c>
      <c r="F37" s="418">
        <v>0</v>
      </c>
      <c r="G37" s="419">
        <v>0</v>
      </c>
      <c r="H37" s="421">
        <v>0</v>
      </c>
      <c r="I37" s="418">
        <v>7.0536099999999999</v>
      </c>
      <c r="J37" s="419">
        <v>7.0536099999999999</v>
      </c>
      <c r="K37" s="429" t="s">
        <v>257</v>
      </c>
    </row>
    <row r="38" spans="1:11" ht="14.4" customHeight="1" thickBot="1" x14ac:dyDescent="0.35">
      <c r="A38" s="440" t="s">
        <v>292</v>
      </c>
      <c r="B38" s="418">
        <v>0</v>
      </c>
      <c r="C38" s="418">
        <v>8.5180000000000006E-2</v>
      </c>
      <c r="D38" s="419">
        <v>8.5180000000000006E-2</v>
      </c>
      <c r="E38" s="428" t="s">
        <v>257</v>
      </c>
      <c r="F38" s="418">
        <v>0.110550856534</v>
      </c>
      <c r="G38" s="419">
        <v>4.6062856888999998E-2</v>
      </c>
      <c r="H38" s="421">
        <v>0</v>
      </c>
      <c r="I38" s="418">
        <v>8.5180000000000006E-2</v>
      </c>
      <c r="J38" s="419">
        <v>3.9117143110000002E-2</v>
      </c>
      <c r="K38" s="422">
        <v>0.77050511113499998</v>
      </c>
    </row>
    <row r="39" spans="1:11" ht="14.4" customHeight="1" thickBot="1" x14ac:dyDescent="0.35">
      <c r="A39" s="440" t="s">
        <v>293</v>
      </c>
      <c r="B39" s="418">
        <v>3.9999998740090001</v>
      </c>
      <c r="C39" s="418">
        <v>3.9908299999999999</v>
      </c>
      <c r="D39" s="419">
        <v>-9.1698740090000001E-3</v>
      </c>
      <c r="E39" s="420">
        <v>0.99770753142500002</v>
      </c>
      <c r="F39" s="418">
        <v>7.7826098984750001</v>
      </c>
      <c r="G39" s="419">
        <v>3.2427541243640001</v>
      </c>
      <c r="H39" s="421">
        <v>0</v>
      </c>
      <c r="I39" s="418">
        <v>3.0793599999999999</v>
      </c>
      <c r="J39" s="419">
        <v>-0.163394124364</v>
      </c>
      <c r="K39" s="422">
        <v>0.39567189415499998</v>
      </c>
    </row>
    <row r="40" spans="1:11" ht="14.4" customHeight="1" thickBot="1" x14ac:dyDescent="0.35">
      <c r="A40" s="439" t="s">
        <v>294</v>
      </c>
      <c r="B40" s="423">
        <v>0</v>
      </c>
      <c r="C40" s="423">
        <v>3.9329999999999998</v>
      </c>
      <c r="D40" s="424">
        <v>3.9329999999999998</v>
      </c>
      <c r="E40" s="425" t="s">
        <v>257</v>
      </c>
      <c r="F40" s="423">
        <v>0</v>
      </c>
      <c r="G40" s="424">
        <v>0</v>
      </c>
      <c r="H40" s="426">
        <v>0.41399999999999998</v>
      </c>
      <c r="I40" s="423">
        <v>1.6559999999999999</v>
      </c>
      <c r="J40" s="424">
        <v>1.6559999999999999</v>
      </c>
      <c r="K40" s="427" t="s">
        <v>257</v>
      </c>
    </row>
    <row r="41" spans="1:11" ht="14.4" customHeight="1" thickBot="1" x14ac:dyDescent="0.35">
      <c r="A41" s="440" t="s">
        <v>295</v>
      </c>
      <c r="B41" s="418">
        <v>0</v>
      </c>
      <c r="C41" s="418">
        <v>3.9329999999999998</v>
      </c>
      <c r="D41" s="419">
        <v>3.9329999999999998</v>
      </c>
      <c r="E41" s="428" t="s">
        <v>257</v>
      </c>
      <c r="F41" s="418">
        <v>0</v>
      </c>
      <c r="G41" s="419">
        <v>0</v>
      </c>
      <c r="H41" s="421">
        <v>0.41399999999999998</v>
      </c>
      <c r="I41" s="418">
        <v>1.6559999999999999</v>
      </c>
      <c r="J41" s="419">
        <v>1.6559999999999999</v>
      </c>
      <c r="K41" s="429" t="s">
        <v>257</v>
      </c>
    </row>
    <row r="42" spans="1:11" ht="14.4" customHeight="1" thickBot="1" x14ac:dyDescent="0.35">
      <c r="A42" s="438" t="s">
        <v>42</v>
      </c>
      <c r="B42" s="418">
        <v>179.854302898013</v>
      </c>
      <c r="C42" s="418">
        <v>177.62899999999999</v>
      </c>
      <c r="D42" s="419">
        <v>-2.225302898012</v>
      </c>
      <c r="E42" s="420">
        <v>0.98762719121999998</v>
      </c>
      <c r="F42" s="418">
        <v>175.12156721634199</v>
      </c>
      <c r="G42" s="419">
        <v>72.967319673475004</v>
      </c>
      <c r="H42" s="421">
        <v>12.481999999999999</v>
      </c>
      <c r="I42" s="418">
        <v>79.641000000000005</v>
      </c>
      <c r="J42" s="419">
        <v>6.6736803265239999</v>
      </c>
      <c r="K42" s="422">
        <v>0.45477550975499997</v>
      </c>
    </row>
    <row r="43" spans="1:11" ht="14.4" customHeight="1" thickBot="1" x14ac:dyDescent="0.35">
      <c r="A43" s="439" t="s">
        <v>296</v>
      </c>
      <c r="B43" s="423">
        <v>179.854302898013</v>
      </c>
      <c r="C43" s="423">
        <v>177.62899999999999</v>
      </c>
      <c r="D43" s="424">
        <v>-2.225302898012</v>
      </c>
      <c r="E43" s="430">
        <v>0.98762719121999998</v>
      </c>
      <c r="F43" s="423">
        <v>175.12156721634199</v>
      </c>
      <c r="G43" s="424">
        <v>72.967319673475004</v>
      </c>
      <c r="H43" s="426">
        <v>12.481999999999999</v>
      </c>
      <c r="I43" s="423">
        <v>79.641000000000005</v>
      </c>
      <c r="J43" s="424">
        <v>6.6736803265239999</v>
      </c>
      <c r="K43" s="431">
        <v>0.45477550975499997</v>
      </c>
    </row>
    <row r="44" spans="1:11" ht="14.4" customHeight="1" thickBot="1" x14ac:dyDescent="0.35">
      <c r="A44" s="440" t="s">
        <v>297</v>
      </c>
      <c r="B44" s="418">
        <v>73.854306236754994</v>
      </c>
      <c r="C44" s="418">
        <v>74.149000000000001</v>
      </c>
      <c r="D44" s="419">
        <v>0.29469376324399998</v>
      </c>
      <c r="E44" s="420">
        <v>1.0039902042040001</v>
      </c>
      <c r="F44" s="418">
        <v>73.157030086304005</v>
      </c>
      <c r="G44" s="419">
        <v>30.482095869293001</v>
      </c>
      <c r="H44" s="421">
        <v>5.532</v>
      </c>
      <c r="I44" s="418">
        <v>27.288</v>
      </c>
      <c r="J44" s="419">
        <v>-3.1940958692930002</v>
      </c>
      <c r="K44" s="422">
        <v>0.37300584739100001</v>
      </c>
    </row>
    <row r="45" spans="1:11" ht="14.4" customHeight="1" thickBot="1" x14ac:dyDescent="0.35">
      <c r="A45" s="440" t="s">
        <v>298</v>
      </c>
      <c r="B45" s="418">
        <v>49.999998425120999</v>
      </c>
      <c r="C45" s="418">
        <v>44.643000000000001</v>
      </c>
      <c r="D45" s="419">
        <v>-5.3569984251209997</v>
      </c>
      <c r="E45" s="420">
        <v>0.89286002812200005</v>
      </c>
      <c r="F45" s="418">
        <v>43.899527843378003</v>
      </c>
      <c r="G45" s="419">
        <v>18.29146993474</v>
      </c>
      <c r="H45" s="421">
        <v>3.988</v>
      </c>
      <c r="I45" s="418">
        <v>20.251999999999999</v>
      </c>
      <c r="J45" s="419">
        <v>1.9605300652590001</v>
      </c>
      <c r="K45" s="422">
        <v>0.46132614620000001</v>
      </c>
    </row>
    <row r="46" spans="1:11" ht="14.4" customHeight="1" thickBot="1" x14ac:dyDescent="0.35">
      <c r="A46" s="440" t="s">
        <v>299</v>
      </c>
      <c r="B46" s="418">
        <v>55.999998236136001</v>
      </c>
      <c r="C46" s="418">
        <v>58.837000000000003</v>
      </c>
      <c r="D46" s="419">
        <v>2.8370017638639999</v>
      </c>
      <c r="E46" s="420">
        <v>1.0506607473780001</v>
      </c>
      <c r="F46" s="418">
        <v>58.065009286658999</v>
      </c>
      <c r="G46" s="419">
        <v>24.193753869441</v>
      </c>
      <c r="H46" s="421">
        <v>2.9620000000000002</v>
      </c>
      <c r="I46" s="418">
        <v>32.100999999999999</v>
      </c>
      <c r="J46" s="419">
        <v>7.9072461305579997</v>
      </c>
      <c r="K46" s="422">
        <v>0.55284586008600001</v>
      </c>
    </row>
    <row r="47" spans="1:11" ht="14.4" customHeight="1" thickBot="1" x14ac:dyDescent="0.35">
      <c r="A47" s="441" t="s">
        <v>300</v>
      </c>
      <c r="B47" s="423">
        <v>322.55984174018897</v>
      </c>
      <c r="C47" s="423">
        <v>374.09733</v>
      </c>
      <c r="D47" s="424">
        <v>51.537488259810999</v>
      </c>
      <c r="E47" s="430">
        <v>1.159776517689</v>
      </c>
      <c r="F47" s="423">
        <v>393.048801205259</v>
      </c>
      <c r="G47" s="424">
        <v>163.77033383552501</v>
      </c>
      <c r="H47" s="426">
        <v>15.21246</v>
      </c>
      <c r="I47" s="423">
        <v>138.08443</v>
      </c>
      <c r="J47" s="424">
        <v>-25.685903835524002</v>
      </c>
      <c r="K47" s="431">
        <v>0.35131624769300002</v>
      </c>
    </row>
    <row r="48" spans="1:11" ht="14.4" customHeight="1" thickBot="1" x14ac:dyDescent="0.35">
      <c r="A48" s="438" t="s">
        <v>45</v>
      </c>
      <c r="B48" s="418">
        <v>74.348924860227001</v>
      </c>
      <c r="C48" s="418">
        <v>111.54891000000001</v>
      </c>
      <c r="D48" s="419">
        <v>37.199985139771997</v>
      </c>
      <c r="E48" s="420">
        <v>1.500343282834</v>
      </c>
      <c r="F48" s="418">
        <v>126.51770368245199</v>
      </c>
      <c r="G48" s="419">
        <v>52.715709867687998</v>
      </c>
      <c r="H48" s="421">
        <v>0.90991999999999995</v>
      </c>
      <c r="I48" s="418">
        <v>13.78148</v>
      </c>
      <c r="J48" s="419">
        <v>-38.934229867688003</v>
      </c>
      <c r="K48" s="422">
        <v>0.10892926127200001</v>
      </c>
    </row>
    <row r="49" spans="1:11" ht="14.4" customHeight="1" thickBot="1" x14ac:dyDescent="0.35">
      <c r="A49" s="442" t="s">
        <v>301</v>
      </c>
      <c r="B49" s="418">
        <v>74.348924860227001</v>
      </c>
      <c r="C49" s="418">
        <v>111.54891000000001</v>
      </c>
      <c r="D49" s="419">
        <v>37.199985139771997</v>
      </c>
      <c r="E49" s="420">
        <v>1.500343282834</v>
      </c>
      <c r="F49" s="418">
        <v>126.51770368245199</v>
      </c>
      <c r="G49" s="419">
        <v>52.715709867687998</v>
      </c>
      <c r="H49" s="421">
        <v>0.90991999999999995</v>
      </c>
      <c r="I49" s="418">
        <v>13.78148</v>
      </c>
      <c r="J49" s="419">
        <v>-38.934229867688003</v>
      </c>
      <c r="K49" s="422">
        <v>0.10892926127200001</v>
      </c>
    </row>
    <row r="50" spans="1:11" ht="14.4" customHeight="1" thickBot="1" x14ac:dyDescent="0.35">
      <c r="A50" s="440" t="s">
        <v>302</v>
      </c>
      <c r="B50" s="418">
        <v>39.469972864801001</v>
      </c>
      <c r="C50" s="418">
        <v>14.904999999999999</v>
      </c>
      <c r="D50" s="419">
        <v>-24.564972864801</v>
      </c>
      <c r="E50" s="420">
        <v>0.37762883828299998</v>
      </c>
      <c r="F50" s="418">
        <v>12.694621335355</v>
      </c>
      <c r="G50" s="419">
        <v>5.2894255563980002</v>
      </c>
      <c r="H50" s="421">
        <v>0</v>
      </c>
      <c r="I50" s="418">
        <v>0</v>
      </c>
      <c r="J50" s="419">
        <v>-5.2894255563980002</v>
      </c>
      <c r="K50" s="422">
        <v>0</v>
      </c>
    </row>
    <row r="51" spans="1:11" ht="14.4" customHeight="1" thickBot="1" x14ac:dyDescent="0.35">
      <c r="A51" s="440" t="s">
        <v>303</v>
      </c>
      <c r="B51" s="418">
        <v>0</v>
      </c>
      <c r="C51" s="418">
        <v>36.31832</v>
      </c>
      <c r="D51" s="419">
        <v>36.31832</v>
      </c>
      <c r="E51" s="428" t="s">
        <v>263</v>
      </c>
      <c r="F51" s="418">
        <v>58.829898231195997</v>
      </c>
      <c r="G51" s="419">
        <v>24.512457596331</v>
      </c>
      <c r="H51" s="421">
        <v>0</v>
      </c>
      <c r="I51" s="418">
        <v>0.27228999999999998</v>
      </c>
      <c r="J51" s="419">
        <v>-24.240167596330998</v>
      </c>
      <c r="K51" s="422">
        <v>4.6284288800000004E-3</v>
      </c>
    </row>
    <row r="52" spans="1:11" ht="14.4" customHeight="1" thickBot="1" x14ac:dyDescent="0.35">
      <c r="A52" s="440" t="s">
        <v>304</v>
      </c>
      <c r="B52" s="418">
        <v>23.999999244057999</v>
      </c>
      <c r="C52" s="418">
        <v>34.78378</v>
      </c>
      <c r="D52" s="419">
        <v>10.783780755941001</v>
      </c>
      <c r="E52" s="420">
        <v>1.4493242123159999</v>
      </c>
      <c r="F52" s="418">
        <v>31.597640141745</v>
      </c>
      <c r="G52" s="419">
        <v>13.165683392392999</v>
      </c>
      <c r="H52" s="421">
        <v>0</v>
      </c>
      <c r="I52" s="418">
        <v>6.2766500000000001</v>
      </c>
      <c r="J52" s="419">
        <v>-6.8890333923930003</v>
      </c>
      <c r="K52" s="422">
        <v>0.19864299902900001</v>
      </c>
    </row>
    <row r="53" spans="1:11" ht="14.4" customHeight="1" thickBot="1" x14ac:dyDescent="0.35">
      <c r="A53" s="440" t="s">
        <v>305</v>
      </c>
      <c r="B53" s="418">
        <v>10.878952751368001</v>
      </c>
      <c r="C53" s="418">
        <v>25.541810000000002</v>
      </c>
      <c r="D53" s="419">
        <v>14.662857248630999</v>
      </c>
      <c r="E53" s="420">
        <v>2.3478188189370002</v>
      </c>
      <c r="F53" s="418">
        <v>23.395543974153998</v>
      </c>
      <c r="G53" s="419">
        <v>9.7481433225639993</v>
      </c>
      <c r="H53" s="421">
        <v>0.90991999999999995</v>
      </c>
      <c r="I53" s="418">
        <v>7.2325400000000002</v>
      </c>
      <c r="J53" s="419">
        <v>-2.515603322564</v>
      </c>
      <c r="K53" s="422">
        <v>0.30914177537300003</v>
      </c>
    </row>
    <row r="54" spans="1:11" ht="14.4" customHeight="1" thickBot="1" x14ac:dyDescent="0.35">
      <c r="A54" s="443" t="s">
        <v>46</v>
      </c>
      <c r="B54" s="423">
        <v>0</v>
      </c>
      <c r="C54" s="423">
        <v>6.7759999999999998</v>
      </c>
      <c r="D54" s="424">
        <v>6.7759999999999998</v>
      </c>
      <c r="E54" s="425" t="s">
        <v>257</v>
      </c>
      <c r="F54" s="423">
        <v>0</v>
      </c>
      <c r="G54" s="424">
        <v>0</v>
      </c>
      <c r="H54" s="426">
        <v>0</v>
      </c>
      <c r="I54" s="423">
        <v>0</v>
      </c>
      <c r="J54" s="424">
        <v>0</v>
      </c>
      <c r="K54" s="427" t="s">
        <v>257</v>
      </c>
    </row>
    <row r="55" spans="1:11" ht="14.4" customHeight="1" thickBot="1" x14ac:dyDescent="0.35">
      <c r="A55" s="439" t="s">
        <v>306</v>
      </c>
      <c r="B55" s="423">
        <v>0</v>
      </c>
      <c r="C55" s="423">
        <v>6.7759999999999998</v>
      </c>
      <c r="D55" s="424">
        <v>6.7759999999999998</v>
      </c>
      <c r="E55" s="425" t="s">
        <v>257</v>
      </c>
      <c r="F55" s="423">
        <v>0</v>
      </c>
      <c r="G55" s="424">
        <v>0</v>
      </c>
      <c r="H55" s="426">
        <v>0</v>
      </c>
      <c r="I55" s="423">
        <v>0</v>
      </c>
      <c r="J55" s="424">
        <v>0</v>
      </c>
      <c r="K55" s="427" t="s">
        <v>257</v>
      </c>
    </row>
    <row r="56" spans="1:11" ht="14.4" customHeight="1" thickBot="1" x14ac:dyDescent="0.35">
      <c r="A56" s="440" t="s">
        <v>307</v>
      </c>
      <c r="B56" s="418">
        <v>0</v>
      </c>
      <c r="C56" s="418">
        <v>5.7759999999999998</v>
      </c>
      <c r="D56" s="419">
        <v>5.7759999999999998</v>
      </c>
      <c r="E56" s="428" t="s">
        <v>257</v>
      </c>
      <c r="F56" s="418">
        <v>0</v>
      </c>
      <c r="G56" s="419">
        <v>0</v>
      </c>
      <c r="H56" s="421">
        <v>0</v>
      </c>
      <c r="I56" s="418">
        <v>0</v>
      </c>
      <c r="J56" s="419">
        <v>0</v>
      </c>
      <c r="K56" s="429" t="s">
        <v>257</v>
      </c>
    </row>
    <row r="57" spans="1:11" ht="14.4" customHeight="1" thickBot="1" x14ac:dyDescent="0.35">
      <c r="A57" s="440" t="s">
        <v>308</v>
      </c>
      <c r="B57" s="418">
        <v>0</v>
      </c>
      <c r="C57" s="418">
        <v>0.99999999999900002</v>
      </c>
      <c r="D57" s="419">
        <v>0.99999999999900002</v>
      </c>
      <c r="E57" s="428" t="s">
        <v>263</v>
      </c>
      <c r="F57" s="418">
        <v>0</v>
      </c>
      <c r="G57" s="419">
        <v>0</v>
      </c>
      <c r="H57" s="421">
        <v>0</v>
      </c>
      <c r="I57" s="418">
        <v>0</v>
      </c>
      <c r="J57" s="419">
        <v>0</v>
      </c>
      <c r="K57" s="429" t="s">
        <v>257</v>
      </c>
    </row>
    <row r="58" spans="1:11" ht="14.4" customHeight="1" thickBot="1" x14ac:dyDescent="0.35">
      <c r="A58" s="438" t="s">
        <v>47</v>
      </c>
      <c r="B58" s="418">
        <v>248.21091687996099</v>
      </c>
      <c r="C58" s="418">
        <v>255.77242000000001</v>
      </c>
      <c r="D58" s="419">
        <v>7.5615031200390002</v>
      </c>
      <c r="E58" s="420">
        <v>1.030464023158</v>
      </c>
      <c r="F58" s="418">
        <v>266.53109752280801</v>
      </c>
      <c r="G58" s="419">
        <v>111.054623967837</v>
      </c>
      <c r="H58" s="421">
        <v>14.30254</v>
      </c>
      <c r="I58" s="418">
        <v>124.30295</v>
      </c>
      <c r="J58" s="419">
        <v>13.248326032163</v>
      </c>
      <c r="K58" s="422">
        <v>0.46637315928700002</v>
      </c>
    </row>
    <row r="59" spans="1:11" ht="14.4" customHeight="1" thickBot="1" x14ac:dyDescent="0.35">
      <c r="A59" s="439" t="s">
        <v>309</v>
      </c>
      <c r="B59" s="423">
        <v>0.84709613800100003</v>
      </c>
      <c r="C59" s="423">
        <v>0.89500000000000002</v>
      </c>
      <c r="D59" s="424">
        <v>4.7903861998000001E-2</v>
      </c>
      <c r="E59" s="430">
        <v>1.0565506792549999</v>
      </c>
      <c r="F59" s="423">
        <v>0.82494280402200004</v>
      </c>
      <c r="G59" s="424">
        <v>0.34372616834199998</v>
      </c>
      <c r="H59" s="426">
        <v>0</v>
      </c>
      <c r="I59" s="423">
        <v>0</v>
      </c>
      <c r="J59" s="424">
        <v>-0.34372616834199998</v>
      </c>
      <c r="K59" s="431">
        <v>0</v>
      </c>
    </row>
    <row r="60" spans="1:11" ht="14.4" customHeight="1" thickBot="1" x14ac:dyDescent="0.35">
      <c r="A60" s="440" t="s">
        <v>310</v>
      </c>
      <c r="B60" s="418">
        <v>0.84709613800100003</v>
      </c>
      <c r="C60" s="418">
        <v>0.89500000000000002</v>
      </c>
      <c r="D60" s="419">
        <v>4.7903861998000001E-2</v>
      </c>
      <c r="E60" s="420">
        <v>1.0565506792549999</v>
      </c>
      <c r="F60" s="418">
        <v>0.82494280402200004</v>
      </c>
      <c r="G60" s="419">
        <v>0.34372616834199998</v>
      </c>
      <c r="H60" s="421">
        <v>0</v>
      </c>
      <c r="I60" s="418">
        <v>0</v>
      </c>
      <c r="J60" s="419">
        <v>-0.34372616834199998</v>
      </c>
      <c r="K60" s="422">
        <v>0</v>
      </c>
    </row>
    <row r="61" spans="1:11" ht="14.4" customHeight="1" thickBot="1" x14ac:dyDescent="0.35">
      <c r="A61" s="439" t="s">
        <v>311</v>
      </c>
      <c r="B61" s="423">
        <v>7.0525211648130002</v>
      </c>
      <c r="C61" s="423">
        <v>11.585710000000001</v>
      </c>
      <c r="D61" s="424">
        <v>4.5331888351860004</v>
      </c>
      <c r="E61" s="430">
        <v>1.6427756442329999</v>
      </c>
      <c r="F61" s="423">
        <v>10.392116347262</v>
      </c>
      <c r="G61" s="424">
        <v>4.3300484780259998</v>
      </c>
      <c r="H61" s="426">
        <v>3.12033</v>
      </c>
      <c r="I61" s="423">
        <v>9.3114100000000004</v>
      </c>
      <c r="J61" s="424">
        <v>4.9813615219729996</v>
      </c>
      <c r="K61" s="431">
        <v>0.89600709700000003</v>
      </c>
    </row>
    <row r="62" spans="1:11" ht="14.4" customHeight="1" thickBot="1" x14ac:dyDescent="0.35">
      <c r="A62" s="440" t="s">
        <v>312</v>
      </c>
      <c r="B62" s="418">
        <v>2.0249424230709998</v>
      </c>
      <c r="C62" s="418">
        <v>5.0589000000000004</v>
      </c>
      <c r="D62" s="419">
        <v>3.0339575769280001</v>
      </c>
      <c r="E62" s="420">
        <v>2.4982932563219999</v>
      </c>
      <c r="F62" s="418">
        <v>3.240198959168</v>
      </c>
      <c r="G62" s="419">
        <v>1.3500828996530001</v>
      </c>
      <c r="H62" s="421">
        <v>1.9910000000000001</v>
      </c>
      <c r="I62" s="418">
        <v>5.8080999999999996</v>
      </c>
      <c r="J62" s="419">
        <v>4.4580171003459999</v>
      </c>
      <c r="K62" s="422">
        <v>1.79251338365</v>
      </c>
    </row>
    <row r="63" spans="1:11" ht="14.4" customHeight="1" thickBot="1" x14ac:dyDescent="0.35">
      <c r="A63" s="440" t="s">
        <v>313</v>
      </c>
      <c r="B63" s="418">
        <v>5.0275787417420004</v>
      </c>
      <c r="C63" s="418">
        <v>6.5268100000000002</v>
      </c>
      <c r="D63" s="419">
        <v>1.499231258257</v>
      </c>
      <c r="E63" s="420">
        <v>1.298201447509</v>
      </c>
      <c r="F63" s="418">
        <v>7.1519173880939997</v>
      </c>
      <c r="G63" s="419">
        <v>2.979965578372</v>
      </c>
      <c r="H63" s="421">
        <v>1.1293299999999999</v>
      </c>
      <c r="I63" s="418">
        <v>3.5033099999999999</v>
      </c>
      <c r="J63" s="419">
        <v>0.52334442162700001</v>
      </c>
      <c r="K63" s="422">
        <v>0.48984206750300002</v>
      </c>
    </row>
    <row r="64" spans="1:11" ht="14.4" customHeight="1" thickBot="1" x14ac:dyDescent="0.35">
      <c r="A64" s="439" t="s">
        <v>314</v>
      </c>
      <c r="B64" s="423">
        <v>7.9153635961560003</v>
      </c>
      <c r="C64" s="423">
        <v>11.540100000000001</v>
      </c>
      <c r="D64" s="424">
        <v>3.6247364038429999</v>
      </c>
      <c r="E64" s="430">
        <v>1.457936816143</v>
      </c>
      <c r="F64" s="423">
        <v>13.899839734187999</v>
      </c>
      <c r="G64" s="424">
        <v>5.791599889245</v>
      </c>
      <c r="H64" s="426">
        <v>0</v>
      </c>
      <c r="I64" s="423">
        <v>10.843999999999999</v>
      </c>
      <c r="J64" s="424">
        <v>5.0524001107540002</v>
      </c>
      <c r="K64" s="431">
        <v>0.78015287998799998</v>
      </c>
    </row>
    <row r="65" spans="1:11" ht="14.4" customHeight="1" thickBot="1" x14ac:dyDescent="0.35">
      <c r="A65" s="440" t="s">
        <v>315</v>
      </c>
      <c r="B65" s="418">
        <v>3.9153637221470001</v>
      </c>
      <c r="C65" s="418">
        <v>3.78</v>
      </c>
      <c r="D65" s="419">
        <v>-0.13536372214699999</v>
      </c>
      <c r="E65" s="420">
        <v>0.96542754856099999</v>
      </c>
      <c r="F65" s="418">
        <v>4.0000011026219999</v>
      </c>
      <c r="G65" s="419">
        <v>1.6666671260920001</v>
      </c>
      <c r="H65" s="421">
        <v>0</v>
      </c>
      <c r="I65" s="418">
        <v>1.89</v>
      </c>
      <c r="J65" s="419">
        <v>0.22333287390699999</v>
      </c>
      <c r="K65" s="422">
        <v>0.47249986975199998</v>
      </c>
    </row>
    <row r="66" spans="1:11" ht="14.4" customHeight="1" thickBot="1" x14ac:dyDescent="0.35">
      <c r="A66" s="440" t="s">
        <v>316</v>
      </c>
      <c r="B66" s="418">
        <v>3.9999998740090001</v>
      </c>
      <c r="C66" s="418">
        <v>7.7601000000000004</v>
      </c>
      <c r="D66" s="419">
        <v>3.7601001259900002</v>
      </c>
      <c r="E66" s="420">
        <v>1.9400250611059999</v>
      </c>
      <c r="F66" s="418">
        <v>9.8998386315650002</v>
      </c>
      <c r="G66" s="419">
        <v>4.1249327631519996</v>
      </c>
      <c r="H66" s="421">
        <v>0</v>
      </c>
      <c r="I66" s="418">
        <v>8.9540000000000006</v>
      </c>
      <c r="J66" s="419">
        <v>4.829067236847</v>
      </c>
      <c r="K66" s="422">
        <v>0.90445918698600003</v>
      </c>
    </row>
    <row r="67" spans="1:11" ht="14.4" customHeight="1" thickBot="1" x14ac:dyDescent="0.35">
      <c r="A67" s="439" t="s">
        <v>317</v>
      </c>
      <c r="B67" s="423">
        <v>88.564995754156996</v>
      </c>
      <c r="C67" s="423">
        <v>88.689369999999997</v>
      </c>
      <c r="D67" s="424">
        <v>0.12437424584200001</v>
      </c>
      <c r="E67" s="430">
        <v>1.00140432735</v>
      </c>
      <c r="F67" s="423">
        <v>91.119604865021003</v>
      </c>
      <c r="G67" s="424">
        <v>37.966502027091998</v>
      </c>
      <c r="H67" s="426">
        <v>7.68004</v>
      </c>
      <c r="I67" s="423">
        <v>38.35669</v>
      </c>
      <c r="J67" s="424">
        <v>0.39018797290700002</v>
      </c>
      <c r="K67" s="431">
        <v>0.42094881838800002</v>
      </c>
    </row>
    <row r="68" spans="1:11" ht="14.4" customHeight="1" thickBot="1" x14ac:dyDescent="0.35">
      <c r="A68" s="440" t="s">
        <v>318</v>
      </c>
      <c r="B68" s="418">
        <v>83.996751528019999</v>
      </c>
      <c r="C68" s="418">
        <v>83.182280000000006</v>
      </c>
      <c r="D68" s="419">
        <v>-0.81447152802</v>
      </c>
      <c r="E68" s="420">
        <v>0.99030353539600002</v>
      </c>
      <c r="F68" s="418">
        <v>86.369893281440994</v>
      </c>
      <c r="G68" s="419">
        <v>35.987455533934003</v>
      </c>
      <c r="H68" s="421">
        <v>7.2572900000000002</v>
      </c>
      <c r="I68" s="418">
        <v>36.244979999999998</v>
      </c>
      <c r="J68" s="419">
        <v>0.25752446606500001</v>
      </c>
      <c r="K68" s="422">
        <v>0.41964831288900001</v>
      </c>
    </row>
    <row r="69" spans="1:11" ht="14.4" customHeight="1" thickBot="1" x14ac:dyDescent="0.35">
      <c r="A69" s="440" t="s">
        <v>319</v>
      </c>
      <c r="B69" s="418">
        <v>4.5682442261369998</v>
      </c>
      <c r="C69" s="418">
        <v>5.5070899999999998</v>
      </c>
      <c r="D69" s="419">
        <v>0.93884577386199997</v>
      </c>
      <c r="E69" s="420">
        <v>1.205515670219</v>
      </c>
      <c r="F69" s="418">
        <v>4.7497115835789998</v>
      </c>
      <c r="G69" s="419">
        <v>1.9790464931580001</v>
      </c>
      <c r="H69" s="421">
        <v>0.42275000000000001</v>
      </c>
      <c r="I69" s="418">
        <v>2.11171</v>
      </c>
      <c r="J69" s="419">
        <v>0.13266350684100001</v>
      </c>
      <c r="K69" s="422">
        <v>0.44459752194199997</v>
      </c>
    </row>
    <row r="70" spans="1:11" ht="14.4" customHeight="1" thickBot="1" x14ac:dyDescent="0.35">
      <c r="A70" s="439" t="s">
        <v>320</v>
      </c>
      <c r="B70" s="423">
        <v>143.79566443307499</v>
      </c>
      <c r="C70" s="423">
        <v>142.96664000000001</v>
      </c>
      <c r="D70" s="424">
        <v>-0.82902443307499996</v>
      </c>
      <c r="E70" s="430">
        <v>0.99423470494499999</v>
      </c>
      <c r="F70" s="423">
        <v>150.29459377231299</v>
      </c>
      <c r="G70" s="424">
        <v>62.622747405129999</v>
      </c>
      <c r="H70" s="426">
        <v>3.50217</v>
      </c>
      <c r="I70" s="423">
        <v>65.790850000000006</v>
      </c>
      <c r="J70" s="424">
        <v>3.168102594869</v>
      </c>
      <c r="K70" s="431">
        <v>0.43774595179100001</v>
      </c>
    </row>
    <row r="71" spans="1:11" ht="14.4" customHeight="1" thickBot="1" x14ac:dyDescent="0.35">
      <c r="A71" s="440" t="s">
        <v>321</v>
      </c>
      <c r="B71" s="418">
        <v>0</v>
      </c>
      <c r="C71" s="418">
        <v>10.506</v>
      </c>
      <c r="D71" s="419">
        <v>10.506</v>
      </c>
      <c r="E71" s="428" t="s">
        <v>263</v>
      </c>
      <c r="F71" s="418">
        <v>0</v>
      </c>
      <c r="G71" s="419">
        <v>0</v>
      </c>
      <c r="H71" s="421">
        <v>0</v>
      </c>
      <c r="I71" s="418">
        <v>0</v>
      </c>
      <c r="J71" s="419">
        <v>0</v>
      </c>
      <c r="K71" s="429" t="s">
        <v>257</v>
      </c>
    </row>
    <row r="72" spans="1:11" ht="14.4" customHeight="1" thickBot="1" x14ac:dyDescent="0.35">
      <c r="A72" s="440" t="s">
        <v>322</v>
      </c>
      <c r="B72" s="418">
        <v>130.385312309455</v>
      </c>
      <c r="C72" s="418">
        <v>87.469769999999997</v>
      </c>
      <c r="D72" s="419">
        <v>-42.915542309453997</v>
      </c>
      <c r="E72" s="420">
        <v>0.67085600709600002</v>
      </c>
      <c r="F72" s="418">
        <v>87.358313067590004</v>
      </c>
      <c r="G72" s="419">
        <v>36.399297111495997</v>
      </c>
      <c r="H72" s="421">
        <v>0</v>
      </c>
      <c r="I72" s="418">
        <v>47.104999999999997</v>
      </c>
      <c r="J72" s="419">
        <v>10.705702888504</v>
      </c>
      <c r="K72" s="422">
        <v>0.53921599840800005</v>
      </c>
    </row>
    <row r="73" spans="1:11" ht="14.4" customHeight="1" thickBot="1" x14ac:dyDescent="0.35">
      <c r="A73" s="440" t="s">
        <v>323</v>
      </c>
      <c r="B73" s="418">
        <v>0.49402417199499998</v>
      </c>
      <c r="C73" s="418">
        <v>0.40500000000000003</v>
      </c>
      <c r="D73" s="419">
        <v>-8.9024171994999998E-2</v>
      </c>
      <c r="E73" s="420">
        <v>0.81979794301099995</v>
      </c>
      <c r="F73" s="418">
        <v>0</v>
      </c>
      <c r="G73" s="419">
        <v>0</v>
      </c>
      <c r="H73" s="421">
        <v>0</v>
      </c>
      <c r="I73" s="418">
        <v>1.175</v>
      </c>
      <c r="J73" s="419">
        <v>1.175</v>
      </c>
      <c r="K73" s="429" t="s">
        <v>257</v>
      </c>
    </row>
    <row r="74" spans="1:11" ht="14.4" customHeight="1" thickBot="1" x14ac:dyDescent="0.35">
      <c r="A74" s="440" t="s">
        <v>324</v>
      </c>
      <c r="B74" s="418">
        <v>2.3609854179949998</v>
      </c>
      <c r="C74" s="418">
        <v>5.5765799999999999</v>
      </c>
      <c r="D74" s="419">
        <v>3.2155945820039999</v>
      </c>
      <c r="E74" s="420">
        <v>2.3619713859710001</v>
      </c>
      <c r="F74" s="418">
        <v>4.6043004352679997</v>
      </c>
      <c r="G74" s="419">
        <v>1.918458514695</v>
      </c>
      <c r="H74" s="421">
        <v>0</v>
      </c>
      <c r="I74" s="418">
        <v>0</v>
      </c>
      <c r="J74" s="419">
        <v>-1.918458514695</v>
      </c>
      <c r="K74" s="422">
        <v>0</v>
      </c>
    </row>
    <row r="75" spans="1:11" ht="14.4" customHeight="1" thickBot="1" x14ac:dyDescent="0.35">
      <c r="A75" s="440" t="s">
        <v>325</v>
      </c>
      <c r="B75" s="418">
        <v>10.555342533629</v>
      </c>
      <c r="C75" s="418">
        <v>39.00929</v>
      </c>
      <c r="D75" s="419">
        <v>28.45394746637</v>
      </c>
      <c r="E75" s="420">
        <v>3.6956915302089999</v>
      </c>
      <c r="F75" s="418">
        <v>58.331980269452998</v>
      </c>
      <c r="G75" s="419">
        <v>24.304991778938</v>
      </c>
      <c r="H75" s="421">
        <v>3.50217</v>
      </c>
      <c r="I75" s="418">
        <v>17.510850000000001</v>
      </c>
      <c r="J75" s="419">
        <v>-6.7941417789380001</v>
      </c>
      <c r="K75" s="422">
        <v>0.30019296308999999</v>
      </c>
    </row>
    <row r="76" spans="1:11" ht="14.4" customHeight="1" thickBot="1" x14ac:dyDescent="0.35">
      <c r="A76" s="439" t="s">
        <v>326</v>
      </c>
      <c r="B76" s="423">
        <v>3.5275793755999998E-2</v>
      </c>
      <c r="C76" s="423">
        <v>9.5600000000000004E-2</v>
      </c>
      <c r="D76" s="424">
        <v>6.0324206243E-2</v>
      </c>
      <c r="E76" s="430">
        <v>2.710073674312</v>
      </c>
      <c r="F76" s="423">
        <v>0</v>
      </c>
      <c r="G76" s="424">
        <v>0</v>
      </c>
      <c r="H76" s="426">
        <v>0</v>
      </c>
      <c r="I76" s="423">
        <v>0</v>
      </c>
      <c r="J76" s="424">
        <v>0</v>
      </c>
      <c r="K76" s="427" t="s">
        <v>257</v>
      </c>
    </row>
    <row r="77" spans="1:11" ht="14.4" customHeight="1" thickBot="1" x14ac:dyDescent="0.35">
      <c r="A77" s="440" t="s">
        <v>327</v>
      </c>
      <c r="B77" s="418">
        <v>3.5275793755999998E-2</v>
      </c>
      <c r="C77" s="418">
        <v>9.5600000000000004E-2</v>
      </c>
      <c r="D77" s="419">
        <v>6.0324206243E-2</v>
      </c>
      <c r="E77" s="420">
        <v>2.710073674312</v>
      </c>
      <c r="F77" s="418">
        <v>0</v>
      </c>
      <c r="G77" s="419">
        <v>0</v>
      </c>
      <c r="H77" s="421">
        <v>0</v>
      </c>
      <c r="I77" s="418">
        <v>0</v>
      </c>
      <c r="J77" s="419">
        <v>0</v>
      </c>
      <c r="K77" s="429" t="s">
        <v>257</v>
      </c>
    </row>
    <row r="78" spans="1:11" ht="14.4" customHeight="1" thickBot="1" x14ac:dyDescent="0.35">
      <c r="A78" s="437" t="s">
        <v>48</v>
      </c>
      <c r="B78" s="418">
        <v>4870.9998465752997</v>
      </c>
      <c r="C78" s="418">
        <v>5381.6827999999996</v>
      </c>
      <c r="D78" s="419">
        <v>510.682953424696</v>
      </c>
      <c r="E78" s="420">
        <v>1.104841504723</v>
      </c>
      <c r="F78" s="418">
        <v>4845.0013355517704</v>
      </c>
      <c r="G78" s="419">
        <v>2018.7505564799001</v>
      </c>
      <c r="H78" s="421">
        <v>434.26492000000002</v>
      </c>
      <c r="I78" s="418">
        <v>2225.1354000000001</v>
      </c>
      <c r="J78" s="419">
        <v>206.38484352009601</v>
      </c>
      <c r="K78" s="422">
        <v>0.45926414584699998</v>
      </c>
    </row>
    <row r="79" spans="1:11" ht="14.4" customHeight="1" thickBot="1" x14ac:dyDescent="0.35">
      <c r="A79" s="443" t="s">
        <v>328</v>
      </c>
      <c r="B79" s="423">
        <v>3610.9998862622501</v>
      </c>
      <c r="C79" s="423">
        <v>3991</v>
      </c>
      <c r="D79" s="424">
        <v>380.00011373774902</v>
      </c>
      <c r="E79" s="430">
        <v>1.1052340420119999</v>
      </c>
      <c r="F79" s="423">
        <v>3709.0010224069201</v>
      </c>
      <c r="G79" s="424">
        <v>1545.4170926695499</v>
      </c>
      <c r="H79" s="426">
        <v>321.024</v>
      </c>
      <c r="I79" s="423">
        <v>1648.0509999999999</v>
      </c>
      <c r="J79" s="424">
        <v>102.633907330451</v>
      </c>
      <c r="K79" s="431">
        <v>0.44433824365199998</v>
      </c>
    </row>
    <row r="80" spans="1:11" ht="14.4" customHeight="1" thickBot="1" x14ac:dyDescent="0.35">
      <c r="A80" s="439" t="s">
        <v>329</v>
      </c>
      <c r="B80" s="423">
        <v>3599.9998866087199</v>
      </c>
      <c r="C80" s="423">
        <v>3615.8490000000002</v>
      </c>
      <c r="D80" s="424">
        <v>15.849113391275999</v>
      </c>
      <c r="E80" s="430">
        <v>1.0044025316359999</v>
      </c>
      <c r="F80" s="423">
        <v>3200.0008820981802</v>
      </c>
      <c r="G80" s="424">
        <v>1333.3337008742401</v>
      </c>
      <c r="H80" s="426">
        <v>272.72399999999999</v>
      </c>
      <c r="I80" s="423">
        <v>1431.3910000000001</v>
      </c>
      <c r="J80" s="424">
        <v>98.057299125759997</v>
      </c>
      <c r="K80" s="431">
        <v>0.44730956419599999</v>
      </c>
    </row>
    <row r="81" spans="1:11" ht="14.4" customHeight="1" thickBot="1" x14ac:dyDescent="0.35">
      <c r="A81" s="440" t="s">
        <v>330</v>
      </c>
      <c r="B81" s="418">
        <v>3599.9998866087199</v>
      </c>
      <c r="C81" s="418">
        <v>3615.8490000000002</v>
      </c>
      <c r="D81" s="419">
        <v>15.849113391275999</v>
      </c>
      <c r="E81" s="420">
        <v>1.0044025316359999</v>
      </c>
      <c r="F81" s="418">
        <v>3200.0008820981802</v>
      </c>
      <c r="G81" s="419">
        <v>1333.3337008742401</v>
      </c>
      <c r="H81" s="421">
        <v>272.72399999999999</v>
      </c>
      <c r="I81" s="418">
        <v>1431.3910000000001</v>
      </c>
      <c r="J81" s="419">
        <v>98.057299125759997</v>
      </c>
      <c r="K81" s="422">
        <v>0.44730956419599999</v>
      </c>
    </row>
    <row r="82" spans="1:11" ht="14.4" customHeight="1" thickBot="1" x14ac:dyDescent="0.35">
      <c r="A82" s="439" t="s">
        <v>331</v>
      </c>
      <c r="B82" s="423">
        <v>0</v>
      </c>
      <c r="C82" s="423">
        <v>368.4</v>
      </c>
      <c r="D82" s="424">
        <v>368.4</v>
      </c>
      <c r="E82" s="425" t="s">
        <v>263</v>
      </c>
      <c r="F82" s="423">
        <v>500.00013782783998</v>
      </c>
      <c r="G82" s="424">
        <v>208.33339076159999</v>
      </c>
      <c r="H82" s="426">
        <v>48.3</v>
      </c>
      <c r="I82" s="423">
        <v>203.1</v>
      </c>
      <c r="J82" s="424">
        <v>-5.2333907615999999</v>
      </c>
      <c r="K82" s="431">
        <v>0.406199888028</v>
      </c>
    </row>
    <row r="83" spans="1:11" ht="14.4" customHeight="1" thickBot="1" x14ac:dyDescent="0.35">
      <c r="A83" s="440" t="s">
        <v>332</v>
      </c>
      <c r="B83" s="418">
        <v>0</v>
      </c>
      <c r="C83" s="418">
        <v>368.4</v>
      </c>
      <c r="D83" s="419">
        <v>368.4</v>
      </c>
      <c r="E83" s="428" t="s">
        <v>263</v>
      </c>
      <c r="F83" s="418">
        <v>500.00013782783998</v>
      </c>
      <c r="G83" s="419">
        <v>208.33339076159999</v>
      </c>
      <c r="H83" s="421">
        <v>48.3</v>
      </c>
      <c r="I83" s="418">
        <v>203.1</v>
      </c>
      <c r="J83" s="419">
        <v>-5.2333907615999999</v>
      </c>
      <c r="K83" s="422">
        <v>0.406199888028</v>
      </c>
    </row>
    <row r="84" spans="1:11" ht="14.4" customHeight="1" thickBot="1" x14ac:dyDescent="0.35">
      <c r="A84" s="439" t="s">
        <v>333</v>
      </c>
      <c r="B84" s="423">
        <v>10.999999653526</v>
      </c>
      <c r="C84" s="423">
        <v>6.7510000000000003</v>
      </c>
      <c r="D84" s="424">
        <v>-4.248999653526</v>
      </c>
      <c r="E84" s="430">
        <v>0.61372729205800003</v>
      </c>
      <c r="F84" s="423">
        <v>9.0000024809009993</v>
      </c>
      <c r="G84" s="424">
        <v>3.7500010337080001</v>
      </c>
      <c r="H84" s="426">
        <v>0</v>
      </c>
      <c r="I84" s="423">
        <v>13.56</v>
      </c>
      <c r="J84" s="424">
        <v>9.8099989662909994</v>
      </c>
      <c r="K84" s="431">
        <v>1.506666251345</v>
      </c>
    </row>
    <row r="85" spans="1:11" ht="14.4" customHeight="1" thickBot="1" x14ac:dyDescent="0.35">
      <c r="A85" s="440" t="s">
        <v>334</v>
      </c>
      <c r="B85" s="418">
        <v>10.999999653526</v>
      </c>
      <c r="C85" s="418">
        <v>6.7510000000000003</v>
      </c>
      <c r="D85" s="419">
        <v>-4.248999653526</v>
      </c>
      <c r="E85" s="420">
        <v>0.61372729205800003</v>
      </c>
      <c r="F85" s="418">
        <v>9.0000024809009993</v>
      </c>
      <c r="G85" s="419">
        <v>3.7500010337080001</v>
      </c>
      <c r="H85" s="421">
        <v>0</v>
      </c>
      <c r="I85" s="418">
        <v>13.56</v>
      </c>
      <c r="J85" s="419">
        <v>9.8099989662909994</v>
      </c>
      <c r="K85" s="422">
        <v>1.506666251345</v>
      </c>
    </row>
    <row r="86" spans="1:11" ht="14.4" customHeight="1" thickBot="1" x14ac:dyDescent="0.35">
      <c r="A86" s="438" t="s">
        <v>335</v>
      </c>
      <c r="B86" s="418">
        <v>1223.99996144697</v>
      </c>
      <c r="C86" s="418">
        <v>1354.45425</v>
      </c>
      <c r="D86" s="419">
        <v>130.45428855303399</v>
      </c>
      <c r="E86" s="420">
        <v>1.106580304462</v>
      </c>
      <c r="F86" s="418">
        <v>1088.0002999133801</v>
      </c>
      <c r="G86" s="419">
        <v>453.33345829724198</v>
      </c>
      <c r="H86" s="421">
        <v>109.15012</v>
      </c>
      <c r="I86" s="418">
        <v>555.40854999999999</v>
      </c>
      <c r="J86" s="419">
        <v>102.075091702758</v>
      </c>
      <c r="K86" s="422">
        <v>0.510485658914</v>
      </c>
    </row>
    <row r="87" spans="1:11" ht="14.4" customHeight="1" thickBot="1" x14ac:dyDescent="0.35">
      <c r="A87" s="439" t="s">
        <v>336</v>
      </c>
      <c r="B87" s="423">
        <v>323.99998979478499</v>
      </c>
      <c r="C87" s="423">
        <v>358.39193</v>
      </c>
      <c r="D87" s="424">
        <v>34.391940205213999</v>
      </c>
      <c r="E87" s="430">
        <v>1.106147966939</v>
      </c>
      <c r="F87" s="423">
        <v>288.00007938883601</v>
      </c>
      <c r="G87" s="424">
        <v>120.00003307868199</v>
      </c>
      <c r="H87" s="426">
        <v>28.894110000000001</v>
      </c>
      <c r="I87" s="423">
        <v>146.78577999999999</v>
      </c>
      <c r="J87" s="424">
        <v>26.785746921318001</v>
      </c>
      <c r="K87" s="431">
        <v>0.50967270672800002</v>
      </c>
    </row>
    <row r="88" spans="1:11" ht="14.4" customHeight="1" thickBot="1" x14ac:dyDescent="0.35">
      <c r="A88" s="440" t="s">
        <v>337</v>
      </c>
      <c r="B88" s="418">
        <v>323.99998979478499</v>
      </c>
      <c r="C88" s="418">
        <v>358.39193</v>
      </c>
      <c r="D88" s="419">
        <v>34.391940205213999</v>
      </c>
      <c r="E88" s="420">
        <v>1.106147966939</v>
      </c>
      <c r="F88" s="418">
        <v>288.00007938883601</v>
      </c>
      <c r="G88" s="419">
        <v>120.00003307868199</v>
      </c>
      <c r="H88" s="421">
        <v>28.894110000000001</v>
      </c>
      <c r="I88" s="418">
        <v>146.78577999999999</v>
      </c>
      <c r="J88" s="419">
        <v>26.785746921318001</v>
      </c>
      <c r="K88" s="422">
        <v>0.50967270672800002</v>
      </c>
    </row>
    <row r="89" spans="1:11" ht="14.4" customHeight="1" thickBot="1" x14ac:dyDescent="0.35">
      <c r="A89" s="439" t="s">
        <v>338</v>
      </c>
      <c r="B89" s="423">
        <v>899.99997165218099</v>
      </c>
      <c r="C89" s="423">
        <v>996.06232</v>
      </c>
      <c r="D89" s="424">
        <v>96.062348347818997</v>
      </c>
      <c r="E89" s="430">
        <v>1.1067359459699999</v>
      </c>
      <c r="F89" s="423">
        <v>800.00022052454403</v>
      </c>
      <c r="G89" s="424">
        <v>333.33342521856002</v>
      </c>
      <c r="H89" s="426">
        <v>80.256010000000003</v>
      </c>
      <c r="I89" s="423">
        <v>408.62277</v>
      </c>
      <c r="J89" s="424">
        <v>75.289344781438999</v>
      </c>
      <c r="K89" s="431">
        <v>0.51077832170100002</v>
      </c>
    </row>
    <row r="90" spans="1:11" ht="14.4" customHeight="1" thickBot="1" x14ac:dyDescent="0.35">
      <c r="A90" s="440" t="s">
        <v>339</v>
      </c>
      <c r="B90" s="418">
        <v>899.99997165218099</v>
      </c>
      <c r="C90" s="418">
        <v>996.06232</v>
      </c>
      <c r="D90" s="419">
        <v>96.062348347818997</v>
      </c>
      <c r="E90" s="420">
        <v>1.1067359459699999</v>
      </c>
      <c r="F90" s="418">
        <v>800.00022052454403</v>
      </c>
      <c r="G90" s="419">
        <v>333.33342521856002</v>
      </c>
      <c r="H90" s="421">
        <v>80.256010000000003</v>
      </c>
      <c r="I90" s="418">
        <v>408.62277</v>
      </c>
      <c r="J90" s="419">
        <v>75.289344781438999</v>
      </c>
      <c r="K90" s="422">
        <v>0.51077832170100002</v>
      </c>
    </row>
    <row r="91" spans="1:11" ht="14.4" customHeight="1" thickBot="1" x14ac:dyDescent="0.35">
      <c r="A91" s="438" t="s">
        <v>340</v>
      </c>
      <c r="B91" s="418">
        <v>35.999998866086997</v>
      </c>
      <c r="C91" s="418">
        <v>36.228549999999998</v>
      </c>
      <c r="D91" s="419">
        <v>0.22855113391199999</v>
      </c>
      <c r="E91" s="420">
        <v>1.006348642808</v>
      </c>
      <c r="F91" s="418">
        <v>48.000013231472003</v>
      </c>
      <c r="G91" s="419">
        <v>20.000005513112999</v>
      </c>
      <c r="H91" s="421">
        <v>4.0907999999999998</v>
      </c>
      <c r="I91" s="418">
        <v>21.675850000000001</v>
      </c>
      <c r="J91" s="419">
        <v>1.6758444868860001</v>
      </c>
      <c r="K91" s="422">
        <v>0.45158008385199999</v>
      </c>
    </row>
    <row r="92" spans="1:11" ht="14.4" customHeight="1" thickBot="1" x14ac:dyDescent="0.35">
      <c r="A92" s="439" t="s">
        <v>341</v>
      </c>
      <c r="B92" s="423">
        <v>35.999998866086997</v>
      </c>
      <c r="C92" s="423">
        <v>36.228549999999998</v>
      </c>
      <c r="D92" s="424">
        <v>0.22855113391199999</v>
      </c>
      <c r="E92" s="430">
        <v>1.006348642808</v>
      </c>
      <c r="F92" s="423">
        <v>48.000013231472003</v>
      </c>
      <c r="G92" s="424">
        <v>20.000005513112999</v>
      </c>
      <c r="H92" s="426">
        <v>4.0907999999999998</v>
      </c>
      <c r="I92" s="423">
        <v>21.675850000000001</v>
      </c>
      <c r="J92" s="424">
        <v>1.6758444868860001</v>
      </c>
      <c r="K92" s="431">
        <v>0.45158008385199999</v>
      </c>
    </row>
    <row r="93" spans="1:11" ht="14.4" customHeight="1" thickBot="1" x14ac:dyDescent="0.35">
      <c r="A93" s="440" t="s">
        <v>342</v>
      </c>
      <c r="B93" s="418">
        <v>35.999998866086997</v>
      </c>
      <c r="C93" s="418">
        <v>36.228549999999998</v>
      </c>
      <c r="D93" s="419">
        <v>0.22855113391199999</v>
      </c>
      <c r="E93" s="420">
        <v>1.006348642808</v>
      </c>
      <c r="F93" s="418">
        <v>48.000013231472003</v>
      </c>
      <c r="G93" s="419">
        <v>20.000005513112999</v>
      </c>
      <c r="H93" s="421">
        <v>4.0907999999999998</v>
      </c>
      <c r="I93" s="418">
        <v>21.675850000000001</v>
      </c>
      <c r="J93" s="419">
        <v>1.6758444868860001</v>
      </c>
      <c r="K93" s="422">
        <v>0.45158008385199999</v>
      </c>
    </row>
    <row r="94" spans="1:11" ht="14.4" customHeight="1" thickBot="1" x14ac:dyDescent="0.35">
      <c r="A94" s="437" t="s">
        <v>343</v>
      </c>
      <c r="B94" s="418">
        <v>0</v>
      </c>
      <c r="C94" s="418">
        <v>5.5539500000000004</v>
      </c>
      <c r="D94" s="419">
        <v>5.5539500000000004</v>
      </c>
      <c r="E94" s="428" t="s">
        <v>257</v>
      </c>
      <c r="F94" s="418">
        <v>5.2579656258669996</v>
      </c>
      <c r="G94" s="419">
        <v>2.1908190107780001</v>
      </c>
      <c r="H94" s="421">
        <v>0</v>
      </c>
      <c r="I94" s="418">
        <v>0.26350000000000001</v>
      </c>
      <c r="J94" s="419">
        <v>-1.9273190107780001</v>
      </c>
      <c r="K94" s="422">
        <v>5.0114439451999997E-2</v>
      </c>
    </row>
    <row r="95" spans="1:11" ht="14.4" customHeight="1" thickBot="1" x14ac:dyDescent="0.35">
      <c r="A95" s="438" t="s">
        <v>344</v>
      </c>
      <c r="B95" s="418">
        <v>0</v>
      </c>
      <c r="C95" s="418">
        <v>5.5539500000000004</v>
      </c>
      <c r="D95" s="419">
        <v>5.5539500000000004</v>
      </c>
      <c r="E95" s="428" t="s">
        <v>257</v>
      </c>
      <c r="F95" s="418">
        <v>5.2579656258669996</v>
      </c>
      <c r="G95" s="419">
        <v>2.1908190107780001</v>
      </c>
      <c r="H95" s="421">
        <v>0</v>
      </c>
      <c r="I95" s="418">
        <v>0.26350000000000001</v>
      </c>
      <c r="J95" s="419">
        <v>-1.9273190107780001</v>
      </c>
      <c r="K95" s="422">
        <v>5.0114439451999997E-2</v>
      </c>
    </row>
    <row r="96" spans="1:11" ht="14.4" customHeight="1" thickBot="1" x14ac:dyDescent="0.35">
      <c r="A96" s="439" t="s">
        <v>345</v>
      </c>
      <c r="B96" s="423">
        <v>0</v>
      </c>
      <c r="C96" s="423">
        <v>5.5539500000000004</v>
      </c>
      <c r="D96" s="424">
        <v>5.5539500000000004</v>
      </c>
      <c r="E96" s="425" t="s">
        <v>257</v>
      </c>
      <c r="F96" s="423">
        <v>5.2579656258669996</v>
      </c>
      <c r="G96" s="424">
        <v>2.1908190107780001</v>
      </c>
      <c r="H96" s="426">
        <v>0</v>
      </c>
      <c r="I96" s="423">
        <v>0.26350000000000001</v>
      </c>
      <c r="J96" s="424">
        <v>-1.9273190107780001</v>
      </c>
      <c r="K96" s="431">
        <v>5.0114439451999997E-2</v>
      </c>
    </row>
    <row r="97" spans="1:11" ht="14.4" customHeight="1" thickBot="1" x14ac:dyDescent="0.35">
      <c r="A97" s="440" t="s">
        <v>346</v>
      </c>
      <c r="B97" s="418">
        <v>0</v>
      </c>
      <c r="C97" s="418">
        <v>2.4539499999999999</v>
      </c>
      <c r="D97" s="419">
        <v>2.4539499999999999</v>
      </c>
      <c r="E97" s="428" t="s">
        <v>257</v>
      </c>
      <c r="F97" s="418">
        <v>0</v>
      </c>
      <c r="G97" s="419">
        <v>0</v>
      </c>
      <c r="H97" s="421">
        <v>0</v>
      </c>
      <c r="I97" s="418">
        <v>0.26350000000000001</v>
      </c>
      <c r="J97" s="419">
        <v>0.26350000000000001</v>
      </c>
      <c r="K97" s="429" t="s">
        <v>257</v>
      </c>
    </row>
    <row r="98" spans="1:11" ht="14.4" customHeight="1" thickBot="1" x14ac:dyDescent="0.35">
      <c r="A98" s="440" t="s">
        <v>347</v>
      </c>
      <c r="B98" s="418">
        <v>0</v>
      </c>
      <c r="C98" s="418">
        <v>3</v>
      </c>
      <c r="D98" s="419">
        <v>3</v>
      </c>
      <c r="E98" s="428" t="s">
        <v>263</v>
      </c>
      <c r="F98" s="418">
        <v>5.2579656258669996</v>
      </c>
      <c r="G98" s="419">
        <v>2.1908190107780001</v>
      </c>
      <c r="H98" s="421">
        <v>0</v>
      </c>
      <c r="I98" s="418">
        <v>0</v>
      </c>
      <c r="J98" s="419">
        <v>-2.1908190107780001</v>
      </c>
      <c r="K98" s="422">
        <v>0</v>
      </c>
    </row>
    <row r="99" spans="1:11" ht="14.4" customHeight="1" thickBot="1" x14ac:dyDescent="0.35">
      <c r="A99" s="440" t="s">
        <v>348</v>
      </c>
      <c r="B99" s="418">
        <v>0</v>
      </c>
      <c r="C99" s="418">
        <v>0.1</v>
      </c>
      <c r="D99" s="419">
        <v>0.1</v>
      </c>
      <c r="E99" s="428" t="s">
        <v>263</v>
      </c>
      <c r="F99" s="418">
        <v>0</v>
      </c>
      <c r="G99" s="419">
        <v>0</v>
      </c>
      <c r="H99" s="421">
        <v>0</v>
      </c>
      <c r="I99" s="418">
        <v>0</v>
      </c>
      <c r="J99" s="419">
        <v>0</v>
      </c>
      <c r="K99" s="429" t="s">
        <v>257</v>
      </c>
    </row>
    <row r="100" spans="1:11" ht="14.4" customHeight="1" thickBot="1" x14ac:dyDescent="0.35">
      <c r="A100" s="437" t="s">
        <v>349</v>
      </c>
      <c r="B100" s="418">
        <v>403.99998730646502</v>
      </c>
      <c r="C100" s="418">
        <v>459.5172</v>
      </c>
      <c r="D100" s="419">
        <v>55.517212693535001</v>
      </c>
      <c r="E100" s="420">
        <v>1.1374188476180001</v>
      </c>
      <c r="F100" s="418">
        <v>435.35779355104302</v>
      </c>
      <c r="G100" s="419">
        <v>181.399080646268</v>
      </c>
      <c r="H100" s="421">
        <v>33.892000000000003</v>
      </c>
      <c r="I100" s="418">
        <v>201.88499999999999</v>
      </c>
      <c r="J100" s="419">
        <v>20.485919353732001</v>
      </c>
      <c r="K100" s="422">
        <v>0.46372203045499999</v>
      </c>
    </row>
    <row r="101" spans="1:11" ht="14.4" customHeight="1" thickBot="1" x14ac:dyDescent="0.35">
      <c r="A101" s="438" t="s">
        <v>350</v>
      </c>
      <c r="B101" s="418">
        <v>402.99998730646502</v>
      </c>
      <c r="C101" s="418">
        <v>407.83800000000002</v>
      </c>
      <c r="D101" s="419">
        <v>4.8380126935350001</v>
      </c>
      <c r="E101" s="420">
        <v>1.012004994654</v>
      </c>
      <c r="F101" s="418">
        <v>418.00104275795297</v>
      </c>
      <c r="G101" s="419">
        <v>174.16710114914699</v>
      </c>
      <c r="H101" s="421">
        <v>33.892000000000003</v>
      </c>
      <c r="I101" s="418">
        <v>190.63200000000001</v>
      </c>
      <c r="J101" s="419">
        <v>16.464898850851998</v>
      </c>
      <c r="K101" s="422">
        <v>0.45605627857300002</v>
      </c>
    </row>
    <row r="102" spans="1:11" ht="14.4" customHeight="1" thickBot="1" x14ac:dyDescent="0.35">
      <c r="A102" s="439" t="s">
        <v>351</v>
      </c>
      <c r="B102" s="423">
        <v>402.99998730646502</v>
      </c>
      <c r="C102" s="423">
        <v>407.83800000000002</v>
      </c>
      <c r="D102" s="424">
        <v>4.8380126935350001</v>
      </c>
      <c r="E102" s="430">
        <v>1.012004994654</v>
      </c>
      <c r="F102" s="423">
        <v>418.00104275795297</v>
      </c>
      <c r="G102" s="424">
        <v>174.16710114914699</v>
      </c>
      <c r="H102" s="426">
        <v>33.892000000000003</v>
      </c>
      <c r="I102" s="423">
        <v>170.40799999999999</v>
      </c>
      <c r="J102" s="424">
        <v>-3.7591011491469999</v>
      </c>
      <c r="K102" s="431">
        <v>0.40767362415000002</v>
      </c>
    </row>
    <row r="103" spans="1:11" ht="14.4" customHeight="1" thickBot="1" x14ac:dyDescent="0.35">
      <c r="A103" s="440" t="s">
        <v>352</v>
      </c>
      <c r="B103" s="418">
        <v>28.999999086569002</v>
      </c>
      <c r="C103" s="418">
        <v>30.157</v>
      </c>
      <c r="D103" s="419">
        <v>1.1570009134300001</v>
      </c>
      <c r="E103" s="420">
        <v>1.0398965844779999</v>
      </c>
      <c r="F103" s="418">
        <v>38.000094796177002</v>
      </c>
      <c r="G103" s="419">
        <v>15.83337283174</v>
      </c>
      <c r="H103" s="421">
        <v>3.1379999999999999</v>
      </c>
      <c r="I103" s="418">
        <v>15.673999999999999</v>
      </c>
      <c r="J103" s="419">
        <v>-0.15937283174</v>
      </c>
      <c r="K103" s="422">
        <v>0.41247265524100002</v>
      </c>
    </row>
    <row r="104" spans="1:11" ht="14.4" customHeight="1" thickBot="1" x14ac:dyDescent="0.35">
      <c r="A104" s="440" t="s">
        <v>353</v>
      </c>
      <c r="B104" s="418">
        <v>241.999992377578</v>
      </c>
      <c r="C104" s="418">
        <v>246.15600000000001</v>
      </c>
      <c r="D104" s="419">
        <v>4.1560076224219999</v>
      </c>
      <c r="E104" s="420">
        <v>1.0171735857569999</v>
      </c>
      <c r="F104" s="418">
        <v>258.00064361615301</v>
      </c>
      <c r="G104" s="419">
        <v>107.500268173397</v>
      </c>
      <c r="H104" s="421">
        <v>21.181999999999999</v>
      </c>
      <c r="I104" s="418">
        <v>106.258</v>
      </c>
      <c r="J104" s="419">
        <v>-1.242268173397</v>
      </c>
      <c r="K104" s="422">
        <v>0.41185168575800002</v>
      </c>
    </row>
    <row r="105" spans="1:11" ht="14.4" customHeight="1" thickBot="1" x14ac:dyDescent="0.35">
      <c r="A105" s="440" t="s">
        <v>354</v>
      </c>
      <c r="B105" s="418">
        <v>0</v>
      </c>
      <c r="C105" s="418">
        <v>0.13400000000000001</v>
      </c>
      <c r="D105" s="419">
        <v>0.13400000000000001</v>
      </c>
      <c r="E105" s="428" t="s">
        <v>257</v>
      </c>
      <c r="F105" s="418">
        <v>0</v>
      </c>
      <c r="G105" s="419">
        <v>0</v>
      </c>
      <c r="H105" s="421">
        <v>1.2999999999999999E-2</v>
      </c>
      <c r="I105" s="418">
        <v>6.5000000000000002E-2</v>
      </c>
      <c r="J105" s="419">
        <v>6.5000000000000002E-2</v>
      </c>
      <c r="K105" s="429" t="s">
        <v>257</v>
      </c>
    </row>
    <row r="106" spans="1:11" ht="14.4" customHeight="1" thickBot="1" x14ac:dyDescent="0.35">
      <c r="A106" s="440" t="s">
        <v>355</v>
      </c>
      <c r="B106" s="418">
        <v>131.99999584231699</v>
      </c>
      <c r="C106" s="418">
        <v>131.39099999999999</v>
      </c>
      <c r="D106" s="419">
        <v>-0.60899584231699999</v>
      </c>
      <c r="E106" s="420">
        <v>0.99538639498799997</v>
      </c>
      <c r="F106" s="418">
        <v>122.00030434562299</v>
      </c>
      <c r="G106" s="419">
        <v>50.833460144009003</v>
      </c>
      <c r="H106" s="421">
        <v>9.5589999999999993</v>
      </c>
      <c r="I106" s="418">
        <v>48.411000000000001</v>
      </c>
      <c r="J106" s="419">
        <v>-2.4224601440089999</v>
      </c>
      <c r="K106" s="422">
        <v>0.39681048551199999</v>
      </c>
    </row>
    <row r="107" spans="1:11" ht="14.4" customHeight="1" thickBot="1" x14ac:dyDescent="0.35">
      <c r="A107" s="439" t="s">
        <v>356</v>
      </c>
      <c r="B107" s="423">
        <v>0</v>
      </c>
      <c r="C107" s="423">
        <v>0</v>
      </c>
      <c r="D107" s="424">
        <v>0</v>
      </c>
      <c r="E107" s="430">
        <v>1</v>
      </c>
      <c r="F107" s="423">
        <v>0</v>
      </c>
      <c r="G107" s="424">
        <v>0</v>
      </c>
      <c r="H107" s="426">
        <v>0</v>
      </c>
      <c r="I107" s="423">
        <v>20.224</v>
      </c>
      <c r="J107" s="424">
        <v>20.224</v>
      </c>
      <c r="K107" s="427" t="s">
        <v>263</v>
      </c>
    </row>
    <row r="108" spans="1:11" ht="14.4" customHeight="1" thickBot="1" x14ac:dyDescent="0.35">
      <c r="A108" s="440" t="s">
        <v>357</v>
      </c>
      <c r="B108" s="418">
        <v>0</v>
      </c>
      <c r="C108" s="418">
        <v>0</v>
      </c>
      <c r="D108" s="419">
        <v>0</v>
      </c>
      <c r="E108" s="420">
        <v>1</v>
      </c>
      <c r="F108" s="418">
        <v>0</v>
      </c>
      <c r="G108" s="419">
        <v>0</v>
      </c>
      <c r="H108" s="421">
        <v>0</v>
      </c>
      <c r="I108" s="418">
        <v>7.29</v>
      </c>
      <c r="J108" s="419">
        <v>7.29</v>
      </c>
      <c r="K108" s="429" t="s">
        <v>263</v>
      </c>
    </row>
    <row r="109" spans="1:11" ht="14.4" customHeight="1" thickBot="1" x14ac:dyDescent="0.35">
      <c r="A109" s="440" t="s">
        <v>358</v>
      </c>
      <c r="B109" s="418">
        <v>0</v>
      </c>
      <c r="C109" s="418">
        <v>0</v>
      </c>
      <c r="D109" s="419">
        <v>0</v>
      </c>
      <c r="E109" s="420">
        <v>1</v>
      </c>
      <c r="F109" s="418">
        <v>0</v>
      </c>
      <c r="G109" s="419">
        <v>0</v>
      </c>
      <c r="H109" s="421">
        <v>0</v>
      </c>
      <c r="I109" s="418">
        <v>12.933999999999999</v>
      </c>
      <c r="J109" s="419">
        <v>12.933999999999999</v>
      </c>
      <c r="K109" s="429" t="s">
        <v>263</v>
      </c>
    </row>
    <row r="110" spans="1:11" ht="14.4" customHeight="1" thickBot="1" x14ac:dyDescent="0.35">
      <c r="A110" s="438" t="s">
        <v>359</v>
      </c>
      <c r="B110" s="418">
        <v>1</v>
      </c>
      <c r="C110" s="418">
        <v>51.679200000000002</v>
      </c>
      <c r="D110" s="419">
        <v>50.679200000000002</v>
      </c>
      <c r="E110" s="420">
        <v>51.679200000000002</v>
      </c>
      <c r="F110" s="418">
        <v>17.356750793088999</v>
      </c>
      <c r="G110" s="419">
        <v>7.2319794971200002</v>
      </c>
      <c r="H110" s="421">
        <v>0</v>
      </c>
      <c r="I110" s="418">
        <v>11.253</v>
      </c>
      <c r="J110" s="419">
        <v>4.0210205028789998</v>
      </c>
      <c r="K110" s="422">
        <v>0.64833563229299995</v>
      </c>
    </row>
    <row r="111" spans="1:11" ht="14.4" customHeight="1" thickBot="1" x14ac:dyDescent="0.35">
      <c r="A111" s="439" t="s">
        <v>360</v>
      </c>
      <c r="B111" s="423">
        <v>1</v>
      </c>
      <c r="C111" s="423">
        <v>0</v>
      </c>
      <c r="D111" s="424">
        <v>-1</v>
      </c>
      <c r="E111" s="430">
        <v>0</v>
      </c>
      <c r="F111" s="423">
        <v>0</v>
      </c>
      <c r="G111" s="424">
        <v>0</v>
      </c>
      <c r="H111" s="426">
        <v>0</v>
      </c>
      <c r="I111" s="423">
        <v>0</v>
      </c>
      <c r="J111" s="424">
        <v>0</v>
      </c>
      <c r="K111" s="431">
        <v>0</v>
      </c>
    </row>
    <row r="112" spans="1:11" ht="14.4" customHeight="1" thickBot="1" x14ac:dyDescent="0.35">
      <c r="A112" s="440" t="s">
        <v>361</v>
      </c>
      <c r="B112" s="418">
        <v>1</v>
      </c>
      <c r="C112" s="418">
        <v>0</v>
      </c>
      <c r="D112" s="419">
        <v>-1</v>
      </c>
      <c r="E112" s="420">
        <v>0</v>
      </c>
      <c r="F112" s="418">
        <v>0</v>
      </c>
      <c r="G112" s="419">
        <v>0</v>
      </c>
      <c r="H112" s="421">
        <v>0</v>
      </c>
      <c r="I112" s="418">
        <v>0</v>
      </c>
      <c r="J112" s="419">
        <v>0</v>
      </c>
      <c r="K112" s="422">
        <v>0</v>
      </c>
    </row>
    <row r="113" spans="1:11" ht="14.4" customHeight="1" thickBot="1" x14ac:dyDescent="0.35">
      <c r="A113" s="439" t="s">
        <v>362</v>
      </c>
      <c r="B113" s="423">
        <v>0</v>
      </c>
      <c r="C113" s="423">
        <v>7.0179999999999998</v>
      </c>
      <c r="D113" s="424">
        <v>7.0179999999999998</v>
      </c>
      <c r="E113" s="425" t="s">
        <v>263</v>
      </c>
      <c r="F113" s="423">
        <v>17.356750793088999</v>
      </c>
      <c r="G113" s="424">
        <v>7.2319794971200002</v>
      </c>
      <c r="H113" s="426">
        <v>0</v>
      </c>
      <c r="I113" s="423">
        <v>0</v>
      </c>
      <c r="J113" s="424">
        <v>-7.2319794971200002</v>
      </c>
      <c r="K113" s="431">
        <v>0</v>
      </c>
    </row>
    <row r="114" spans="1:11" ht="14.4" customHeight="1" thickBot="1" x14ac:dyDescent="0.35">
      <c r="A114" s="440" t="s">
        <v>363</v>
      </c>
      <c r="B114" s="418">
        <v>0</v>
      </c>
      <c r="C114" s="418">
        <v>7.0179999999999998</v>
      </c>
      <c r="D114" s="419">
        <v>7.0179999999999998</v>
      </c>
      <c r="E114" s="428" t="s">
        <v>263</v>
      </c>
      <c r="F114" s="418">
        <v>17.356750793088999</v>
      </c>
      <c r="G114" s="419">
        <v>7.2319794971200002</v>
      </c>
      <c r="H114" s="421">
        <v>0</v>
      </c>
      <c r="I114" s="418">
        <v>0</v>
      </c>
      <c r="J114" s="419">
        <v>-7.2319794971200002</v>
      </c>
      <c r="K114" s="422">
        <v>0</v>
      </c>
    </row>
    <row r="115" spans="1:11" ht="14.4" customHeight="1" thickBot="1" x14ac:dyDescent="0.35">
      <c r="A115" s="439" t="s">
        <v>364</v>
      </c>
      <c r="B115" s="423">
        <v>0</v>
      </c>
      <c r="C115" s="423">
        <v>4.7069999999999999</v>
      </c>
      <c r="D115" s="424">
        <v>4.7069999999999999</v>
      </c>
      <c r="E115" s="425" t="s">
        <v>263</v>
      </c>
      <c r="F115" s="423">
        <v>0</v>
      </c>
      <c r="G115" s="424">
        <v>0</v>
      </c>
      <c r="H115" s="426">
        <v>0</v>
      </c>
      <c r="I115" s="423">
        <v>11.253</v>
      </c>
      <c r="J115" s="424">
        <v>11.253</v>
      </c>
      <c r="K115" s="427" t="s">
        <v>257</v>
      </c>
    </row>
    <row r="116" spans="1:11" ht="14.4" customHeight="1" thickBot="1" x14ac:dyDescent="0.35">
      <c r="A116" s="440" t="s">
        <v>365</v>
      </c>
      <c r="B116" s="418">
        <v>0</v>
      </c>
      <c r="C116" s="418">
        <v>4.7069999999999999</v>
      </c>
      <c r="D116" s="419">
        <v>4.7069999999999999</v>
      </c>
      <c r="E116" s="428" t="s">
        <v>263</v>
      </c>
      <c r="F116" s="418">
        <v>0</v>
      </c>
      <c r="G116" s="419">
        <v>0</v>
      </c>
      <c r="H116" s="421">
        <v>0</v>
      </c>
      <c r="I116" s="418">
        <v>11.253</v>
      </c>
      <c r="J116" s="419">
        <v>11.253</v>
      </c>
      <c r="K116" s="429" t="s">
        <v>257</v>
      </c>
    </row>
    <row r="117" spans="1:11" ht="14.4" customHeight="1" thickBot="1" x14ac:dyDescent="0.35">
      <c r="A117" s="439" t="s">
        <v>366</v>
      </c>
      <c r="B117" s="423">
        <v>0</v>
      </c>
      <c r="C117" s="423">
        <v>39.9542</v>
      </c>
      <c r="D117" s="424">
        <v>39.9542</v>
      </c>
      <c r="E117" s="425" t="s">
        <v>263</v>
      </c>
      <c r="F117" s="423">
        <v>0</v>
      </c>
      <c r="G117" s="424">
        <v>0</v>
      </c>
      <c r="H117" s="426">
        <v>0</v>
      </c>
      <c r="I117" s="423">
        <v>0</v>
      </c>
      <c r="J117" s="424">
        <v>0</v>
      </c>
      <c r="K117" s="427" t="s">
        <v>257</v>
      </c>
    </row>
    <row r="118" spans="1:11" ht="14.4" customHeight="1" thickBot="1" x14ac:dyDescent="0.35">
      <c r="A118" s="440" t="s">
        <v>367</v>
      </c>
      <c r="B118" s="418">
        <v>0</v>
      </c>
      <c r="C118" s="418">
        <v>39.9542</v>
      </c>
      <c r="D118" s="419">
        <v>39.9542</v>
      </c>
      <c r="E118" s="428" t="s">
        <v>263</v>
      </c>
      <c r="F118" s="418">
        <v>0</v>
      </c>
      <c r="G118" s="419">
        <v>0</v>
      </c>
      <c r="H118" s="421">
        <v>0</v>
      </c>
      <c r="I118" s="418">
        <v>0</v>
      </c>
      <c r="J118" s="419">
        <v>0</v>
      </c>
      <c r="K118" s="429" t="s">
        <v>257</v>
      </c>
    </row>
    <row r="119" spans="1:11" ht="14.4" customHeight="1" thickBot="1" x14ac:dyDescent="0.35">
      <c r="A119" s="436" t="s">
        <v>368</v>
      </c>
      <c r="B119" s="418">
        <v>3549.21914071422</v>
      </c>
      <c r="C119" s="418">
        <v>5104.1220000000003</v>
      </c>
      <c r="D119" s="419">
        <v>1554.9028592857801</v>
      </c>
      <c r="E119" s="420">
        <v>1.4380971694439999</v>
      </c>
      <c r="F119" s="418">
        <v>5325.3895484635896</v>
      </c>
      <c r="G119" s="419">
        <v>2218.91231185983</v>
      </c>
      <c r="H119" s="421">
        <v>478.90672999999998</v>
      </c>
      <c r="I119" s="418">
        <v>2571.9438500000001</v>
      </c>
      <c r="J119" s="419">
        <v>353.03153814017202</v>
      </c>
      <c r="K119" s="422">
        <v>0.48295881955499997</v>
      </c>
    </row>
    <row r="120" spans="1:11" ht="14.4" customHeight="1" thickBot="1" x14ac:dyDescent="0.35">
      <c r="A120" s="437" t="s">
        <v>369</v>
      </c>
      <c r="B120" s="418">
        <v>3500.21914071422</v>
      </c>
      <c r="C120" s="418">
        <v>5098.0463300000001</v>
      </c>
      <c r="D120" s="419">
        <v>1597.8271892857799</v>
      </c>
      <c r="E120" s="420">
        <v>1.45649347228</v>
      </c>
      <c r="F120" s="418">
        <v>5323.6498746444504</v>
      </c>
      <c r="G120" s="419">
        <v>2218.1874477685201</v>
      </c>
      <c r="H120" s="421">
        <v>478.49272999999999</v>
      </c>
      <c r="I120" s="418">
        <v>2570.2878500000002</v>
      </c>
      <c r="J120" s="419">
        <v>352.10040223148002</v>
      </c>
      <c r="K120" s="422">
        <v>0.48280557709799998</v>
      </c>
    </row>
    <row r="121" spans="1:11" ht="14.4" customHeight="1" thickBot="1" x14ac:dyDescent="0.35">
      <c r="A121" s="438" t="s">
        <v>370</v>
      </c>
      <c r="B121" s="418">
        <v>3500.21914071422</v>
      </c>
      <c r="C121" s="418">
        <v>5098.0463300000001</v>
      </c>
      <c r="D121" s="419">
        <v>1597.8271892857799</v>
      </c>
      <c r="E121" s="420">
        <v>1.45649347228</v>
      </c>
      <c r="F121" s="418">
        <v>5323.6498746444504</v>
      </c>
      <c r="G121" s="419">
        <v>2218.1874477685201</v>
      </c>
      <c r="H121" s="421">
        <v>478.49272999999999</v>
      </c>
      <c r="I121" s="418">
        <v>2570.2878500000002</v>
      </c>
      <c r="J121" s="419">
        <v>352.10040223148002</v>
      </c>
      <c r="K121" s="422">
        <v>0.48280557709799998</v>
      </c>
    </row>
    <row r="122" spans="1:11" ht="14.4" customHeight="1" thickBot="1" x14ac:dyDescent="0.35">
      <c r="A122" s="439" t="s">
        <v>371</v>
      </c>
      <c r="B122" s="423">
        <v>1441.21914071369</v>
      </c>
      <c r="C122" s="423">
        <v>1676.59492</v>
      </c>
      <c r="D122" s="424">
        <v>235.37577928631401</v>
      </c>
      <c r="E122" s="430">
        <v>1.1633171338320001</v>
      </c>
      <c r="F122" s="423">
        <v>1660.6495073603601</v>
      </c>
      <c r="G122" s="424">
        <v>691.93729473348105</v>
      </c>
      <c r="H122" s="426">
        <v>129.14116000000001</v>
      </c>
      <c r="I122" s="423">
        <v>696.90765999999996</v>
      </c>
      <c r="J122" s="424">
        <v>4.9703652665179998</v>
      </c>
      <c r="K122" s="431">
        <v>0.41965969153100002</v>
      </c>
    </row>
    <row r="123" spans="1:11" ht="14.4" customHeight="1" thickBot="1" x14ac:dyDescent="0.35">
      <c r="A123" s="440" t="s">
        <v>372</v>
      </c>
      <c r="B123" s="418">
        <v>21.993811113014001</v>
      </c>
      <c r="C123" s="418">
        <v>114.2474</v>
      </c>
      <c r="D123" s="419">
        <v>92.253588886985</v>
      </c>
      <c r="E123" s="420">
        <v>5.1945249239860001</v>
      </c>
      <c r="F123" s="418">
        <v>119.053666113623</v>
      </c>
      <c r="G123" s="419">
        <v>49.605694214008999</v>
      </c>
      <c r="H123" s="421">
        <v>4.3609999999999998</v>
      </c>
      <c r="I123" s="418">
        <v>19.129519999999999</v>
      </c>
      <c r="J123" s="419">
        <v>-30.476174214008999</v>
      </c>
      <c r="K123" s="422">
        <v>0.16067980621200001</v>
      </c>
    </row>
    <row r="124" spans="1:11" ht="14.4" customHeight="1" thickBot="1" x14ac:dyDescent="0.35">
      <c r="A124" s="440" t="s">
        <v>373</v>
      </c>
      <c r="B124" s="418">
        <v>0.82532960067000005</v>
      </c>
      <c r="C124" s="418">
        <v>0</v>
      </c>
      <c r="D124" s="419">
        <v>-0.82532960067000005</v>
      </c>
      <c r="E124" s="420">
        <v>0</v>
      </c>
      <c r="F124" s="418">
        <v>0</v>
      </c>
      <c r="G124" s="419">
        <v>0</v>
      </c>
      <c r="H124" s="421">
        <v>0</v>
      </c>
      <c r="I124" s="418">
        <v>0</v>
      </c>
      <c r="J124" s="419">
        <v>0</v>
      </c>
      <c r="K124" s="422">
        <v>0</v>
      </c>
    </row>
    <row r="125" spans="1:11" ht="14.4" customHeight="1" thickBot="1" x14ac:dyDescent="0.35">
      <c r="A125" s="440" t="s">
        <v>374</v>
      </c>
      <c r="B125" s="418">
        <v>1418.4</v>
      </c>
      <c r="C125" s="418">
        <v>1562.34752</v>
      </c>
      <c r="D125" s="419">
        <v>143.94752</v>
      </c>
      <c r="E125" s="420">
        <v>1.1014858432029999</v>
      </c>
      <c r="F125" s="418">
        <v>1541.5958412467301</v>
      </c>
      <c r="G125" s="419">
        <v>642.33160051947198</v>
      </c>
      <c r="H125" s="421">
        <v>124.78016</v>
      </c>
      <c r="I125" s="418">
        <v>677.77814000000001</v>
      </c>
      <c r="J125" s="419">
        <v>35.446539480528003</v>
      </c>
      <c r="K125" s="422">
        <v>0.43966007293499998</v>
      </c>
    </row>
    <row r="126" spans="1:11" ht="14.4" customHeight="1" thickBot="1" x14ac:dyDescent="0.35">
      <c r="A126" s="439" t="s">
        <v>375</v>
      </c>
      <c r="B126" s="423">
        <v>0</v>
      </c>
      <c r="C126" s="423">
        <v>1.5366299999999999</v>
      </c>
      <c r="D126" s="424">
        <v>1.5366299999999999</v>
      </c>
      <c r="E126" s="425" t="s">
        <v>263</v>
      </c>
      <c r="F126" s="423">
        <v>1.0000001002679999</v>
      </c>
      <c r="G126" s="424">
        <v>0.41666670844499998</v>
      </c>
      <c r="H126" s="426">
        <v>0</v>
      </c>
      <c r="I126" s="423">
        <v>4.07E-2</v>
      </c>
      <c r="J126" s="424">
        <v>-0.37596670844500002</v>
      </c>
      <c r="K126" s="431">
        <v>4.0699995918999997E-2</v>
      </c>
    </row>
    <row r="127" spans="1:11" ht="14.4" customHeight="1" thickBot="1" x14ac:dyDescent="0.35">
      <c r="A127" s="440" t="s">
        <v>376</v>
      </c>
      <c r="B127" s="418">
        <v>0</v>
      </c>
      <c r="C127" s="418">
        <v>1.5366299999999999</v>
      </c>
      <c r="D127" s="419">
        <v>1.5366299999999999</v>
      </c>
      <c r="E127" s="428" t="s">
        <v>263</v>
      </c>
      <c r="F127" s="418">
        <v>1.0000001002679999</v>
      </c>
      <c r="G127" s="419">
        <v>0.41666670844499998</v>
      </c>
      <c r="H127" s="421">
        <v>0</v>
      </c>
      <c r="I127" s="418">
        <v>0</v>
      </c>
      <c r="J127" s="419">
        <v>-0.41666670844499998</v>
      </c>
      <c r="K127" s="422">
        <v>0</v>
      </c>
    </row>
    <row r="128" spans="1:11" ht="14.4" customHeight="1" thickBot="1" x14ac:dyDescent="0.35">
      <c r="A128" s="440" t="s">
        <v>377</v>
      </c>
      <c r="B128" s="418">
        <v>0</v>
      </c>
      <c r="C128" s="418">
        <v>0</v>
      </c>
      <c r="D128" s="419">
        <v>0</v>
      </c>
      <c r="E128" s="420">
        <v>1</v>
      </c>
      <c r="F128" s="418">
        <v>0</v>
      </c>
      <c r="G128" s="419">
        <v>0</v>
      </c>
      <c r="H128" s="421">
        <v>0</v>
      </c>
      <c r="I128" s="418">
        <v>4.07E-2</v>
      </c>
      <c r="J128" s="419">
        <v>4.07E-2</v>
      </c>
      <c r="K128" s="429" t="s">
        <v>257</v>
      </c>
    </row>
    <row r="129" spans="1:11" ht="14.4" customHeight="1" thickBot="1" x14ac:dyDescent="0.35">
      <c r="A129" s="439" t="s">
        <v>378</v>
      </c>
      <c r="B129" s="423">
        <v>3</v>
      </c>
      <c r="C129" s="423">
        <v>9.6020000000000003</v>
      </c>
      <c r="D129" s="424">
        <v>6.6019999999990002</v>
      </c>
      <c r="E129" s="430">
        <v>3.2006666666650001</v>
      </c>
      <c r="F129" s="423">
        <v>33.000003308864997</v>
      </c>
      <c r="G129" s="424">
        <v>13.750001378694</v>
      </c>
      <c r="H129" s="426">
        <v>0</v>
      </c>
      <c r="I129" s="423">
        <v>0</v>
      </c>
      <c r="J129" s="424">
        <v>-13.750001378694</v>
      </c>
      <c r="K129" s="431">
        <v>0</v>
      </c>
    </row>
    <row r="130" spans="1:11" ht="14.4" customHeight="1" thickBot="1" x14ac:dyDescent="0.35">
      <c r="A130" s="440" t="s">
        <v>379</v>
      </c>
      <c r="B130" s="418">
        <v>3</v>
      </c>
      <c r="C130" s="418">
        <v>9.6020000000000003</v>
      </c>
      <c r="D130" s="419">
        <v>6.6019999999990002</v>
      </c>
      <c r="E130" s="420">
        <v>3.2006666666650001</v>
      </c>
      <c r="F130" s="418">
        <v>33.000003308864997</v>
      </c>
      <c r="G130" s="419">
        <v>13.750001378694</v>
      </c>
      <c r="H130" s="421">
        <v>0</v>
      </c>
      <c r="I130" s="418">
        <v>0</v>
      </c>
      <c r="J130" s="419">
        <v>-13.750001378694</v>
      </c>
      <c r="K130" s="422">
        <v>0</v>
      </c>
    </row>
    <row r="131" spans="1:11" ht="14.4" customHeight="1" thickBot="1" x14ac:dyDescent="0.35">
      <c r="A131" s="439" t="s">
        <v>380</v>
      </c>
      <c r="B131" s="423">
        <v>0</v>
      </c>
      <c r="C131" s="423">
        <v>-6.0909599999999999</v>
      </c>
      <c r="D131" s="424">
        <v>-6.0909599999999999</v>
      </c>
      <c r="E131" s="425" t="s">
        <v>263</v>
      </c>
      <c r="F131" s="423">
        <v>0</v>
      </c>
      <c r="G131" s="424">
        <v>0</v>
      </c>
      <c r="H131" s="426">
        <v>0</v>
      </c>
      <c r="I131" s="423">
        <v>0</v>
      </c>
      <c r="J131" s="424">
        <v>0</v>
      </c>
      <c r="K131" s="427" t="s">
        <v>257</v>
      </c>
    </row>
    <row r="132" spans="1:11" ht="14.4" customHeight="1" thickBot="1" x14ac:dyDescent="0.35">
      <c r="A132" s="440" t="s">
        <v>381</v>
      </c>
      <c r="B132" s="418">
        <v>0</v>
      </c>
      <c r="C132" s="418">
        <v>-6.0909599999999999</v>
      </c>
      <c r="D132" s="419">
        <v>-6.0909599999999999</v>
      </c>
      <c r="E132" s="428" t="s">
        <v>263</v>
      </c>
      <c r="F132" s="418">
        <v>0</v>
      </c>
      <c r="G132" s="419">
        <v>0</v>
      </c>
      <c r="H132" s="421">
        <v>0</v>
      </c>
      <c r="I132" s="418">
        <v>0</v>
      </c>
      <c r="J132" s="419">
        <v>0</v>
      </c>
      <c r="K132" s="429" t="s">
        <v>257</v>
      </c>
    </row>
    <row r="133" spans="1:11" ht="14.4" customHeight="1" thickBot="1" x14ac:dyDescent="0.35">
      <c r="A133" s="439" t="s">
        <v>382</v>
      </c>
      <c r="B133" s="423">
        <v>1</v>
      </c>
      <c r="C133" s="423">
        <v>0.39689999999999998</v>
      </c>
      <c r="D133" s="424">
        <v>-0.60309999999999997</v>
      </c>
      <c r="E133" s="430">
        <v>0.396899999999</v>
      </c>
      <c r="F133" s="423">
        <v>0</v>
      </c>
      <c r="G133" s="424">
        <v>0</v>
      </c>
      <c r="H133" s="426">
        <v>-0.40770000000000001</v>
      </c>
      <c r="I133" s="423">
        <v>0.26910000000000001</v>
      </c>
      <c r="J133" s="424">
        <v>0.26910000000000001</v>
      </c>
      <c r="K133" s="427" t="s">
        <v>257</v>
      </c>
    </row>
    <row r="134" spans="1:11" ht="14.4" customHeight="1" thickBot="1" x14ac:dyDescent="0.35">
      <c r="A134" s="440" t="s">
        <v>383</v>
      </c>
      <c r="B134" s="418">
        <v>1</v>
      </c>
      <c r="C134" s="418">
        <v>0.39689999999999998</v>
      </c>
      <c r="D134" s="419">
        <v>-0.60309999999999997</v>
      </c>
      <c r="E134" s="420">
        <v>0.396899999999</v>
      </c>
      <c r="F134" s="418">
        <v>0</v>
      </c>
      <c r="G134" s="419">
        <v>0</v>
      </c>
      <c r="H134" s="421">
        <v>-0.40770000000000001</v>
      </c>
      <c r="I134" s="418">
        <v>0.26910000000000001</v>
      </c>
      <c r="J134" s="419">
        <v>0.26910000000000001</v>
      </c>
      <c r="K134" s="429" t="s">
        <v>257</v>
      </c>
    </row>
    <row r="135" spans="1:11" ht="14.4" customHeight="1" thickBot="1" x14ac:dyDescent="0.35">
      <c r="A135" s="439" t="s">
        <v>384</v>
      </c>
      <c r="B135" s="423">
        <v>2055.0000000005398</v>
      </c>
      <c r="C135" s="423">
        <v>3286.9840199999999</v>
      </c>
      <c r="D135" s="424">
        <v>1231.9840199994601</v>
      </c>
      <c r="E135" s="430">
        <v>1.599505605839</v>
      </c>
      <c r="F135" s="423">
        <v>3629.0003638749599</v>
      </c>
      <c r="G135" s="424">
        <v>1512.0834849478999</v>
      </c>
      <c r="H135" s="426">
        <v>327.61705999999998</v>
      </c>
      <c r="I135" s="423">
        <v>1845.2961700000001</v>
      </c>
      <c r="J135" s="424">
        <v>333.21268505210099</v>
      </c>
      <c r="K135" s="431">
        <v>0.50848608017999997</v>
      </c>
    </row>
    <row r="136" spans="1:11" ht="14.4" customHeight="1" thickBot="1" x14ac:dyDescent="0.35">
      <c r="A136" s="440" t="s">
        <v>385</v>
      </c>
      <c r="B136" s="418">
        <v>503.00000000013102</v>
      </c>
      <c r="C136" s="418">
        <v>879.63868000000002</v>
      </c>
      <c r="D136" s="419">
        <v>376.638679999869</v>
      </c>
      <c r="E136" s="420">
        <v>1.7487846520870001</v>
      </c>
      <c r="F136" s="418">
        <v>1087.0001089920299</v>
      </c>
      <c r="G136" s="419">
        <v>452.91671208001299</v>
      </c>
      <c r="H136" s="421">
        <v>92.317930000000004</v>
      </c>
      <c r="I136" s="418">
        <v>558.38397999999995</v>
      </c>
      <c r="J136" s="419">
        <v>105.46726791998699</v>
      </c>
      <c r="K136" s="422">
        <v>0.51369266238400002</v>
      </c>
    </row>
    <row r="137" spans="1:11" ht="14.4" customHeight="1" thickBot="1" x14ac:dyDescent="0.35">
      <c r="A137" s="440" t="s">
        <v>386</v>
      </c>
      <c r="B137" s="418">
        <v>1552.00000000041</v>
      </c>
      <c r="C137" s="418">
        <v>2407.3453399999999</v>
      </c>
      <c r="D137" s="419">
        <v>855.34533999959501</v>
      </c>
      <c r="E137" s="420">
        <v>1.5511245747410001</v>
      </c>
      <c r="F137" s="418">
        <v>2542.0002548829302</v>
      </c>
      <c r="G137" s="419">
        <v>1059.1667728678899</v>
      </c>
      <c r="H137" s="421">
        <v>235.29912999999999</v>
      </c>
      <c r="I137" s="418">
        <v>1286.91219</v>
      </c>
      <c r="J137" s="419">
        <v>227.745417132114</v>
      </c>
      <c r="K137" s="422">
        <v>0.50625966206200002</v>
      </c>
    </row>
    <row r="138" spans="1:11" ht="14.4" customHeight="1" thickBot="1" x14ac:dyDescent="0.35">
      <c r="A138" s="439" t="s">
        <v>387</v>
      </c>
      <c r="B138" s="423">
        <v>0</v>
      </c>
      <c r="C138" s="423">
        <v>129.02282</v>
      </c>
      <c r="D138" s="424">
        <v>129.02282</v>
      </c>
      <c r="E138" s="425" t="s">
        <v>257</v>
      </c>
      <c r="F138" s="423">
        <v>0</v>
      </c>
      <c r="G138" s="424">
        <v>0</v>
      </c>
      <c r="H138" s="426">
        <v>22.142209999999999</v>
      </c>
      <c r="I138" s="423">
        <v>27.77422</v>
      </c>
      <c r="J138" s="424">
        <v>27.77422</v>
      </c>
      <c r="K138" s="427" t="s">
        <v>257</v>
      </c>
    </row>
    <row r="139" spans="1:11" ht="14.4" customHeight="1" thickBot="1" x14ac:dyDescent="0.35">
      <c r="A139" s="440" t="s">
        <v>388</v>
      </c>
      <c r="B139" s="418">
        <v>0</v>
      </c>
      <c r="C139" s="418">
        <v>12.4655</v>
      </c>
      <c r="D139" s="419">
        <v>12.4655</v>
      </c>
      <c r="E139" s="428" t="s">
        <v>257</v>
      </c>
      <c r="F139" s="418">
        <v>0</v>
      </c>
      <c r="G139" s="419">
        <v>0</v>
      </c>
      <c r="H139" s="421">
        <v>16.820720000000001</v>
      </c>
      <c r="I139" s="418">
        <v>16.820720000000001</v>
      </c>
      <c r="J139" s="419">
        <v>16.820720000000001</v>
      </c>
      <c r="K139" s="429" t="s">
        <v>257</v>
      </c>
    </row>
    <row r="140" spans="1:11" ht="14.4" customHeight="1" thickBot="1" x14ac:dyDescent="0.35">
      <c r="A140" s="440" t="s">
        <v>389</v>
      </c>
      <c r="B140" s="418">
        <v>0</v>
      </c>
      <c r="C140" s="418">
        <v>116.55732</v>
      </c>
      <c r="D140" s="419">
        <v>116.55732</v>
      </c>
      <c r="E140" s="428" t="s">
        <v>257</v>
      </c>
      <c r="F140" s="418">
        <v>0</v>
      </c>
      <c r="G140" s="419">
        <v>0</v>
      </c>
      <c r="H140" s="421">
        <v>5.3214899999999998</v>
      </c>
      <c r="I140" s="418">
        <v>10.9535</v>
      </c>
      <c r="J140" s="419">
        <v>10.9535</v>
      </c>
      <c r="K140" s="429" t="s">
        <v>257</v>
      </c>
    </row>
    <row r="141" spans="1:11" ht="14.4" customHeight="1" thickBot="1" x14ac:dyDescent="0.35">
      <c r="A141" s="437" t="s">
        <v>390</v>
      </c>
      <c r="B141" s="418">
        <v>49</v>
      </c>
      <c r="C141" s="418">
        <v>6.0756699999999997</v>
      </c>
      <c r="D141" s="419">
        <v>-42.924329999999998</v>
      </c>
      <c r="E141" s="420">
        <v>0.12399326530599999</v>
      </c>
      <c r="F141" s="418">
        <v>1.7396738191379999</v>
      </c>
      <c r="G141" s="419">
        <v>0.72486409130700002</v>
      </c>
      <c r="H141" s="421">
        <v>0.41399999999999998</v>
      </c>
      <c r="I141" s="418">
        <v>1.6559999999999999</v>
      </c>
      <c r="J141" s="419">
        <v>0.93113590869200002</v>
      </c>
      <c r="K141" s="422">
        <v>0.95190258184099996</v>
      </c>
    </row>
    <row r="142" spans="1:11" ht="14.4" customHeight="1" thickBot="1" x14ac:dyDescent="0.35">
      <c r="A142" s="438" t="s">
        <v>391</v>
      </c>
      <c r="B142" s="418">
        <v>0</v>
      </c>
      <c r="C142" s="418">
        <v>3.9329999999999998</v>
      </c>
      <c r="D142" s="419">
        <v>3.9329999999999998</v>
      </c>
      <c r="E142" s="428" t="s">
        <v>257</v>
      </c>
      <c r="F142" s="418">
        <v>0</v>
      </c>
      <c r="G142" s="419">
        <v>0</v>
      </c>
      <c r="H142" s="421">
        <v>0.41399999999999998</v>
      </c>
      <c r="I142" s="418">
        <v>1.6559999999999999</v>
      </c>
      <c r="J142" s="419">
        <v>1.6559999999999999</v>
      </c>
      <c r="K142" s="429" t="s">
        <v>257</v>
      </c>
    </row>
    <row r="143" spans="1:11" ht="14.4" customHeight="1" thickBot="1" x14ac:dyDescent="0.35">
      <c r="A143" s="439" t="s">
        <v>392</v>
      </c>
      <c r="B143" s="423">
        <v>0</v>
      </c>
      <c r="C143" s="423">
        <v>3.9329999999999998</v>
      </c>
      <c r="D143" s="424">
        <v>3.9329999999999998</v>
      </c>
      <c r="E143" s="425" t="s">
        <v>257</v>
      </c>
      <c r="F143" s="423">
        <v>0</v>
      </c>
      <c r="G143" s="424">
        <v>0</v>
      </c>
      <c r="H143" s="426">
        <v>0.41399999999999998</v>
      </c>
      <c r="I143" s="423">
        <v>1.6559999999999999</v>
      </c>
      <c r="J143" s="424">
        <v>1.6559999999999999</v>
      </c>
      <c r="K143" s="427" t="s">
        <v>257</v>
      </c>
    </row>
    <row r="144" spans="1:11" ht="14.4" customHeight="1" thickBot="1" x14ac:dyDescent="0.35">
      <c r="A144" s="440" t="s">
        <v>393</v>
      </c>
      <c r="B144" s="418">
        <v>0</v>
      </c>
      <c r="C144" s="418">
        <v>3.9329999999999998</v>
      </c>
      <c r="D144" s="419">
        <v>3.9329999999999998</v>
      </c>
      <c r="E144" s="428" t="s">
        <v>257</v>
      </c>
      <c r="F144" s="418">
        <v>0</v>
      </c>
      <c r="G144" s="419">
        <v>0</v>
      </c>
      <c r="H144" s="421">
        <v>0.41399999999999998</v>
      </c>
      <c r="I144" s="418">
        <v>1.6559999999999999</v>
      </c>
      <c r="J144" s="419">
        <v>1.6559999999999999</v>
      </c>
      <c r="K144" s="429" t="s">
        <v>257</v>
      </c>
    </row>
    <row r="145" spans="1:11" ht="14.4" customHeight="1" thickBot="1" x14ac:dyDescent="0.35">
      <c r="A145" s="443" t="s">
        <v>394</v>
      </c>
      <c r="B145" s="423">
        <v>49</v>
      </c>
      <c r="C145" s="423">
        <v>2.1426699999999999</v>
      </c>
      <c r="D145" s="424">
        <v>-46.857329999999997</v>
      </c>
      <c r="E145" s="430">
        <v>4.3727959183000001E-2</v>
      </c>
      <c r="F145" s="423">
        <v>1.7396738191379999</v>
      </c>
      <c r="G145" s="424">
        <v>0.72486409130700002</v>
      </c>
      <c r="H145" s="426">
        <v>0</v>
      </c>
      <c r="I145" s="423">
        <v>0</v>
      </c>
      <c r="J145" s="424">
        <v>-0.72486409130700002</v>
      </c>
      <c r="K145" s="431">
        <v>0</v>
      </c>
    </row>
    <row r="146" spans="1:11" ht="14.4" customHeight="1" thickBot="1" x14ac:dyDescent="0.35">
      <c r="A146" s="439" t="s">
        <v>395</v>
      </c>
      <c r="B146" s="423">
        <v>0</v>
      </c>
      <c r="C146" s="423">
        <v>-4.4999999999999999E-4</v>
      </c>
      <c r="D146" s="424">
        <v>-4.4999999999999999E-4</v>
      </c>
      <c r="E146" s="425" t="s">
        <v>257</v>
      </c>
      <c r="F146" s="423">
        <v>0</v>
      </c>
      <c r="G146" s="424">
        <v>0</v>
      </c>
      <c r="H146" s="426">
        <v>0</v>
      </c>
      <c r="I146" s="423">
        <v>0</v>
      </c>
      <c r="J146" s="424">
        <v>0</v>
      </c>
      <c r="K146" s="427" t="s">
        <v>257</v>
      </c>
    </row>
    <row r="147" spans="1:11" ht="14.4" customHeight="1" thickBot="1" x14ac:dyDescent="0.35">
      <c r="A147" s="440" t="s">
        <v>396</v>
      </c>
      <c r="B147" s="418">
        <v>0</v>
      </c>
      <c r="C147" s="418">
        <v>-4.4999999999999999E-4</v>
      </c>
      <c r="D147" s="419">
        <v>-4.4999999999999999E-4</v>
      </c>
      <c r="E147" s="428" t="s">
        <v>257</v>
      </c>
      <c r="F147" s="418">
        <v>0</v>
      </c>
      <c r="G147" s="419">
        <v>0</v>
      </c>
      <c r="H147" s="421">
        <v>0</v>
      </c>
      <c r="I147" s="418">
        <v>0</v>
      </c>
      <c r="J147" s="419">
        <v>0</v>
      </c>
      <c r="K147" s="429" t="s">
        <v>257</v>
      </c>
    </row>
    <row r="148" spans="1:11" ht="14.4" customHeight="1" thickBot="1" x14ac:dyDescent="0.35">
      <c r="A148" s="439" t="s">
        <v>397</v>
      </c>
      <c r="B148" s="423">
        <v>49</v>
      </c>
      <c r="C148" s="423">
        <v>2.1431200000000001</v>
      </c>
      <c r="D148" s="424">
        <v>-46.856879999999997</v>
      </c>
      <c r="E148" s="430">
        <v>4.3737142856999998E-2</v>
      </c>
      <c r="F148" s="423">
        <v>1.7396738191379999</v>
      </c>
      <c r="G148" s="424">
        <v>0.72486409130700002</v>
      </c>
      <c r="H148" s="426">
        <v>0</v>
      </c>
      <c r="I148" s="423">
        <v>0</v>
      </c>
      <c r="J148" s="424">
        <v>-0.72486409130700002</v>
      </c>
      <c r="K148" s="431">
        <v>0</v>
      </c>
    </row>
    <row r="149" spans="1:11" ht="14.4" customHeight="1" thickBot="1" x14ac:dyDescent="0.35">
      <c r="A149" s="440" t="s">
        <v>398</v>
      </c>
      <c r="B149" s="418">
        <v>0</v>
      </c>
      <c r="C149" s="418">
        <v>7.6999999999999999E-2</v>
      </c>
      <c r="D149" s="419">
        <v>7.6999999999999999E-2</v>
      </c>
      <c r="E149" s="428" t="s">
        <v>257</v>
      </c>
      <c r="F149" s="418">
        <v>7.8479441058999996E-2</v>
      </c>
      <c r="G149" s="419">
        <v>3.2699767108000002E-2</v>
      </c>
      <c r="H149" s="421">
        <v>0</v>
      </c>
      <c r="I149" s="418">
        <v>0</v>
      </c>
      <c r="J149" s="419">
        <v>-3.2699767108000002E-2</v>
      </c>
      <c r="K149" s="422">
        <v>0</v>
      </c>
    </row>
    <row r="150" spans="1:11" ht="14.4" customHeight="1" thickBot="1" x14ac:dyDescent="0.35">
      <c r="A150" s="440" t="s">
        <v>399</v>
      </c>
      <c r="B150" s="418">
        <v>49</v>
      </c>
      <c r="C150" s="418">
        <v>2.0661200000000002</v>
      </c>
      <c r="D150" s="419">
        <v>-46.933880000000002</v>
      </c>
      <c r="E150" s="420">
        <v>4.2165714285000003E-2</v>
      </c>
      <c r="F150" s="418">
        <v>1.6611943780780001</v>
      </c>
      <c r="G150" s="419">
        <v>0.69216432419899998</v>
      </c>
      <c r="H150" s="421">
        <v>0</v>
      </c>
      <c r="I150" s="418">
        <v>0</v>
      </c>
      <c r="J150" s="419">
        <v>-0.69216432419899998</v>
      </c>
      <c r="K150" s="422">
        <v>0</v>
      </c>
    </row>
    <row r="151" spans="1:11" ht="14.4" customHeight="1" thickBot="1" x14ac:dyDescent="0.35">
      <c r="A151" s="436" t="s">
        <v>400</v>
      </c>
      <c r="B151" s="418">
        <v>1109.90353845251</v>
      </c>
      <c r="C151" s="418">
        <v>1075.1789200000001</v>
      </c>
      <c r="D151" s="419">
        <v>-34.724618452503996</v>
      </c>
      <c r="E151" s="420">
        <v>0.96871384111299996</v>
      </c>
      <c r="F151" s="418">
        <v>0</v>
      </c>
      <c r="G151" s="419">
        <v>0</v>
      </c>
      <c r="H151" s="421">
        <v>77.996369999999999</v>
      </c>
      <c r="I151" s="418">
        <v>419.46066000000002</v>
      </c>
      <c r="J151" s="419">
        <v>419.46066000000002</v>
      </c>
      <c r="K151" s="429" t="s">
        <v>263</v>
      </c>
    </row>
    <row r="152" spans="1:11" ht="14.4" customHeight="1" thickBot="1" x14ac:dyDescent="0.35">
      <c r="A152" s="441" t="s">
        <v>401</v>
      </c>
      <c r="B152" s="423">
        <v>1109.90353845251</v>
      </c>
      <c r="C152" s="423">
        <v>1075.1789200000001</v>
      </c>
      <c r="D152" s="424">
        <v>-34.724618452503996</v>
      </c>
      <c r="E152" s="430">
        <v>0.96871384111299996</v>
      </c>
      <c r="F152" s="423">
        <v>0</v>
      </c>
      <c r="G152" s="424">
        <v>0</v>
      </c>
      <c r="H152" s="426">
        <v>77.996369999999999</v>
      </c>
      <c r="I152" s="423">
        <v>419.46066000000002</v>
      </c>
      <c r="J152" s="424">
        <v>419.46066000000002</v>
      </c>
      <c r="K152" s="427" t="s">
        <v>263</v>
      </c>
    </row>
    <row r="153" spans="1:11" ht="14.4" customHeight="1" thickBot="1" x14ac:dyDescent="0.35">
      <c r="A153" s="443" t="s">
        <v>54</v>
      </c>
      <c r="B153" s="423">
        <v>1109.90353845251</v>
      </c>
      <c r="C153" s="423">
        <v>1075.1789200000001</v>
      </c>
      <c r="D153" s="424">
        <v>-34.724618452503996</v>
      </c>
      <c r="E153" s="430">
        <v>0.96871384111299996</v>
      </c>
      <c r="F153" s="423">
        <v>0</v>
      </c>
      <c r="G153" s="424">
        <v>0</v>
      </c>
      <c r="H153" s="426">
        <v>77.996369999999999</v>
      </c>
      <c r="I153" s="423">
        <v>419.46066000000002</v>
      </c>
      <c r="J153" s="424">
        <v>419.46066000000002</v>
      </c>
      <c r="K153" s="427" t="s">
        <v>263</v>
      </c>
    </row>
    <row r="154" spans="1:11" ht="14.4" customHeight="1" thickBot="1" x14ac:dyDescent="0.35">
      <c r="A154" s="439" t="s">
        <v>402</v>
      </c>
      <c r="B154" s="423">
        <v>18.516847377881</v>
      </c>
      <c r="C154" s="423">
        <v>11.88425</v>
      </c>
      <c r="D154" s="424">
        <v>-6.6325973778809999</v>
      </c>
      <c r="E154" s="430">
        <v>0.64180741772399996</v>
      </c>
      <c r="F154" s="423">
        <v>0</v>
      </c>
      <c r="G154" s="424">
        <v>0</v>
      </c>
      <c r="H154" s="426">
        <v>0.95799999999999996</v>
      </c>
      <c r="I154" s="423">
        <v>4.79</v>
      </c>
      <c r="J154" s="424">
        <v>4.79</v>
      </c>
      <c r="K154" s="427" t="s">
        <v>263</v>
      </c>
    </row>
    <row r="155" spans="1:11" ht="14.4" customHeight="1" thickBot="1" x14ac:dyDescent="0.35">
      <c r="A155" s="440" t="s">
        <v>403</v>
      </c>
      <c r="B155" s="418">
        <v>18.516847377881</v>
      </c>
      <c r="C155" s="418">
        <v>11.88425</v>
      </c>
      <c r="D155" s="419">
        <v>-6.6325973778809999</v>
      </c>
      <c r="E155" s="420">
        <v>0.64180741772399996</v>
      </c>
      <c r="F155" s="418">
        <v>0</v>
      </c>
      <c r="G155" s="419">
        <v>0</v>
      </c>
      <c r="H155" s="421">
        <v>0.95799999999999996</v>
      </c>
      <c r="I155" s="418">
        <v>4.79</v>
      </c>
      <c r="J155" s="419">
        <v>4.79</v>
      </c>
      <c r="K155" s="429" t="s">
        <v>263</v>
      </c>
    </row>
    <row r="156" spans="1:11" ht="14.4" customHeight="1" thickBot="1" x14ac:dyDescent="0.35">
      <c r="A156" s="439" t="s">
        <v>404</v>
      </c>
      <c r="B156" s="423">
        <v>5.3044056967920001</v>
      </c>
      <c r="C156" s="423">
        <v>4.4091199999999997</v>
      </c>
      <c r="D156" s="424">
        <v>-0.89528569679199999</v>
      </c>
      <c r="E156" s="430">
        <v>0.83121847234699997</v>
      </c>
      <c r="F156" s="423">
        <v>0</v>
      </c>
      <c r="G156" s="424">
        <v>0</v>
      </c>
      <c r="H156" s="426">
        <v>0.29399999999999998</v>
      </c>
      <c r="I156" s="423">
        <v>2.3830200000000001</v>
      </c>
      <c r="J156" s="424">
        <v>2.3830200000000001</v>
      </c>
      <c r="K156" s="427" t="s">
        <v>263</v>
      </c>
    </row>
    <row r="157" spans="1:11" ht="14.4" customHeight="1" thickBot="1" x14ac:dyDescent="0.35">
      <c r="A157" s="440" t="s">
        <v>405</v>
      </c>
      <c r="B157" s="418">
        <v>0</v>
      </c>
      <c r="C157" s="418">
        <v>0.74</v>
      </c>
      <c r="D157" s="419">
        <v>0.74</v>
      </c>
      <c r="E157" s="428" t="s">
        <v>263</v>
      </c>
      <c r="F157" s="418">
        <v>0</v>
      </c>
      <c r="G157" s="419">
        <v>0</v>
      </c>
      <c r="H157" s="421">
        <v>0</v>
      </c>
      <c r="I157" s="418">
        <v>1.1100000000000001</v>
      </c>
      <c r="J157" s="419">
        <v>1.1100000000000001</v>
      </c>
      <c r="K157" s="429" t="s">
        <v>263</v>
      </c>
    </row>
    <row r="158" spans="1:11" ht="14.4" customHeight="1" thickBot="1" x14ac:dyDescent="0.35">
      <c r="A158" s="440" t="s">
        <v>406</v>
      </c>
      <c r="B158" s="418">
        <v>5.3044056967920001</v>
      </c>
      <c r="C158" s="418">
        <v>3.6691199999999999</v>
      </c>
      <c r="D158" s="419">
        <v>-1.635285696792</v>
      </c>
      <c r="E158" s="420">
        <v>0.69171179765099999</v>
      </c>
      <c r="F158" s="418">
        <v>0</v>
      </c>
      <c r="G158" s="419">
        <v>0</v>
      </c>
      <c r="H158" s="421">
        <v>0.29399999999999998</v>
      </c>
      <c r="I158" s="418">
        <v>1.27302</v>
      </c>
      <c r="J158" s="419">
        <v>1.27302</v>
      </c>
      <c r="K158" s="429" t="s">
        <v>263</v>
      </c>
    </row>
    <row r="159" spans="1:11" ht="14.4" customHeight="1" thickBot="1" x14ac:dyDescent="0.35">
      <c r="A159" s="439" t="s">
        <v>407</v>
      </c>
      <c r="B159" s="423">
        <v>29.185110920176001</v>
      </c>
      <c r="C159" s="423">
        <v>27.207439999999998</v>
      </c>
      <c r="D159" s="424">
        <v>-1.9776709201760001</v>
      </c>
      <c r="E159" s="430">
        <v>0.93223699147100003</v>
      </c>
      <c r="F159" s="423">
        <v>0</v>
      </c>
      <c r="G159" s="424">
        <v>0</v>
      </c>
      <c r="H159" s="426">
        <v>2.9607999999999999</v>
      </c>
      <c r="I159" s="423">
        <v>14.525320000000001</v>
      </c>
      <c r="J159" s="424">
        <v>14.525320000000001</v>
      </c>
      <c r="K159" s="427" t="s">
        <v>263</v>
      </c>
    </row>
    <row r="160" spans="1:11" ht="14.4" customHeight="1" thickBot="1" x14ac:dyDescent="0.35">
      <c r="A160" s="440" t="s">
        <v>408</v>
      </c>
      <c r="B160" s="418">
        <v>29.185110920176001</v>
      </c>
      <c r="C160" s="418">
        <v>27.207439999999998</v>
      </c>
      <c r="D160" s="419">
        <v>-1.9776709201760001</v>
      </c>
      <c r="E160" s="420">
        <v>0.93223699147100003</v>
      </c>
      <c r="F160" s="418">
        <v>0</v>
      </c>
      <c r="G160" s="419">
        <v>0</v>
      </c>
      <c r="H160" s="421">
        <v>2.9607999999999999</v>
      </c>
      <c r="I160" s="418">
        <v>14.525320000000001</v>
      </c>
      <c r="J160" s="419">
        <v>14.525320000000001</v>
      </c>
      <c r="K160" s="429" t="s">
        <v>263</v>
      </c>
    </row>
    <row r="161" spans="1:11" ht="14.4" customHeight="1" thickBot="1" x14ac:dyDescent="0.35">
      <c r="A161" s="439" t="s">
        <v>409</v>
      </c>
      <c r="B161" s="423">
        <v>0</v>
      </c>
      <c r="C161" s="423">
        <v>0.97</v>
      </c>
      <c r="D161" s="424">
        <v>0.97</v>
      </c>
      <c r="E161" s="425" t="s">
        <v>257</v>
      </c>
      <c r="F161" s="423">
        <v>0</v>
      </c>
      <c r="G161" s="424">
        <v>0</v>
      </c>
      <c r="H161" s="426">
        <v>0.156</v>
      </c>
      <c r="I161" s="423">
        <v>0.48</v>
      </c>
      <c r="J161" s="424">
        <v>0.48</v>
      </c>
      <c r="K161" s="427" t="s">
        <v>263</v>
      </c>
    </row>
    <row r="162" spans="1:11" ht="14.4" customHeight="1" thickBot="1" x14ac:dyDescent="0.35">
      <c r="A162" s="440" t="s">
        <v>410</v>
      </c>
      <c r="B162" s="418">
        <v>0</v>
      </c>
      <c r="C162" s="418">
        <v>0.97</v>
      </c>
      <c r="D162" s="419">
        <v>0.97</v>
      </c>
      <c r="E162" s="428" t="s">
        <v>257</v>
      </c>
      <c r="F162" s="418">
        <v>0</v>
      </c>
      <c r="G162" s="419">
        <v>0</v>
      </c>
      <c r="H162" s="421">
        <v>0.156</v>
      </c>
      <c r="I162" s="418">
        <v>0.48</v>
      </c>
      <c r="J162" s="419">
        <v>0.48</v>
      </c>
      <c r="K162" s="429" t="s">
        <v>263</v>
      </c>
    </row>
    <row r="163" spans="1:11" ht="14.4" customHeight="1" thickBot="1" x14ac:dyDescent="0.35">
      <c r="A163" s="439" t="s">
        <v>411</v>
      </c>
      <c r="B163" s="423">
        <v>500</v>
      </c>
      <c r="C163" s="423">
        <v>457.19170000000003</v>
      </c>
      <c r="D163" s="424">
        <v>-42.808299999999001</v>
      </c>
      <c r="E163" s="430">
        <v>0.91438339999999996</v>
      </c>
      <c r="F163" s="423">
        <v>0</v>
      </c>
      <c r="G163" s="424">
        <v>0</v>
      </c>
      <c r="H163" s="426">
        <v>33.061869999999999</v>
      </c>
      <c r="I163" s="423">
        <v>170.37217000000001</v>
      </c>
      <c r="J163" s="424">
        <v>170.37217000000001</v>
      </c>
      <c r="K163" s="427" t="s">
        <v>263</v>
      </c>
    </row>
    <row r="164" spans="1:11" ht="14.4" customHeight="1" thickBot="1" x14ac:dyDescent="0.35">
      <c r="A164" s="440" t="s">
        <v>412</v>
      </c>
      <c r="B164" s="418">
        <v>500</v>
      </c>
      <c r="C164" s="418">
        <v>457.19170000000003</v>
      </c>
      <c r="D164" s="419">
        <v>-42.808299999999001</v>
      </c>
      <c r="E164" s="420">
        <v>0.91438339999999996</v>
      </c>
      <c r="F164" s="418">
        <v>0</v>
      </c>
      <c r="G164" s="419">
        <v>0</v>
      </c>
      <c r="H164" s="421">
        <v>33.061869999999999</v>
      </c>
      <c r="I164" s="418">
        <v>170.37217000000001</v>
      </c>
      <c r="J164" s="419">
        <v>170.37217000000001</v>
      </c>
      <c r="K164" s="429" t="s">
        <v>263</v>
      </c>
    </row>
    <row r="165" spans="1:11" ht="14.4" customHeight="1" thickBot="1" x14ac:dyDescent="0.35">
      <c r="A165" s="439" t="s">
        <v>413</v>
      </c>
      <c r="B165" s="423">
        <v>556.89717445765598</v>
      </c>
      <c r="C165" s="423">
        <v>573.51640999999995</v>
      </c>
      <c r="D165" s="424">
        <v>16.619235542344001</v>
      </c>
      <c r="E165" s="430">
        <v>1.029842556767</v>
      </c>
      <c r="F165" s="423">
        <v>0</v>
      </c>
      <c r="G165" s="424">
        <v>0</v>
      </c>
      <c r="H165" s="426">
        <v>40.5657</v>
      </c>
      <c r="I165" s="423">
        <v>226.91014999999999</v>
      </c>
      <c r="J165" s="424">
        <v>226.91014999999999</v>
      </c>
      <c r="K165" s="427" t="s">
        <v>263</v>
      </c>
    </row>
    <row r="166" spans="1:11" ht="14.4" customHeight="1" thickBot="1" x14ac:dyDescent="0.35">
      <c r="A166" s="440" t="s">
        <v>414</v>
      </c>
      <c r="B166" s="418">
        <v>556.89717445765598</v>
      </c>
      <c r="C166" s="418">
        <v>573.51640999999995</v>
      </c>
      <c r="D166" s="419">
        <v>16.619235542344001</v>
      </c>
      <c r="E166" s="420">
        <v>1.029842556767</v>
      </c>
      <c r="F166" s="418">
        <v>0</v>
      </c>
      <c r="G166" s="419">
        <v>0</v>
      </c>
      <c r="H166" s="421">
        <v>40.5657</v>
      </c>
      <c r="I166" s="418">
        <v>226.91014999999999</v>
      </c>
      <c r="J166" s="419">
        <v>226.91014999999999</v>
      </c>
      <c r="K166" s="429" t="s">
        <v>263</v>
      </c>
    </row>
    <row r="167" spans="1:11" ht="14.4" customHeight="1" thickBot="1" x14ac:dyDescent="0.35">
      <c r="A167" s="444" t="s">
        <v>415</v>
      </c>
      <c r="B167" s="423">
        <v>0</v>
      </c>
      <c r="C167" s="423">
        <v>15.140180000000001</v>
      </c>
      <c r="D167" s="424">
        <v>15.140180000000001</v>
      </c>
      <c r="E167" s="425" t="s">
        <v>257</v>
      </c>
      <c r="F167" s="423">
        <v>0</v>
      </c>
      <c r="G167" s="424">
        <v>0</v>
      </c>
      <c r="H167" s="426">
        <v>0.1013</v>
      </c>
      <c r="I167" s="423">
        <v>2.2010000000000001</v>
      </c>
      <c r="J167" s="424">
        <v>2.2010000000000001</v>
      </c>
      <c r="K167" s="427" t="s">
        <v>263</v>
      </c>
    </row>
    <row r="168" spans="1:11" ht="14.4" customHeight="1" thickBot="1" x14ac:dyDescent="0.35">
      <c r="A168" s="441" t="s">
        <v>416</v>
      </c>
      <c r="B168" s="423">
        <v>0</v>
      </c>
      <c r="C168" s="423">
        <v>15.140180000000001</v>
      </c>
      <c r="D168" s="424">
        <v>15.140180000000001</v>
      </c>
      <c r="E168" s="425" t="s">
        <v>257</v>
      </c>
      <c r="F168" s="423">
        <v>0</v>
      </c>
      <c r="G168" s="424">
        <v>0</v>
      </c>
      <c r="H168" s="426">
        <v>0.1013</v>
      </c>
      <c r="I168" s="423">
        <v>2.2010000000000001</v>
      </c>
      <c r="J168" s="424">
        <v>2.2010000000000001</v>
      </c>
      <c r="K168" s="427" t="s">
        <v>263</v>
      </c>
    </row>
    <row r="169" spans="1:11" ht="14.4" customHeight="1" thickBot="1" x14ac:dyDescent="0.35">
      <c r="A169" s="443" t="s">
        <v>417</v>
      </c>
      <c r="B169" s="423">
        <v>0</v>
      </c>
      <c r="C169" s="423">
        <v>15.140180000000001</v>
      </c>
      <c r="D169" s="424">
        <v>15.140180000000001</v>
      </c>
      <c r="E169" s="425" t="s">
        <v>257</v>
      </c>
      <c r="F169" s="423">
        <v>0</v>
      </c>
      <c r="G169" s="424">
        <v>0</v>
      </c>
      <c r="H169" s="426">
        <v>0.1013</v>
      </c>
      <c r="I169" s="423">
        <v>2.2010000000000001</v>
      </c>
      <c r="J169" s="424">
        <v>2.2010000000000001</v>
      </c>
      <c r="K169" s="427" t="s">
        <v>263</v>
      </c>
    </row>
    <row r="170" spans="1:11" ht="14.4" customHeight="1" thickBot="1" x14ac:dyDescent="0.35">
      <c r="A170" s="439" t="s">
        <v>418</v>
      </c>
      <c r="B170" s="423">
        <v>0</v>
      </c>
      <c r="C170" s="423">
        <v>15.140180000000001</v>
      </c>
      <c r="D170" s="424">
        <v>15.140180000000001</v>
      </c>
      <c r="E170" s="425" t="s">
        <v>257</v>
      </c>
      <c r="F170" s="423">
        <v>0</v>
      </c>
      <c r="G170" s="424">
        <v>0</v>
      </c>
      <c r="H170" s="426">
        <v>0.1013</v>
      </c>
      <c r="I170" s="423">
        <v>2.2010000000000001</v>
      </c>
      <c r="J170" s="424">
        <v>2.2010000000000001</v>
      </c>
      <c r="K170" s="427" t="s">
        <v>263</v>
      </c>
    </row>
    <row r="171" spans="1:11" ht="14.4" customHeight="1" thickBot="1" x14ac:dyDescent="0.35">
      <c r="A171" s="440" t="s">
        <v>419</v>
      </c>
      <c r="B171" s="418">
        <v>0</v>
      </c>
      <c r="C171" s="418">
        <v>15.140180000000001</v>
      </c>
      <c r="D171" s="419">
        <v>15.140180000000001</v>
      </c>
      <c r="E171" s="428" t="s">
        <v>257</v>
      </c>
      <c r="F171" s="418">
        <v>0</v>
      </c>
      <c r="G171" s="419">
        <v>0</v>
      </c>
      <c r="H171" s="421">
        <v>0.1013</v>
      </c>
      <c r="I171" s="418">
        <v>2.2010000000000001</v>
      </c>
      <c r="J171" s="419">
        <v>2.2010000000000001</v>
      </c>
      <c r="K171" s="429" t="s">
        <v>263</v>
      </c>
    </row>
    <row r="172" spans="1:11" ht="14.4" customHeight="1" thickBot="1" x14ac:dyDescent="0.35">
      <c r="A172" s="445"/>
      <c r="B172" s="418">
        <v>-3421.4397276570699</v>
      </c>
      <c r="C172" s="418">
        <v>-2469.82969</v>
      </c>
      <c r="D172" s="419">
        <v>951.61003765707198</v>
      </c>
      <c r="E172" s="420">
        <v>0.72186853681300001</v>
      </c>
      <c r="F172" s="418">
        <v>-687.85713911653795</v>
      </c>
      <c r="G172" s="419">
        <v>-286.607141298557</v>
      </c>
      <c r="H172" s="421">
        <v>-113.43980000000001</v>
      </c>
      <c r="I172" s="418">
        <v>-546.40198999999996</v>
      </c>
      <c r="J172" s="419">
        <v>-259.79484870144302</v>
      </c>
      <c r="K172" s="422">
        <v>0.79435388386200001</v>
      </c>
    </row>
    <row r="173" spans="1:11" ht="14.4" customHeight="1" thickBot="1" x14ac:dyDescent="0.35">
      <c r="A173" s="446" t="s">
        <v>66</v>
      </c>
      <c r="B173" s="432">
        <v>-3421.4397276570699</v>
      </c>
      <c r="C173" s="432">
        <v>-2469.82969</v>
      </c>
      <c r="D173" s="433">
        <v>951.61003765707198</v>
      </c>
      <c r="E173" s="434" t="s">
        <v>257</v>
      </c>
      <c r="F173" s="432">
        <v>-687.85713911653795</v>
      </c>
      <c r="G173" s="433">
        <v>-286.60714129855802</v>
      </c>
      <c r="H173" s="432">
        <v>-113.43980000000001</v>
      </c>
      <c r="I173" s="432">
        <v>-546.40199000000098</v>
      </c>
      <c r="J173" s="433">
        <v>-259.79484870144302</v>
      </c>
      <c r="K173" s="435">
        <v>0.79435388386200001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138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256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2014</v>
      </c>
      <c r="D3" s="293">
        <v>2015</v>
      </c>
      <c r="E3" s="7"/>
      <c r="F3" s="349">
        <v>2016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209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7" t="s">
        <v>420</v>
      </c>
      <c r="B5" s="448" t="s">
        <v>421</v>
      </c>
      <c r="C5" s="449" t="s">
        <v>422</v>
      </c>
      <c r="D5" s="449" t="s">
        <v>422</v>
      </c>
      <c r="E5" s="449"/>
      <c r="F5" s="449" t="s">
        <v>422</v>
      </c>
      <c r="G5" s="449" t="s">
        <v>422</v>
      </c>
      <c r="H5" s="449" t="s">
        <v>422</v>
      </c>
      <c r="I5" s="450" t="s">
        <v>422</v>
      </c>
      <c r="J5" s="451" t="s">
        <v>69</v>
      </c>
    </row>
    <row r="6" spans="1:10" ht="14.4" customHeight="1" x14ac:dyDescent="0.3">
      <c r="A6" s="447" t="s">
        <v>420</v>
      </c>
      <c r="B6" s="448" t="s">
        <v>266</v>
      </c>
      <c r="C6" s="449">
        <v>0.28092</v>
      </c>
      <c r="D6" s="449">
        <v>2.0408200000000001</v>
      </c>
      <c r="E6" s="449"/>
      <c r="F6" s="449">
        <v>2.0264199999999999</v>
      </c>
      <c r="G6" s="449">
        <v>6.0203497681108331</v>
      </c>
      <c r="H6" s="449">
        <v>-3.9939297681108332</v>
      </c>
      <c r="I6" s="450">
        <v>0.3365950614254567</v>
      </c>
      <c r="J6" s="451" t="s">
        <v>1</v>
      </c>
    </row>
    <row r="7" spans="1:10" ht="14.4" customHeight="1" x14ac:dyDescent="0.3">
      <c r="A7" s="447" t="s">
        <v>420</v>
      </c>
      <c r="B7" s="448" t="s">
        <v>267</v>
      </c>
      <c r="C7" s="449">
        <v>0</v>
      </c>
      <c r="D7" s="449">
        <v>4.9610000000000003</v>
      </c>
      <c r="E7" s="449"/>
      <c r="F7" s="449">
        <v>4.9610000000000003</v>
      </c>
      <c r="G7" s="449">
        <v>2.916667470662083</v>
      </c>
      <c r="H7" s="449">
        <v>2.0443325293379173</v>
      </c>
      <c r="I7" s="450">
        <v>1.7009138168479159</v>
      </c>
      <c r="J7" s="451" t="s">
        <v>1</v>
      </c>
    </row>
    <row r="8" spans="1:10" ht="14.4" customHeight="1" x14ac:dyDescent="0.3">
      <c r="A8" s="447" t="s">
        <v>420</v>
      </c>
      <c r="B8" s="448" t="s">
        <v>423</v>
      </c>
      <c r="C8" s="449">
        <v>0.28092</v>
      </c>
      <c r="D8" s="449">
        <v>7.0018200000000004</v>
      </c>
      <c r="E8" s="449"/>
      <c r="F8" s="449">
        <v>6.9874200000000002</v>
      </c>
      <c r="G8" s="449">
        <v>8.937017238772917</v>
      </c>
      <c r="H8" s="449">
        <v>-1.9495972387729168</v>
      </c>
      <c r="I8" s="450">
        <v>0.78185146266534411</v>
      </c>
      <c r="J8" s="451" t="s">
        <v>424</v>
      </c>
    </row>
    <row r="10" spans="1:10" ht="14.4" customHeight="1" x14ac:dyDescent="0.3">
      <c r="A10" s="447" t="s">
        <v>420</v>
      </c>
      <c r="B10" s="448" t="s">
        <v>421</v>
      </c>
      <c r="C10" s="449" t="s">
        <v>422</v>
      </c>
      <c r="D10" s="449" t="s">
        <v>422</v>
      </c>
      <c r="E10" s="449"/>
      <c r="F10" s="449" t="s">
        <v>422</v>
      </c>
      <c r="G10" s="449" t="s">
        <v>422</v>
      </c>
      <c r="H10" s="449" t="s">
        <v>422</v>
      </c>
      <c r="I10" s="450" t="s">
        <v>422</v>
      </c>
      <c r="J10" s="451" t="s">
        <v>69</v>
      </c>
    </row>
    <row r="11" spans="1:10" ht="14.4" customHeight="1" x14ac:dyDescent="0.3">
      <c r="A11" s="447" t="s">
        <v>425</v>
      </c>
      <c r="B11" s="448" t="s">
        <v>426</v>
      </c>
      <c r="C11" s="449" t="s">
        <v>422</v>
      </c>
      <c r="D11" s="449" t="s">
        <v>422</v>
      </c>
      <c r="E11" s="449"/>
      <c r="F11" s="449" t="s">
        <v>422</v>
      </c>
      <c r="G11" s="449" t="s">
        <v>422</v>
      </c>
      <c r="H11" s="449" t="s">
        <v>422</v>
      </c>
      <c r="I11" s="450" t="s">
        <v>422</v>
      </c>
      <c r="J11" s="451" t="s">
        <v>0</v>
      </c>
    </row>
    <row r="12" spans="1:10" ht="14.4" customHeight="1" x14ac:dyDescent="0.3">
      <c r="A12" s="447" t="s">
        <v>425</v>
      </c>
      <c r="B12" s="448" t="s">
        <v>266</v>
      </c>
      <c r="C12" s="449">
        <v>0.28092</v>
      </c>
      <c r="D12" s="449">
        <v>2.0408200000000001</v>
      </c>
      <c r="E12" s="449"/>
      <c r="F12" s="449">
        <v>2.0264199999999999</v>
      </c>
      <c r="G12" s="449">
        <v>6.0203497681108331</v>
      </c>
      <c r="H12" s="449">
        <v>-3.9939297681108332</v>
      </c>
      <c r="I12" s="450">
        <v>0.3365950614254567</v>
      </c>
      <c r="J12" s="451" t="s">
        <v>1</v>
      </c>
    </row>
    <row r="13" spans="1:10" ht="14.4" customHeight="1" x14ac:dyDescent="0.3">
      <c r="A13" s="447" t="s">
        <v>425</v>
      </c>
      <c r="B13" s="448" t="s">
        <v>267</v>
      </c>
      <c r="C13" s="449">
        <v>0</v>
      </c>
      <c r="D13" s="449">
        <v>4.9610000000000003</v>
      </c>
      <c r="E13" s="449"/>
      <c r="F13" s="449">
        <v>4.9610000000000003</v>
      </c>
      <c r="G13" s="449">
        <v>2.916667470662083</v>
      </c>
      <c r="H13" s="449">
        <v>2.0443325293379173</v>
      </c>
      <c r="I13" s="450">
        <v>1.7009138168479159</v>
      </c>
      <c r="J13" s="451" t="s">
        <v>1</v>
      </c>
    </row>
    <row r="14" spans="1:10" ht="14.4" customHeight="1" x14ac:dyDescent="0.3">
      <c r="A14" s="447" t="s">
        <v>425</v>
      </c>
      <c r="B14" s="448" t="s">
        <v>427</v>
      </c>
      <c r="C14" s="449">
        <v>0.28092</v>
      </c>
      <c r="D14" s="449">
        <v>7.0018200000000004</v>
      </c>
      <c r="E14" s="449"/>
      <c r="F14" s="449">
        <v>6.9874200000000002</v>
      </c>
      <c r="G14" s="449">
        <v>8.937017238772917</v>
      </c>
      <c r="H14" s="449">
        <v>-1.9495972387729168</v>
      </c>
      <c r="I14" s="450">
        <v>0.78185146266534411</v>
      </c>
      <c r="J14" s="451" t="s">
        <v>428</v>
      </c>
    </row>
    <row r="15" spans="1:10" ht="14.4" customHeight="1" x14ac:dyDescent="0.3">
      <c r="A15" s="447" t="s">
        <v>422</v>
      </c>
      <c r="B15" s="448" t="s">
        <v>422</v>
      </c>
      <c r="C15" s="449" t="s">
        <v>422</v>
      </c>
      <c r="D15" s="449" t="s">
        <v>422</v>
      </c>
      <c r="E15" s="449"/>
      <c r="F15" s="449" t="s">
        <v>422</v>
      </c>
      <c r="G15" s="449" t="s">
        <v>422</v>
      </c>
      <c r="H15" s="449" t="s">
        <v>422</v>
      </c>
      <c r="I15" s="450" t="s">
        <v>422</v>
      </c>
      <c r="J15" s="451" t="s">
        <v>429</v>
      </c>
    </row>
    <row r="16" spans="1:10" ht="14.4" customHeight="1" x14ac:dyDescent="0.3">
      <c r="A16" s="447" t="s">
        <v>420</v>
      </c>
      <c r="B16" s="448" t="s">
        <v>423</v>
      </c>
      <c r="C16" s="449">
        <v>0.28092</v>
      </c>
      <c r="D16" s="449">
        <v>7.0018200000000004</v>
      </c>
      <c r="E16" s="449"/>
      <c r="F16" s="449">
        <v>6.9874200000000002</v>
      </c>
      <c r="G16" s="449">
        <v>8.937017238772917</v>
      </c>
      <c r="H16" s="449">
        <v>-1.9495972387729168</v>
      </c>
      <c r="I16" s="450">
        <v>0.78185146266534411</v>
      </c>
      <c r="J16" s="451" t="s">
        <v>424</v>
      </c>
    </row>
  </sheetData>
  <mergeCells count="3">
    <mergeCell ref="F3:I3"/>
    <mergeCell ref="C4:D4"/>
    <mergeCell ref="A1:I1"/>
  </mergeCells>
  <conditionalFormatting sqref="F9 F17:F65537">
    <cfRule type="cellIs" dxfId="58" priority="18" stopIfTrue="1" operator="greaterThan">
      <formula>1</formula>
    </cfRule>
  </conditionalFormatting>
  <conditionalFormatting sqref="H5:H8">
    <cfRule type="expression" dxfId="57" priority="14">
      <formula>$H5&gt;0</formula>
    </cfRule>
  </conditionalFormatting>
  <conditionalFormatting sqref="I5:I8">
    <cfRule type="expression" dxfId="56" priority="15">
      <formula>$I5&gt;1</formula>
    </cfRule>
  </conditionalFormatting>
  <conditionalFormatting sqref="B5:B8">
    <cfRule type="expression" dxfId="55" priority="11">
      <formula>OR($J5="NS",$J5="SumaNS",$J5="Účet")</formula>
    </cfRule>
  </conditionalFormatting>
  <conditionalFormatting sqref="B5:D8 F5:I8">
    <cfRule type="expression" dxfId="54" priority="17">
      <formula>AND($J5&lt;&gt;"",$J5&lt;&gt;"mezeraKL")</formula>
    </cfRule>
  </conditionalFormatting>
  <conditionalFormatting sqref="B5:D8 F5:I8">
    <cfRule type="expression" dxfId="53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52" priority="13">
      <formula>OR($J5="SumaNS",$J5="NS")</formula>
    </cfRule>
  </conditionalFormatting>
  <conditionalFormatting sqref="A5:A8">
    <cfRule type="expression" dxfId="51" priority="9">
      <formula>AND($J5&lt;&gt;"mezeraKL",$J5&lt;&gt;"")</formula>
    </cfRule>
  </conditionalFormatting>
  <conditionalFormatting sqref="A5:A8">
    <cfRule type="expression" dxfId="50" priority="10">
      <formula>AND($J5&lt;&gt;"",$J5&lt;&gt;"mezeraKL")</formula>
    </cfRule>
  </conditionalFormatting>
  <conditionalFormatting sqref="H10:H16">
    <cfRule type="expression" dxfId="49" priority="5">
      <formula>$H10&gt;0</formula>
    </cfRule>
  </conditionalFormatting>
  <conditionalFormatting sqref="A10:A16">
    <cfRule type="expression" dxfId="48" priority="2">
      <formula>AND($J10&lt;&gt;"mezeraKL",$J10&lt;&gt;"")</formula>
    </cfRule>
  </conditionalFormatting>
  <conditionalFormatting sqref="I10:I16">
    <cfRule type="expression" dxfId="47" priority="6">
      <formula>$I10&gt;1</formula>
    </cfRule>
  </conditionalFormatting>
  <conditionalFormatting sqref="B10:B16">
    <cfRule type="expression" dxfId="46" priority="1">
      <formula>OR($J10="NS",$J10="SumaNS",$J10="Účet")</formula>
    </cfRule>
  </conditionalFormatting>
  <conditionalFormatting sqref="A10:D16 F10:I16">
    <cfRule type="expression" dxfId="45" priority="8">
      <formula>AND($J10&lt;&gt;"",$J10&lt;&gt;"mezeraKL")</formula>
    </cfRule>
  </conditionalFormatting>
  <conditionalFormatting sqref="B10:D16 F10:I16">
    <cfRule type="expression" dxfId="44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43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1.109375" style="207" customWidth="1"/>
    <col min="15" max="16384" width="8.88671875" style="130"/>
  </cols>
  <sheetData>
    <row r="1" spans="1:14" ht="18.600000000000001" customHeight="1" thickBot="1" x14ac:dyDescent="0.4">
      <c r="A1" s="361" t="s">
        <v>164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4" t="s">
        <v>256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128</v>
      </c>
      <c r="K3" s="360"/>
      <c r="L3" s="98">
        <f>IF(M3&lt;&gt;0,N3/M3,0)</f>
        <v>127.08398700200665</v>
      </c>
      <c r="M3" s="98">
        <f>SUBTOTAL(9,M5:M1048576)</f>
        <v>15.2</v>
      </c>
      <c r="N3" s="99">
        <f>SUBTOTAL(9,N5:N1048576)</f>
        <v>1931.6766024305009</v>
      </c>
    </row>
    <row r="4" spans="1:14" s="208" customFormat="1" ht="14.4" customHeight="1" thickBot="1" x14ac:dyDescent="0.35">
      <c r="A4" s="452" t="s">
        <v>4</v>
      </c>
      <c r="B4" s="453" t="s">
        <v>5</v>
      </c>
      <c r="C4" s="453" t="s">
        <v>0</v>
      </c>
      <c r="D4" s="453" t="s">
        <v>6</v>
      </c>
      <c r="E4" s="453" t="s">
        <v>7</v>
      </c>
      <c r="F4" s="453" t="s">
        <v>1</v>
      </c>
      <c r="G4" s="453" t="s">
        <v>8</v>
      </c>
      <c r="H4" s="453" t="s">
        <v>9</v>
      </c>
      <c r="I4" s="453" t="s">
        <v>10</v>
      </c>
      <c r="J4" s="454" t="s">
        <v>11</v>
      </c>
      <c r="K4" s="454" t="s">
        <v>12</v>
      </c>
      <c r="L4" s="455" t="s">
        <v>143</v>
      </c>
      <c r="M4" s="455" t="s">
        <v>13</v>
      </c>
      <c r="N4" s="456" t="s">
        <v>160</v>
      </c>
    </row>
    <row r="5" spans="1:14" ht="14.4" customHeight="1" x14ac:dyDescent="0.3">
      <c r="A5" s="459" t="s">
        <v>420</v>
      </c>
      <c r="B5" s="460" t="s">
        <v>460</v>
      </c>
      <c r="C5" s="461" t="s">
        <v>425</v>
      </c>
      <c r="D5" s="462" t="s">
        <v>461</v>
      </c>
      <c r="E5" s="461" t="s">
        <v>430</v>
      </c>
      <c r="F5" s="462" t="s">
        <v>462</v>
      </c>
      <c r="G5" s="461" t="s">
        <v>431</v>
      </c>
      <c r="H5" s="461" t="s">
        <v>432</v>
      </c>
      <c r="I5" s="461" t="s">
        <v>432</v>
      </c>
      <c r="J5" s="461" t="s">
        <v>433</v>
      </c>
      <c r="K5" s="461" t="s">
        <v>434</v>
      </c>
      <c r="L5" s="463">
        <v>93.499999999999957</v>
      </c>
      <c r="M5" s="463">
        <v>0.19999999999999996</v>
      </c>
      <c r="N5" s="464">
        <v>18.699999999999989</v>
      </c>
    </row>
    <row r="6" spans="1:14" ht="14.4" customHeight="1" x14ac:dyDescent="0.3">
      <c r="A6" s="465" t="s">
        <v>420</v>
      </c>
      <c r="B6" s="466" t="s">
        <v>460</v>
      </c>
      <c r="C6" s="467" t="s">
        <v>425</v>
      </c>
      <c r="D6" s="468" t="s">
        <v>461</v>
      </c>
      <c r="E6" s="467" t="s">
        <v>430</v>
      </c>
      <c r="F6" s="468" t="s">
        <v>462</v>
      </c>
      <c r="G6" s="467" t="s">
        <v>431</v>
      </c>
      <c r="H6" s="467" t="s">
        <v>435</v>
      </c>
      <c r="I6" s="467" t="s">
        <v>436</v>
      </c>
      <c r="J6" s="467" t="s">
        <v>437</v>
      </c>
      <c r="K6" s="467" t="s">
        <v>438</v>
      </c>
      <c r="L6" s="469">
        <v>87.030000000000015</v>
      </c>
      <c r="M6" s="469">
        <v>3</v>
      </c>
      <c r="N6" s="470">
        <v>261.09000000000003</v>
      </c>
    </row>
    <row r="7" spans="1:14" ht="14.4" customHeight="1" x14ac:dyDescent="0.3">
      <c r="A7" s="465" t="s">
        <v>420</v>
      </c>
      <c r="B7" s="466" t="s">
        <v>460</v>
      </c>
      <c r="C7" s="467" t="s">
        <v>425</v>
      </c>
      <c r="D7" s="468" t="s">
        <v>461</v>
      </c>
      <c r="E7" s="467" t="s">
        <v>430</v>
      </c>
      <c r="F7" s="468" t="s">
        <v>462</v>
      </c>
      <c r="G7" s="467" t="s">
        <v>431</v>
      </c>
      <c r="H7" s="467" t="s">
        <v>439</v>
      </c>
      <c r="I7" s="467" t="s">
        <v>440</v>
      </c>
      <c r="J7" s="467" t="s">
        <v>441</v>
      </c>
      <c r="K7" s="467"/>
      <c r="L7" s="469">
        <v>42.329999999999991</v>
      </c>
      <c r="M7" s="469">
        <v>1</v>
      </c>
      <c r="N7" s="470">
        <v>42.329999999999991</v>
      </c>
    </row>
    <row r="8" spans="1:14" ht="14.4" customHeight="1" x14ac:dyDescent="0.3">
      <c r="A8" s="465" t="s">
        <v>420</v>
      </c>
      <c r="B8" s="466" t="s">
        <v>460</v>
      </c>
      <c r="C8" s="467" t="s">
        <v>425</v>
      </c>
      <c r="D8" s="468" t="s">
        <v>461</v>
      </c>
      <c r="E8" s="467" t="s">
        <v>430</v>
      </c>
      <c r="F8" s="468" t="s">
        <v>462</v>
      </c>
      <c r="G8" s="467" t="s">
        <v>431</v>
      </c>
      <c r="H8" s="467" t="s">
        <v>442</v>
      </c>
      <c r="I8" s="467" t="s">
        <v>443</v>
      </c>
      <c r="J8" s="467" t="s">
        <v>444</v>
      </c>
      <c r="K8" s="467" t="s">
        <v>445</v>
      </c>
      <c r="L8" s="469">
        <v>52.171003156237894</v>
      </c>
      <c r="M8" s="469">
        <v>1</v>
      </c>
      <c r="N8" s="470">
        <v>52.171003156237894</v>
      </c>
    </row>
    <row r="9" spans="1:14" ht="14.4" customHeight="1" x14ac:dyDescent="0.3">
      <c r="A9" s="465" t="s">
        <v>420</v>
      </c>
      <c r="B9" s="466" t="s">
        <v>460</v>
      </c>
      <c r="C9" s="467" t="s">
        <v>425</v>
      </c>
      <c r="D9" s="468" t="s">
        <v>461</v>
      </c>
      <c r="E9" s="467" t="s">
        <v>430</v>
      </c>
      <c r="F9" s="468" t="s">
        <v>462</v>
      </c>
      <c r="G9" s="467" t="s">
        <v>431</v>
      </c>
      <c r="H9" s="467" t="s">
        <v>446</v>
      </c>
      <c r="I9" s="467" t="s">
        <v>440</v>
      </c>
      <c r="J9" s="467" t="s">
        <v>447</v>
      </c>
      <c r="K9" s="467"/>
      <c r="L9" s="469">
        <v>133.09999811716068</v>
      </c>
      <c r="M9" s="469">
        <v>5</v>
      </c>
      <c r="N9" s="470">
        <v>665.4999905858034</v>
      </c>
    </row>
    <row r="10" spans="1:14" ht="14.4" customHeight="1" x14ac:dyDescent="0.3">
      <c r="A10" s="465" t="s">
        <v>420</v>
      </c>
      <c r="B10" s="466" t="s">
        <v>460</v>
      </c>
      <c r="C10" s="467" t="s">
        <v>425</v>
      </c>
      <c r="D10" s="468" t="s">
        <v>461</v>
      </c>
      <c r="E10" s="467" t="s">
        <v>430</v>
      </c>
      <c r="F10" s="468" t="s">
        <v>462</v>
      </c>
      <c r="G10" s="467" t="s">
        <v>431</v>
      </c>
      <c r="H10" s="467" t="s">
        <v>448</v>
      </c>
      <c r="I10" s="467" t="s">
        <v>440</v>
      </c>
      <c r="J10" s="467" t="s">
        <v>449</v>
      </c>
      <c r="K10" s="467"/>
      <c r="L10" s="469">
        <v>617.10011275374393</v>
      </c>
      <c r="M10" s="469">
        <v>1</v>
      </c>
      <c r="N10" s="470">
        <v>617.10011275374393</v>
      </c>
    </row>
    <row r="11" spans="1:14" ht="14.4" customHeight="1" x14ac:dyDescent="0.3">
      <c r="A11" s="465" t="s">
        <v>420</v>
      </c>
      <c r="B11" s="466" t="s">
        <v>460</v>
      </c>
      <c r="C11" s="467" t="s">
        <v>425</v>
      </c>
      <c r="D11" s="468" t="s">
        <v>461</v>
      </c>
      <c r="E11" s="467" t="s">
        <v>430</v>
      </c>
      <c r="F11" s="468" t="s">
        <v>462</v>
      </c>
      <c r="G11" s="467" t="s">
        <v>431</v>
      </c>
      <c r="H11" s="467" t="s">
        <v>450</v>
      </c>
      <c r="I11" s="467" t="s">
        <v>440</v>
      </c>
      <c r="J11" s="467" t="s">
        <v>451</v>
      </c>
      <c r="K11" s="467" t="s">
        <v>452</v>
      </c>
      <c r="L11" s="469">
        <v>90.362747967357947</v>
      </c>
      <c r="M11" s="469">
        <v>2</v>
      </c>
      <c r="N11" s="470">
        <v>180.72549593471589</v>
      </c>
    </row>
    <row r="12" spans="1:14" ht="14.4" customHeight="1" x14ac:dyDescent="0.3">
      <c r="A12" s="465" t="s">
        <v>420</v>
      </c>
      <c r="B12" s="466" t="s">
        <v>460</v>
      </c>
      <c r="C12" s="467" t="s">
        <v>425</v>
      </c>
      <c r="D12" s="468" t="s">
        <v>461</v>
      </c>
      <c r="E12" s="467" t="s">
        <v>430</v>
      </c>
      <c r="F12" s="468" t="s">
        <v>462</v>
      </c>
      <c r="G12" s="467" t="s">
        <v>431</v>
      </c>
      <c r="H12" s="467" t="s">
        <v>453</v>
      </c>
      <c r="I12" s="467" t="s">
        <v>440</v>
      </c>
      <c r="J12" s="467" t="s">
        <v>454</v>
      </c>
      <c r="K12" s="467"/>
      <c r="L12" s="469">
        <v>46.54999999999999</v>
      </c>
      <c r="M12" s="469">
        <v>1</v>
      </c>
      <c r="N12" s="470">
        <v>46.54999999999999</v>
      </c>
    </row>
    <row r="13" spans="1:14" ht="14.4" customHeight="1" thickBot="1" x14ac:dyDescent="0.35">
      <c r="A13" s="471" t="s">
        <v>420</v>
      </c>
      <c r="B13" s="472" t="s">
        <v>460</v>
      </c>
      <c r="C13" s="473" t="s">
        <v>425</v>
      </c>
      <c r="D13" s="474" t="s">
        <v>461</v>
      </c>
      <c r="E13" s="473" t="s">
        <v>430</v>
      </c>
      <c r="F13" s="474" t="s">
        <v>462</v>
      </c>
      <c r="G13" s="473" t="s">
        <v>455</v>
      </c>
      <c r="H13" s="473" t="s">
        <v>456</v>
      </c>
      <c r="I13" s="473" t="s">
        <v>457</v>
      </c>
      <c r="J13" s="473" t="s">
        <v>458</v>
      </c>
      <c r="K13" s="473" t="s">
        <v>459</v>
      </c>
      <c r="L13" s="475">
        <v>47.51</v>
      </c>
      <c r="M13" s="475">
        <v>1</v>
      </c>
      <c r="N13" s="476">
        <v>47.51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16384" width="8.88671875" style="130"/>
  </cols>
  <sheetData>
    <row r="1" spans="1:6" ht="37.200000000000003" customHeight="1" thickBot="1" x14ac:dyDescent="0.4">
      <c r="A1" s="362" t="s">
        <v>165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256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477" t="s">
        <v>144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thickBot="1" x14ac:dyDescent="0.35">
      <c r="A5" s="491" t="s">
        <v>463</v>
      </c>
      <c r="B5" s="457"/>
      <c r="C5" s="481">
        <v>0</v>
      </c>
      <c r="D5" s="457">
        <v>47.51</v>
      </c>
      <c r="E5" s="481">
        <v>1</v>
      </c>
      <c r="F5" s="458">
        <v>47.51</v>
      </c>
    </row>
    <row r="6" spans="1:6" ht="14.4" customHeight="1" thickBot="1" x14ac:dyDescent="0.35">
      <c r="A6" s="487" t="s">
        <v>3</v>
      </c>
      <c r="B6" s="488"/>
      <c r="C6" s="489">
        <v>0</v>
      </c>
      <c r="D6" s="488">
        <v>47.51</v>
      </c>
      <c r="E6" s="489">
        <v>1</v>
      </c>
      <c r="F6" s="490">
        <v>47.51</v>
      </c>
    </row>
    <row r="7" spans="1:6" ht="14.4" customHeight="1" thickBot="1" x14ac:dyDescent="0.35"/>
    <row r="8" spans="1:6" ht="14.4" customHeight="1" thickBot="1" x14ac:dyDescent="0.35">
      <c r="A8" s="491" t="s">
        <v>464</v>
      </c>
      <c r="B8" s="457"/>
      <c r="C8" s="481">
        <v>0</v>
      </c>
      <c r="D8" s="457">
        <v>47.51</v>
      </c>
      <c r="E8" s="481">
        <v>1</v>
      </c>
      <c r="F8" s="458">
        <v>47.51</v>
      </c>
    </row>
    <row r="9" spans="1:6" ht="14.4" customHeight="1" thickBot="1" x14ac:dyDescent="0.35">
      <c r="A9" s="487" t="s">
        <v>3</v>
      </c>
      <c r="B9" s="488"/>
      <c r="C9" s="489">
        <v>0</v>
      </c>
      <c r="D9" s="488">
        <v>47.51</v>
      </c>
      <c r="E9" s="489">
        <v>1</v>
      </c>
      <c r="F9" s="490">
        <v>47.51</v>
      </c>
    </row>
  </sheetData>
  <mergeCells count="3">
    <mergeCell ref="A1:F1"/>
    <mergeCell ref="B3:C3"/>
    <mergeCell ref="D3:E3"/>
  </mergeCells>
  <conditionalFormatting sqref="C5:C1048576">
    <cfRule type="cellIs" dxfId="4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2016-06-22T14:53:54Z</dcterms:modified>
</cp:coreProperties>
</file>