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E26" i="419" l="1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AE3" i="418" l="1"/>
  <c r="I3" i="418"/>
  <c r="F28" i="419" l="1"/>
  <c r="F27" i="419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W3" i="418" l="1"/>
  <c r="AV3" i="418"/>
  <c r="AU3" i="418"/>
  <c r="AT3" i="418"/>
  <c r="AS3" i="418"/>
  <c r="AR3" i="418"/>
  <c r="B25" i="419" l="1"/>
  <c r="B27" i="419" l="1"/>
  <c r="A11" i="414"/>
  <c r="A10" i="414"/>
  <c r="A8" i="414"/>
  <c r="A7" i="414"/>
  <c r="J21" i="419" l="1"/>
  <c r="I21" i="419"/>
  <c r="I22" i="419" s="1"/>
  <c r="H21" i="419"/>
  <c r="H22" i="419" s="1"/>
  <c r="G21" i="419"/>
  <c r="F21" i="419"/>
  <c r="J20" i="419"/>
  <c r="I20" i="419"/>
  <c r="H20" i="419"/>
  <c r="G20" i="419"/>
  <c r="F20" i="419"/>
  <c r="J19" i="419"/>
  <c r="I19" i="419"/>
  <c r="H19" i="419"/>
  <c r="G19" i="419"/>
  <c r="F19" i="419"/>
  <c r="J17" i="419"/>
  <c r="I17" i="419"/>
  <c r="H17" i="419"/>
  <c r="G17" i="419"/>
  <c r="F17" i="419"/>
  <c r="J16" i="419"/>
  <c r="I16" i="419"/>
  <c r="H16" i="419"/>
  <c r="G16" i="419"/>
  <c r="F16" i="419"/>
  <c r="J14" i="419"/>
  <c r="I14" i="419"/>
  <c r="H14" i="419"/>
  <c r="G14" i="419"/>
  <c r="F14" i="419"/>
  <c r="J13" i="419"/>
  <c r="I13" i="419"/>
  <c r="H13" i="419"/>
  <c r="G13" i="419"/>
  <c r="F13" i="419"/>
  <c r="J12" i="419"/>
  <c r="I12" i="419"/>
  <c r="H12" i="419"/>
  <c r="G12" i="419"/>
  <c r="F12" i="419"/>
  <c r="J11" i="419"/>
  <c r="I11" i="419"/>
  <c r="H11" i="419"/>
  <c r="G11" i="419"/>
  <c r="F11" i="419"/>
  <c r="J18" i="419" l="1"/>
  <c r="J23" i="419"/>
  <c r="G18" i="419"/>
  <c r="H23" i="419"/>
  <c r="I23" i="419"/>
  <c r="H18" i="419"/>
  <c r="I18" i="419"/>
  <c r="F23" i="419"/>
  <c r="J22" i="419"/>
  <c r="G23" i="419"/>
  <c r="F18" i="419"/>
  <c r="F22" i="419"/>
  <c r="G22" i="419"/>
  <c r="N3" i="418"/>
  <c r="E21" i="419" l="1"/>
  <c r="E22" i="419" s="1"/>
  <c r="D21" i="419"/>
  <c r="E20" i="419"/>
  <c r="D20" i="419"/>
  <c r="E19" i="419"/>
  <c r="D19" i="419"/>
  <c r="E17" i="419"/>
  <c r="D17" i="419"/>
  <c r="E16" i="419"/>
  <c r="D16" i="419"/>
  <c r="E14" i="419"/>
  <c r="D14" i="419"/>
  <c r="E13" i="419"/>
  <c r="D13" i="419"/>
  <c r="E12" i="419"/>
  <c r="D12" i="419"/>
  <c r="E11" i="419"/>
  <c r="D11" i="419"/>
  <c r="D18" i="419" l="1"/>
  <c r="D23" i="419"/>
  <c r="E18" i="419"/>
  <c r="E23" i="419"/>
  <c r="D22" i="419"/>
  <c r="B21" i="419"/>
  <c r="B22" i="419" l="1"/>
  <c r="A25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J6" i="419" l="1"/>
  <c r="F6" i="419"/>
  <c r="C6" i="419"/>
  <c r="I6" i="419"/>
  <c r="E6" i="419"/>
  <c r="H6" i="419"/>
  <c r="G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2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C18" i="414"/>
  <c r="C15" i="414"/>
  <c r="D15" i="414"/>
  <c r="D18" i="414"/>
  <c r="D4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S3" i="347" s="1"/>
  <c r="M3" i="347"/>
  <c r="Q3" i="347" s="1"/>
  <c r="N3" i="220"/>
  <c r="L3" i="220" s="1"/>
  <c r="C23" i="414"/>
  <c r="D23" i="414"/>
  <c r="H3" i="390" l="1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H13" i="339" l="1"/>
  <c r="F15" i="339"/>
  <c r="J13" i="339"/>
  <c r="B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<sst xmlns="http://schemas.openxmlformats.org/spreadsheetml/2006/main" count="9855" uniqueCount="1663">
  <si>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</si>
  <si>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</si>
  <si>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</si>
  <si>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</si>
  <si>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</si>
  <si>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</si>
  <si>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</si>
  <si>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</si>
  <si>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</si>
  <si>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</si>
  <si>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</si>
  <si>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</si>
  <si>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</si>
  <si>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</si>
  <si>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</si>
  <si>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</si>
  <si>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</si>
  <si>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</si>
  <si>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</si>
  <si>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</si>
  <si>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</si>
  <si>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</si>
  <si>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</si>
  <si>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</si>
  <si>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</si>
  <si>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</si>
  <si>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</si>
  <si>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</si>
  <si>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</si>
  <si>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</si>
  <si>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</si>
  <si>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</si>
  <si>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</si>
  <si>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</si>
  <si>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</si>
  <si>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</si>
  <si>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</si>
  <si>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</si>
  <si>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</si>
  <si>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</si>
  <si>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</si>
  <si>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</si>
  <si>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</si>
  <si>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</si>
  <si>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</si>
  <si>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</si>
  <si>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</si>
  <si>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</si>
  <si>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</si>
  <si>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</si>
  <si>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</si>
  <si>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</si>
  <si>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</si>
  <si>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</si>
  <si>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</si>
  <si>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</si>
  <si>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</si>
  <si>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</si>
  <si>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</si>
  <si>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</si>
  <si>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</si>
  <si>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</si>
  <si>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</si>
  <si>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</si>
  <si>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</si>
  <si>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</si>
  <si>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</si>
  <si>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</si>
  <si>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</si>
  <si>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</si>
  <si>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</si>
  <si>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</si>
  <si>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</si>
  <si>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</si>
  <si>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</si>
  <si>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</si>
  <si>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</si>
  <si>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</si>
  <si>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</si>
  <si>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</si>
  <si>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</si>
  <si>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</si>
  <si>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</si>
  <si>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</si>
  <si>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</si>
  <si>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</si>
  <si>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</si>
  <si>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</si>
  <si>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</si>
  <si>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</si>
  <si>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</si>
  <si>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</si>
  <si>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</si>
  <si>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</si>
  <si>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</si>
  <si>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</si>
  <si>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</si>
  <si>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</si>
  <si>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</si>
  <si>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</si>
  <si>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</si>
  <si>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</si>
  <si>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</si>
  <si>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</si>
  <si>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</si>
  <si>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</si>
  <si>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</si>
  <si>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</si>
  <si>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</si>
  <si>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</si>
  <si>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</si>
  <si>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</si>
  <si>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</si>
  <si>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</si>
  <si>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</si>
  <si>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</si>
  <si>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</si>
  <si>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</si>
  <si>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</si>
  <si>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</si>
  <si>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</si>
  <si>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</si>
  <si>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</si>
  <si>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</si>
  <si>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</si>
  <si>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</si>
  <si>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</si>
  <si>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</si>
  <si>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</si>
  <si>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</si>
  <si>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</si>
  <si>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</si>
  <si>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</si>
  <si>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</si>
  <si>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</si>
  <si>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</si>
  <si>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</si>
  <si>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</si>
  <si>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</si>
  <si>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</si>
  <si>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</si>
  <si>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</si>
  <si>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</si>
  <si>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</si>
  <si>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</si>
  <si>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</si>
  <si>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</si>
  <si>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</si>
  <si>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</si>
  <si>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</si>
  <si>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</si>
  <si>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</si>
  <si>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</si>
  <si>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</si>
  <si>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</si>
  <si>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</si>
  <si>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</si>
  <si>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</si>
  <si>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</si>
  <si>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</si>
  <si>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</si>
  <si>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</si>
  <si>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</si>
  <si>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</si>
  <si>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</si>
  <si>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</si>
  <si>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</si>
  <si>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</si>
  <si>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</si>
  <si>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</si>
  <si>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</si>
  <si>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</si>
  <si>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</si>
  <si>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</si>
  <si>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</si>
  <si>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</si>
  <si>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</si>
  <si>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</si>
  <si>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</si>
  <si>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</si>
  <si>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</si>
  <si>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</si>
  <si>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</si>
  <si>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</si>
  <si>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</si>
  <si>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</si>
  <si>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</si>
  <si>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</si>
  <si>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</si>
  <si>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</si>
  <si>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</si>
  <si>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</si>
  <si>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</si>
  <si>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</si>
  <si>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</si>
  <si>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</si>
  <si>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</si>
  <si>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</si>
  <si>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</si>
  <si>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</si>
  <si>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fyzioterapeuti</t>
  </si>
  <si>
    <t>zdravotničtí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</si>
  <si>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</si>
  <si>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</si>
  <si>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</si>
  <si>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</si>
  <si>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</si>
  <si>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</si>
  <si>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</si>
  <si>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</si>
  <si>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</si>
  <si>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</si>
  <si>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</si>
  <si>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</si>
  <si>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</si>
  <si>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</si>
  <si>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</si>
  <si>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</si>
  <si>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specialisti</t>
  </si>
  <si>
    <t>všeobecné sestry bez dohl.</t>
  </si>
  <si>
    <t>všeobecné sestry bez dohl., spec.</t>
  </si>
  <si>
    <t>všeobecné sestry VŠ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</si>
  <si>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</si>
  <si>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</si>
  <si>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</si>
  <si>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</si>
  <si>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</si>
  <si>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</si>
  <si>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</si>
  <si>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</si>
  <si>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</si>
  <si>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</si>
  <si>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</si>
  <si>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</si>
  <si>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</si>
  <si>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</si>
  <si>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</si>
  <si>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</si>
  <si>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</si>
  <si>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</si>
  <si>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</si>
  <si>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</si>
  <si>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</si>
  <si>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</si>
  <si>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</si>
  <si>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</si>
  <si>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</si>
  <si>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</si>
  <si>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</si>
  <si>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</si>
  <si>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</si>
  <si>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</si>
  <si>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</si>
  <si>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</si>
  <si>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</si>
  <si>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</si>
  <si>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Klinika tělovýchovného lékařství a kardiovaskulární rehabilitace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</si>
  <si>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</si>
  <si>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</si>
  <si>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</si>
  <si>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</si>
  <si>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</si>
  <si>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</si>
  <si>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</si>
  <si>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</si>
  <si>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</si>
  <si>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</si>
  <si>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</si>
  <si>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--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</si>
  <si>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</si>
  <si>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</si>
  <si>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</si>
  <si>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</si>
  <si>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</si>
  <si>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50115079     ZPr - internzivní péče (Z542)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</si>
  <si>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</si>
  <si>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</si>
  <si>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</si>
  <si>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</si>
  <si>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</si>
  <si>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</si>
  <si>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</si>
  <si>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</si>
  <si>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</si>
  <si>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</si>
  <si>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</si>
  <si>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</si>
  <si>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</si>
  <si>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50118004     ND - zdravot.techn.(dispečink)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</si>
  <si>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</si>
  <si>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</si>
  <si>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</si>
  <si>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</si>
  <si>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</si>
  <si>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</si>
  <si>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</si>
  <si>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</si>
  <si>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</si>
  <si>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</si>
  <si>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</si>
  <si>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</si>
  <si>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</si>
  <si>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</si>
  <si>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</si>
  <si>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</si>
  <si>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</si>
  <si>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</si>
  <si>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</si>
  <si>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</si>
  <si>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</si>
  <si>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</si>
  <si>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</si>
  <si>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</si>
  <si>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</si>
  <si>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</si>
  <si>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</si>
  <si>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</si>
  <si>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</si>
  <si>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</si>
  <si>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</si>
  <si>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</si>
  <si>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</si>
  <si>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</si>
  <si>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</si>
  <si>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</si>
  <si>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</si>
  <si>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</si>
  <si>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</si>
  <si>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</si>
  <si>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</si>
  <si>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</si>
  <si>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</si>
  <si>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</si>
  <si>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</si>
  <si>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</si>
  <si>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</si>
  <si>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</si>
  <si>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</si>
  <si>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</si>
  <si>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</si>
  <si>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</si>
  <si>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</si>
  <si>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</si>
  <si>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</si>
  <si>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</si>
  <si>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</si>
  <si>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</si>
  <si>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</si>
  <si>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</si>
  <si>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</si>
  <si>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</si>
  <si>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</si>
  <si>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</si>
  <si>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</si>
  <si>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</si>
  <si>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</si>
  <si>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</si>
  <si>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</si>
  <si>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</si>
  <si>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</si>
  <si>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</si>
  <si>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</si>
  <si>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</si>
  <si>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</si>
  <si>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</si>
  <si>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</si>
  <si>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</si>
  <si>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</si>
  <si>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</si>
  <si>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</si>
  <si>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</si>
  <si>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</si>
  <si>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</si>
  <si>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</si>
  <si>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</si>
  <si>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</si>
  <si>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</si>
  <si>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</si>
  <si>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</si>
  <si>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</si>
  <si>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</si>
  <si>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</si>
  <si>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</si>
  <si>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</si>
  <si>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</si>
  <si>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</si>
  <si>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</si>
  <si>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</si>
  <si>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</si>
  <si>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</si>
  <si>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</si>
  <si>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</si>
  <si>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</si>
  <si>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</si>
  <si>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</si>
  <si>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</si>
  <si>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</si>
  <si>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</si>
  <si>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</si>
  <si>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</si>
  <si>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</si>
  <si>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</si>
  <si>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</si>
  <si>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</si>
  <si>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</si>
  <si>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</si>
  <si>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</si>
  <si>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</si>
  <si>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</si>
  <si>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</si>
  <si>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</si>
  <si>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</si>
  <si>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</si>
  <si>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</si>
  <si>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</si>
  <si>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</si>
  <si>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</si>
  <si>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</si>
  <si>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</si>
  <si>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</si>
  <si>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</si>
  <si>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</si>
  <si>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27</t>
  </si>
  <si>
    <t>KTVL: Klinika tělovýchovného lék. a kard. rehab.</t>
  </si>
  <si>
    <t/>
  </si>
  <si>
    <t>KTVL: Klinika tělovýchovného lék. a kard. rehab. Celkem</t>
  </si>
  <si>
    <t>SumaKL</t>
  </si>
  <si>
    <t>2721</t>
  </si>
  <si>
    <t>KTVL: TVL ambulance</t>
  </si>
  <si>
    <t>KTVL: TVL ambulance Celkem</t>
  </si>
  <si>
    <t>SumaNS</t>
  </si>
  <si>
    <t>mezeraNS</t>
  </si>
  <si>
    <t>50113001</t>
  </si>
  <si>
    <t>O</t>
  </si>
  <si>
    <t>100362</t>
  </si>
  <si>
    <t>362</t>
  </si>
  <si>
    <t>ADRENALIN LECIVA</t>
  </si>
  <si>
    <t>INJ 5X1ML/1MG</t>
  </si>
  <si>
    <t>169755</t>
  </si>
  <si>
    <t>69755</t>
  </si>
  <si>
    <t>ARDEANUTRISOL G 40</t>
  </si>
  <si>
    <t>INF 1X80ML</t>
  </si>
  <si>
    <t>930661</t>
  </si>
  <si>
    <t>0</t>
  </si>
  <si>
    <t>KL AQUA PURIF. BAG IN BOX 5 l</t>
  </si>
  <si>
    <t>180471</t>
  </si>
  <si>
    <t>EPIPEN 300 MIKROGRAMŮ</t>
  </si>
  <si>
    <t>INJ SOL PEP 1X0.3ML/0.3MG/D</t>
  </si>
  <si>
    <t>215123</t>
  </si>
  <si>
    <t>EMERADE 300 MIKROGRAMŮ</t>
  </si>
  <si>
    <t>IMS INJ SOL PEP 1X0.3ML</t>
  </si>
  <si>
    <t>Klinika TVL a kardiovaskulární rehabilitace</t>
  </si>
  <si>
    <t>Lékárna - léčiva</t>
  </si>
  <si>
    <t>27 - Klinika tělovýchovného lékařství a kardiovaskulární rehabilitace</t>
  </si>
  <si>
    <t>2721 - TVL ambulance</t>
  </si>
  <si>
    <t>2723 - ambulance - akupunktura</t>
  </si>
  <si>
    <t>HVLP</t>
  </si>
  <si>
    <t>PZT</t>
  </si>
  <si>
    <t>89301273</t>
  </si>
  <si>
    <t>Ambulance - tělovýchovné lékařství Celkem</t>
  </si>
  <si>
    <t>89301274</t>
  </si>
  <si>
    <t>Ambulance-tělovýchovné lékařství Celkem</t>
  </si>
  <si>
    <t>89301275</t>
  </si>
  <si>
    <t>Ambulance kardiologická Celkem</t>
  </si>
  <si>
    <t>89301277</t>
  </si>
  <si>
    <t>Dětská obezitologická ambulance Celkem</t>
  </si>
  <si>
    <t>Klinika TVL a kardiovaskulární rehabilitace Celkem</t>
  </si>
  <si>
    <t xml:space="preserve"> </t>
  </si>
  <si>
    <t>* Legenda</t>
  </si>
  <si>
    <t>DIAPZT = Pomůcky pro diabetiky, jejichž název začíná slovem "Pumpa"</t>
  </si>
  <si>
    <t>Cibiček Norbert</t>
  </si>
  <si>
    <t>Fargašová Hana</t>
  </si>
  <si>
    <t>Houda Jiří</t>
  </si>
  <si>
    <t>Kaletová Markéta</t>
  </si>
  <si>
    <t>Malinčíková Jana</t>
  </si>
  <si>
    <t>Martinů Jiří</t>
  </si>
  <si>
    <t>Palla Viktor</t>
  </si>
  <si>
    <t>Pokorná Tereza</t>
  </si>
  <si>
    <t>Skálová Pavla</t>
  </si>
  <si>
    <t>Sovová Eliška</t>
  </si>
  <si>
    <t>Štégnerová Lenka</t>
  </si>
  <si>
    <t>ALOPURINOL</t>
  </si>
  <si>
    <t>107869</t>
  </si>
  <si>
    <t>APO-ALLOPURINOL</t>
  </si>
  <si>
    <t>100MG TBL NOB 100</t>
  </si>
  <si>
    <t>119773</t>
  </si>
  <si>
    <t>MILURIT 100</t>
  </si>
  <si>
    <t>CHOLEKALCIFEROL</t>
  </si>
  <si>
    <t>12023</t>
  </si>
  <si>
    <t>VIGANTOL</t>
  </si>
  <si>
    <t>0,5MG/ML POR GTT SOL 1X10ML</t>
  </si>
  <si>
    <t>LEVOTHYROXIN, SODNÁ SŮL</t>
  </si>
  <si>
    <t>97186</t>
  </si>
  <si>
    <t>EUTHYROX</t>
  </si>
  <si>
    <t>100MCG TBL NOB 100 I</t>
  </si>
  <si>
    <t>NIFUROXAZID</t>
  </si>
  <si>
    <t>214593</t>
  </si>
  <si>
    <t>ERCEFURYL 200 MG CPS.</t>
  </si>
  <si>
    <t>200MG CPS DUR 14</t>
  </si>
  <si>
    <t>PERINDOPRIL A DIURETIKA</t>
  </si>
  <si>
    <t>122690</t>
  </si>
  <si>
    <t>PRESTARIUM NEO COMBI</t>
  </si>
  <si>
    <t>5MG/1,25MG TBL FLM 90</t>
  </si>
  <si>
    <t>ZOLPIDEM</t>
  </si>
  <si>
    <t>16286</t>
  </si>
  <si>
    <t>STILNOX</t>
  </si>
  <si>
    <t>10MG TBL FLM 20</t>
  </si>
  <si>
    <t>94744</t>
  </si>
  <si>
    <t>ZOLPINOX</t>
  </si>
  <si>
    <t>Kortikosteroidy</t>
  </si>
  <si>
    <t>84700</t>
  </si>
  <si>
    <t>OTOBACID N</t>
  </si>
  <si>
    <t>0,2MG/G+5MG/G+479,8MG/G AUR GT</t>
  </si>
  <si>
    <t>AMOXICILIN A ENZYMOVÝ INHIBITOR</t>
  </si>
  <si>
    <t>12494</t>
  </si>
  <si>
    <t>AUGMENTIN 1 G</t>
  </si>
  <si>
    <t>875MG/125MG TBL FLM 14 I</t>
  </si>
  <si>
    <t>BILASTIN</t>
  </si>
  <si>
    <t>148675</t>
  </si>
  <si>
    <t>XADOS</t>
  </si>
  <si>
    <t>20MG TBL NOB 50</t>
  </si>
  <si>
    <t>FYTOMENADION</t>
  </si>
  <si>
    <t>720</t>
  </si>
  <si>
    <t>KANAVIT</t>
  </si>
  <si>
    <t>20MG/ML POR GTT EML 1X5ML</t>
  </si>
  <si>
    <t>KYSELINA URSODEOXYCHOLOVÁ</t>
  </si>
  <si>
    <t>13808</t>
  </si>
  <si>
    <t>URSOSAN</t>
  </si>
  <si>
    <t>250MG CPS DUR 100</t>
  </si>
  <si>
    <t>PERINDOPRIL A AMLODIPIN</t>
  </si>
  <si>
    <t>124087</t>
  </si>
  <si>
    <t>PRESTANCE</t>
  </si>
  <si>
    <t>5MG/5MG TBL NOB 30</t>
  </si>
  <si>
    <t>124091</t>
  </si>
  <si>
    <t>5MG/5MG TBL NOB 90</t>
  </si>
  <si>
    <t>Pitofenon a analgetika</t>
  </si>
  <si>
    <t>176954</t>
  </si>
  <si>
    <t>ALGIFEN NEO</t>
  </si>
  <si>
    <t>500MG/ML+5MG/ML POR GTT SOL 1X</t>
  </si>
  <si>
    <t>PANTOPRAZOL</t>
  </si>
  <si>
    <t>214435</t>
  </si>
  <si>
    <t>CONTROLOC</t>
  </si>
  <si>
    <t>20MG TBL ENT 100</t>
  </si>
  <si>
    <t>Itopridum</t>
  </si>
  <si>
    <t>166760</t>
  </si>
  <si>
    <t>KINITO</t>
  </si>
  <si>
    <t>50MG TBL FLM 100</t>
  </si>
  <si>
    <t>203097</t>
  </si>
  <si>
    <t>AMOKSIKLAV 1 G</t>
  </si>
  <si>
    <t>875MG/125MG TBL FLM 21</t>
  </si>
  <si>
    <t>HOŘČÍK (RŮZNÉ SOLE V KOMBINACI)</t>
  </si>
  <si>
    <t>66555</t>
  </si>
  <si>
    <t>MAGNOSOLV</t>
  </si>
  <si>
    <t>365MG POR GRA SOL SCC 30</t>
  </si>
  <si>
    <t>IBUPROFEN</t>
  </si>
  <si>
    <t>11063</t>
  </si>
  <si>
    <t>IBALGIN 600</t>
  </si>
  <si>
    <t>600MG TBL FLM 30</t>
  </si>
  <si>
    <t>MULTIENZYMOVÉ PŘÍPRAVKY (LIPÁZA, PROTEÁZA APOD.)</t>
  </si>
  <si>
    <t>192390</t>
  </si>
  <si>
    <t>PANCREOLAN FORTE</t>
  </si>
  <si>
    <t>220MG TBL ENT 60</t>
  </si>
  <si>
    <t>NIMESULID</t>
  </si>
  <si>
    <t>12895</t>
  </si>
  <si>
    <t>AULIN</t>
  </si>
  <si>
    <t>100MG POR GRA SUS 30 I</t>
  </si>
  <si>
    <t>TELMISARTAN A AMLODIPIN</t>
  </si>
  <si>
    <t>167855</t>
  </si>
  <si>
    <t>TWYNSTA</t>
  </si>
  <si>
    <t>80MG/5MG TBL NOB 90X1</t>
  </si>
  <si>
    <t>ACEBUTOLOL</t>
  </si>
  <si>
    <t>80058</t>
  </si>
  <si>
    <t>SECTRAL</t>
  </si>
  <si>
    <t>400MG TBL FLM 30</t>
  </si>
  <si>
    <t>216284</t>
  </si>
  <si>
    <t>100MG TBL NOB 90</t>
  </si>
  <si>
    <t>Amlodipin</t>
  </si>
  <si>
    <t>125046</t>
  </si>
  <si>
    <t>APO-AMLO 10</t>
  </si>
  <si>
    <t>10MG TBL NOB 30</t>
  </si>
  <si>
    <t>ATORVASTATIN</t>
  </si>
  <si>
    <t>93013</t>
  </si>
  <si>
    <t>SORTIS</t>
  </si>
  <si>
    <t>10MG TBL FLM 30</t>
  </si>
  <si>
    <t>DIOSMIN, KOMBINACE</t>
  </si>
  <si>
    <t>132908</t>
  </si>
  <si>
    <t>DETRALEX</t>
  </si>
  <si>
    <t>500MG TBL FLM 120</t>
  </si>
  <si>
    <t>Perindopril</t>
  </si>
  <si>
    <t>101205</t>
  </si>
  <si>
    <t>PRESTARIUM NEO</t>
  </si>
  <si>
    <t>5MG TBL FLM 30</t>
  </si>
  <si>
    <t>122685</t>
  </si>
  <si>
    <t>5MG/1,25MG TBL FLM 30</t>
  </si>
  <si>
    <t>Spironolakton</t>
  </si>
  <si>
    <t>30434</t>
  </si>
  <si>
    <t>VEROSPIRON</t>
  </si>
  <si>
    <t>25MG TBL NOB 100</t>
  </si>
  <si>
    <t>PERINDOPRIL, AMLODIPIN A INDAPAMID</t>
  </si>
  <si>
    <t>190973</t>
  </si>
  <si>
    <t>TRIPLIXAM</t>
  </si>
  <si>
    <t>10MG/2,5MG/10MG TBL FLM 30</t>
  </si>
  <si>
    <t>57860</t>
  </si>
  <si>
    <t>Sildenafil</t>
  </si>
  <si>
    <t>157899</t>
  </si>
  <si>
    <t>SILDENAFIL MYLAN</t>
  </si>
  <si>
    <t>100MG TBL FLM 8</t>
  </si>
  <si>
    <t>SODNÁ SŮL METAMIZOLU</t>
  </si>
  <si>
    <t>55823</t>
  </si>
  <si>
    <t>NOVALGIN TABLETY</t>
  </si>
  <si>
    <t>500MG TBL FLM 20</t>
  </si>
  <si>
    <t>KLOPIDOGREL</t>
  </si>
  <si>
    <t>149483</t>
  </si>
  <si>
    <t>ZYLLT</t>
  </si>
  <si>
    <t>75MG TBL FLM 56</t>
  </si>
  <si>
    <t>147458</t>
  </si>
  <si>
    <t>112MCG TBL NOB 100 II</t>
  </si>
  <si>
    <t>METOPROLOL</t>
  </si>
  <si>
    <t>31536</t>
  </si>
  <si>
    <t>BETALOC ZOK</t>
  </si>
  <si>
    <t>25MG TBL PRO 100</t>
  </si>
  <si>
    <t>ROSUVASTATIN</t>
  </si>
  <si>
    <t>148078</t>
  </si>
  <si>
    <t>ROSUCARD</t>
  </si>
  <si>
    <t>40MG TBL FLM 90</t>
  </si>
  <si>
    <t>190960</t>
  </si>
  <si>
    <t>5MG/1,25MG/5MG TBL FLM 90(3X30</t>
  </si>
  <si>
    <t>Indapamid</t>
  </si>
  <si>
    <t>151949</t>
  </si>
  <si>
    <t>INDAP</t>
  </si>
  <si>
    <t>2,5MG CPS DUR 100</t>
  </si>
  <si>
    <t>124105</t>
  </si>
  <si>
    <t>5MG/10MG TBL NOB 90</t>
  </si>
  <si>
    <t>124107</t>
  </si>
  <si>
    <t>5MG/10MG TBL NOB 120</t>
  </si>
  <si>
    <t>Bromazepam</t>
  </si>
  <si>
    <t>88217</t>
  </si>
  <si>
    <t>LEXAURIN 1,5</t>
  </si>
  <si>
    <t>1,5MG TBL NOB 30</t>
  </si>
  <si>
    <t>Cilazapril a diuretika</t>
  </si>
  <si>
    <t>14933</t>
  </si>
  <si>
    <t>INHIBACE PLUS</t>
  </si>
  <si>
    <t>5MG/12,5MG TBL FLM 28</t>
  </si>
  <si>
    <t>FELODIPIN</t>
  </si>
  <si>
    <t>94169</t>
  </si>
  <si>
    <t>PLENDIL ER</t>
  </si>
  <si>
    <t>5MG TBL PRO 30 I</t>
  </si>
  <si>
    <t>Hydrochlorothiazid a kalium šetřící diuretika</t>
  </si>
  <si>
    <t>47476</t>
  </si>
  <si>
    <t>LORADUR</t>
  </si>
  <si>
    <t>5MG/50MG TBL NOB 50</t>
  </si>
  <si>
    <t>Jiná antihistaminika pro systémovou aplikaci</t>
  </si>
  <si>
    <t>2479</t>
  </si>
  <si>
    <t>DITHIADEN</t>
  </si>
  <si>
    <t>2MG TBL NOB 20</t>
  </si>
  <si>
    <t>LOSARTAN A DIURETIKA</t>
  </si>
  <si>
    <t>15316</t>
  </si>
  <si>
    <t>LOZAP H</t>
  </si>
  <si>
    <t>50MG/12,5MG TBL FLM 30</t>
  </si>
  <si>
    <t>119688</t>
  </si>
  <si>
    <t>40MG TBL ENT 100 I</t>
  </si>
  <si>
    <t>101211</t>
  </si>
  <si>
    <t>5MG TBL FLM 90</t>
  </si>
  <si>
    <t>VALSARTAN</t>
  </si>
  <si>
    <t>125598</t>
  </si>
  <si>
    <t>VALSACOR</t>
  </si>
  <si>
    <t>160MG TBL FLM 84</t>
  </si>
  <si>
    <t>MAGNESIUM-OROTÁT</t>
  </si>
  <si>
    <t>32888</t>
  </si>
  <si>
    <t>MAGNEROT</t>
  </si>
  <si>
    <t>500MG TBL NOB 50 I</t>
  </si>
  <si>
    <t>2592</t>
  </si>
  <si>
    <t>100MG TBL NOB 50</t>
  </si>
  <si>
    <t>216285</t>
  </si>
  <si>
    <t>MILURIT 300</t>
  </si>
  <si>
    <t>300MG TBL NOB 90</t>
  </si>
  <si>
    <t>AMIODARON</t>
  </si>
  <si>
    <t>13767</t>
  </si>
  <si>
    <t>CORDARONE</t>
  </si>
  <si>
    <t>200MG TBL NOB 30</t>
  </si>
  <si>
    <t>13768</t>
  </si>
  <si>
    <t>200MG TBL NOB 60</t>
  </si>
  <si>
    <t>14709</t>
  </si>
  <si>
    <t>RIVODARON 200</t>
  </si>
  <si>
    <t>15378</t>
  </si>
  <si>
    <t>AGEN 5</t>
  </si>
  <si>
    <t>5MG TBL NOB 90</t>
  </si>
  <si>
    <t>15379</t>
  </si>
  <si>
    <t>AGEN 10</t>
  </si>
  <si>
    <t>10MG TBL NOB 90</t>
  </si>
  <si>
    <t>2945</t>
  </si>
  <si>
    <t>5MG TBL NOB 30</t>
  </si>
  <si>
    <t>142097</t>
  </si>
  <si>
    <t>AMLORATIO</t>
  </si>
  <si>
    <t>5MG TBL NOB 50</t>
  </si>
  <si>
    <t>132529</t>
  </si>
  <si>
    <t>TORVACARD 20</t>
  </si>
  <si>
    <t>TBL FLM 90X20MG</t>
  </si>
  <si>
    <t>19591</t>
  </si>
  <si>
    <t>TORVACARD 10</t>
  </si>
  <si>
    <t>10MG TBL FLM 90 BLI AL</t>
  </si>
  <si>
    <t>19593</t>
  </si>
  <si>
    <t>20MG TBL FLM 90 BLI AL</t>
  </si>
  <si>
    <t>19595</t>
  </si>
  <si>
    <t>TORVACARD 40</t>
  </si>
  <si>
    <t>40MG TBL FLM 90 BLI AL</t>
  </si>
  <si>
    <t>49009</t>
  </si>
  <si>
    <t>ATORIS 20</t>
  </si>
  <si>
    <t>20MG TBL FLM 90</t>
  </si>
  <si>
    <t>93018</t>
  </si>
  <si>
    <t>20MG TBL FLM 100</t>
  </si>
  <si>
    <t>93021</t>
  </si>
  <si>
    <t>40MG TBL FLM 100</t>
  </si>
  <si>
    <t>204682</t>
  </si>
  <si>
    <t>TORVACARD NEO</t>
  </si>
  <si>
    <t>204670</t>
  </si>
  <si>
    <t>10MG TBL FLM 90</t>
  </si>
  <si>
    <t>204702</t>
  </si>
  <si>
    <t>80MG TBL FLM 30</t>
  </si>
  <si>
    <t>204694</t>
  </si>
  <si>
    <t>ATORVASTATIN A AMLODIPIN</t>
  </si>
  <si>
    <t>101172</t>
  </si>
  <si>
    <t>CADUET</t>
  </si>
  <si>
    <t>5MG/10MG TBL FLM 90</t>
  </si>
  <si>
    <t>BETAHISTIN</t>
  </si>
  <si>
    <t>102684</t>
  </si>
  <si>
    <t>BETAHISTIN ACTAVIS</t>
  </si>
  <si>
    <t>16MG TBL NOB 60</t>
  </si>
  <si>
    <t>BETAXOLOL</t>
  </si>
  <si>
    <t>49910</t>
  </si>
  <si>
    <t>LOKREN</t>
  </si>
  <si>
    <t>20MG TBL FLM 98</t>
  </si>
  <si>
    <t>BISOPROLOL</t>
  </si>
  <si>
    <t>176913</t>
  </si>
  <si>
    <t>RIVOCOR 5</t>
  </si>
  <si>
    <t>176914</t>
  </si>
  <si>
    <t>RIVOCOR 10</t>
  </si>
  <si>
    <t>3822</t>
  </si>
  <si>
    <t>CONCOR COR</t>
  </si>
  <si>
    <t>5MG TBL FLM 28</t>
  </si>
  <si>
    <t>3825</t>
  </si>
  <si>
    <t>10MG TBL FLM 56</t>
  </si>
  <si>
    <t>47740</t>
  </si>
  <si>
    <t>94163</t>
  </si>
  <si>
    <t>CONCOR 10</t>
  </si>
  <si>
    <t>94164</t>
  </si>
  <si>
    <t>CONCOR 5</t>
  </si>
  <si>
    <t>58858</t>
  </si>
  <si>
    <t>BISOCARD 10</t>
  </si>
  <si>
    <t>BISOPROLOL A THIAZIDY</t>
  </si>
  <si>
    <t>13603</t>
  </si>
  <si>
    <t>LODOZ</t>
  </si>
  <si>
    <t>5MG/6,25MG TBL FLM 30</t>
  </si>
  <si>
    <t>13601</t>
  </si>
  <si>
    <t>2,5MG/6,25MG TBL FLM 30</t>
  </si>
  <si>
    <t>88219</t>
  </si>
  <si>
    <t>LEXAURIN 3</t>
  </si>
  <si>
    <t>3MG TBL NOB 30</t>
  </si>
  <si>
    <t>CETIRIZIN</t>
  </si>
  <si>
    <t>99600</t>
  </si>
  <si>
    <t>ZODAC</t>
  </si>
  <si>
    <t>CITALOPRAM</t>
  </si>
  <si>
    <t>17425</t>
  </si>
  <si>
    <t>CITALEC 10 ZENTIVA</t>
  </si>
  <si>
    <t>17431</t>
  </si>
  <si>
    <t>CITALEC 20 ZENTIVA</t>
  </si>
  <si>
    <t>20MG TBL FLM 30</t>
  </si>
  <si>
    <t>DABIGATRAN-ETEXILÁT</t>
  </si>
  <si>
    <t>168373</t>
  </si>
  <si>
    <t>PRADAXA</t>
  </si>
  <si>
    <t>150MG CPS DUR 60X1 I</t>
  </si>
  <si>
    <t>168376</t>
  </si>
  <si>
    <t>110MG CPS DUR 180(3X60X1) I</t>
  </si>
  <si>
    <t>Digoxin</t>
  </si>
  <si>
    <t>83318</t>
  </si>
  <si>
    <t>DIGOXIN 0,125 LÉČIVA</t>
  </si>
  <si>
    <t>0,125MG TBL NOB 30</t>
  </si>
  <si>
    <t>DIKLOFENAK</t>
  </si>
  <si>
    <t>119672</t>
  </si>
  <si>
    <t>DICLOFENAC DUO PHARMASWISS</t>
  </si>
  <si>
    <t>75MG CPS RDR 30 I</t>
  </si>
  <si>
    <t>Diltiazem</t>
  </si>
  <si>
    <t>58752</t>
  </si>
  <si>
    <t>DIACORDIN 240 SR</t>
  </si>
  <si>
    <t>240MG CPS PRO 30</t>
  </si>
  <si>
    <t>201992</t>
  </si>
  <si>
    <t>185471</t>
  </si>
  <si>
    <t>DOXAZOSIN</t>
  </si>
  <si>
    <t>107794</t>
  </si>
  <si>
    <t>ZOXON 4</t>
  </si>
  <si>
    <t>4MG TBL NOB 90</t>
  </si>
  <si>
    <t>45215</t>
  </si>
  <si>
    <t>4MG TBL NOB 30</t>
  </si>
  <si>
    <t>DOXYCYKLIN</t>
  </si>
  <si>
    <t>32954</t>
  </si>
  <si>
    <t>DOXYHEXAL TABS</t>
  </si>
  <si>
    <t>100MG TBL NOB 20</t>
  </si>
  <si>
    <t>EPLERENON</t>
  </si>
  <si>
    <t>85265</t>
  </si>
  <si>
    <t>INSPRA</t>
  </si>
  <si>
    <t>50MG TBL FLM 30X1</t>
  </si>
  <si>
    <t>Erdostein</t>
  </si>
  <si>
    <t>92757</t>
  </si>
  <si>
    <t>ERDOMED</t>
  </si>
  <si>
    <t>300MG CPS DUR 10</t>
  </si>
  <si>
    <t>Escitalopram</t>
  </si>
  <si>
    <t>20132</t>
  </si>
  <si>
    <t>CIPRALEX</t>
  </si>
  <si>
    <t>10MG TBL FLM 28 I</t>
  </si>
  <si>
    <t>134518</t>
  </si>
  <si>
    <t>ELICEA</t>
  </si>
  <si>
    <t>171632</t>
  </si>
  <si>
    <t>ESCITALOPRAM ACCORD</t>
  </si>
  <si>
    <t>10MG TBL FLM 14 II</t>
  </si>
  <si>
    <t>ESOMEPRAZOL</t>
  </si>
  <si>
    <t>147922</t>
  </si>
  <si>
    <t>EMANERA</t>
  </si>
  <si>
    <t>20MG CPS ETD 98 I</t>
  </si>
  <si>
    <t>Ezetimib</t>
  </si>
  <si>
    <t>47995</t>
  </si>
  <si>
    <t>EZETROL</t>
  </si>
  <si>
    <t>10MG TBL NOB 30 B</t>
  </si>
  <si>
    <t>8677</t>
  </si>
  <si>
    <t>10MG TBL NOB 98 A</t>
  </si>
  <si>
    <t>7513</t>
  </si>
  <si>
    <t>10MG TBL NOB 100 A</t>
  </si>
  <si>
    <t>47997</t>
  </si>
  <si>
    <t>10MG TBL NOB 98 B</t>
  </si>
  <si>
    <t>FUROSEMID</t>
  </si>
  <si>
    <t>56804</t>
  </si>
  <si>
    <t>FURORESE 40</t>
  </si>
  <si>
    <t>40MG TBL NOB 50</t>
  </si>
  <si>
    <t>98219</t>
  </si>
  <si>
    <t>FURON</t>
  </si>
  <si>
    <t>GABAPENTIN</t>
  </si>
  <si>
    <t>84398</t>
  </si>
  <si>
    <t>NEURONTIN</t>
  </si>
  <si>
    <t>100MG CPS DUR 100</t>
  </si>
  <si>
    <t>84400</t>
  </si>
  <si>
    <t>300MG CPS DUR 100</t>
  </si>
  <si>
    <t>Glimepirid</t>
  </si>
  <si>
    <t>163077</t>
  </si>
  <si>
    <t>AMARYL</t>
  </si>
  <si>
    <t>2MG TBL NOB 30</t>
  </si>
  <si>
    <t>12026</t>
  </si>
  <si>
    <t>GLIMEPIRID SANDOZ</t>
  </si>
  <si>
    <t>1MG TBL NOB 30</t>
  </si>
  <si>
    <t>118213</t>
  </si>
  <si>
    <t>GLYMEXAN</t>
  </si>
  <si>
    <t>2MG TBL NOB 120</t>
  </si>
  <si>
    <t>215978</t>
  </si>
  <si>
    <t>HYDROCHLOROTHIAZID</t>
  </si>
  <si>
    <t>168</t>
  </si>
  <si>
    <t>HYDROCHLOROTHIAZID LÉČIVA</t>
  </si>
  <si>
    <t>25MG TBL NOB 20</t>
  </si>
  <si>
    <t>76380</t>
  </si>
  <si>
    <t>RHEFLUIN</t>
  </si>
  <si>
    <t>5MG/50MG TBL NOB 30</t>
  </si>
  <si>
    <t>CHINAPRIL A DIURETIKA</t>
  </si>
  <si>
    <t>76708</t>
  </si>
  <si>
    <t>ACCUZIDE 10</t>
  </si>
  <si>
    <t>10MG/12,5MG TBL FLM 30</t>
  </si>
  <si>
    <t>CHLORID DRASELNÝ</t>
  </si>
  <si>
    <t>125599</t>
  </si>
  <si>
    <t>KALNORMIN</t>
  </si>
  <si>
    <t>1G TBL PRO 30</t>
  </si>
  <si>
    <t>200935</t>
  </si>
  <si>
    <t>120328</t>
  </si>
  <si>
    <t>INDAPAMID STADA</t>
  </si>
  <si>
    <t>1,5MG TBL PRO 90</t>
  </si>
  <si>
    <t>191876</t>
  </si>
  <si>
    <t>INDAPAMID PMCS</t>
  </si>
  <si>
    <t>1,25MG TBL NOB 100</t>
  </si>
  <si>
    <t>ISOSORBID-DINITRÁT</t>
  </si>
  <si>
    <t>85719</t>
  </si>
  <si>
    <t>ISOKET SPRAY</t>
  </si>
  <si>
    <t>1,25MG/DÁV SLG SPR SOL 1X15ML</t>
  </si>
  <si>
    <t>Isosorbid-mononitrát</t>
  </si>
  <si>
    <t>21794</t>
  </si>
  <si>
    <t>MONOTAB SR</t>
  </si>
  <si>
    <t>100MG TBL PRO 50</t>
  </si>
  <si>
    <t>21795</t>
  </si>
  <si>
    <t>100MG TBL PRO 100</t>
  </si>
  <si>
    <t>Ivabradin</t>
  </si>
  <si>
    <t>25976</t>
  </si>
  <si>
    <t>PROCORALAN</t>
  </si>
  <si>
    <t>7,5MG TBL FLM 98</t>
  </si>
  <si>
    <t>Jiná antibiotika pro lokální aplikaci</t>
  </si>
  <si>
    <t>201970</t>
  </si>
  <si>
    <t>PAMYCON NA PŘÍPRAVU KAPEK</t>
  </si>
  <si>
    <t>33000IU/2500IU DRM PLV SOL 1</t>
  </si>
  <si>
    <t>Jinanový list (Ginkgo biloba)</t>
  </si>
  <si>
    <t>13193</t>
  </si>
  <si>
    <t>GINGIO 120</t>
  </si>
  <si>
    <t>120MG TBL FLM 120</t>
  </si>
  <si>
    <t>KANDESARTAN</t>
  </si>
  <si>
    <t>171543</t>
  </si>
  <si>
    <t>CARZAP</t>
  </si>
  <si>
    <t>8MG TBL NOB 90</t>
  </si>
  <si>
    <t>171548</t>
  </si>
  <si>
    <t>16MG TBL NOB 30</t>
  </si>
  <si>
    <t>171556</t>
  </si>
  <si>
    <t>32MG TBL NOB 30</t>
  </si>
  <si>
    <t>171533</t>
  </si>
  <si>
    <t>4MG TBL NOB 56</t>
  </si>
  <si>
    <t>KANDESARTAN A DIURETIKA</t>
  </si>
  <si>
    <t>140326</t>
  </si>
  <si>
    <t>XALEEC COMBI</t>
  </si>
  <si>
    <t>8MG/12,5MG TBL NOB 28</t>
  </si>
  <si>
    <t>171571</t>
  </si>
  <si>
    <t>CARZAP HCT</t>
  </si>
  <si>
    <t>16MG/12,5MG TBL NOB 28</t>
  </si>
  <si>
    <t>KARBAMAZEPIN</t>
  </si>
  <si>
    <t>75293</t>
  </si>
  <si>
    <t>TIMONIL 150 RETARD</t>
  </si>
  <si>
    <t>150MG TBL PRO 100</t>
  </si>
  <si>
    <t>Karvedilol</t>
  </si>
  <si>
    <t>102600</t>
  </si>
  <si>
    <t>CARVESAN 6,25</t>
  </si>
  <si>
    <t>6,25MG TBL NOB 100</t>
  </si>
  <si>
    <t>21856</t>
  </si>
  <si>
    <t>CORYOL</t>
  </si>
  <si>
    <t>3,125MG TBL NOB 30</t>
  </si>
  <si>
    <t>141036</t>
  </si>
  <si>
    <t>TROMBEX</t>
  </si>
  <si>
    <t>75MG TBL FLM 90</t>
  </si>
  <si>
    <t>149480</t>
  </si>
  <si>
    <t>75MG TBL FLM 28</t>
  </si>
  <si>
    <t>KOMBINACE RŮZNÝCH ANTIBIOTIK</t>
  </si>
  <si>
    <t>1076</t>
  </si>
  <si>
    <t>OPHTHALMO-FRAMYKOIN</t>
  </si>
  <si>
    <t>OPH UNG 5G</t>
  </si>
  <si>
    <t>Kyanokobalamin</t>
  </si>
  <si>
    <t>643</t>
  </si>
  <si>
    <t>VITAMIN B12 LÉČIVA</t>
  </si>
  <si>
    <t>1000MCG INJ SOL 5X1ML</t>
  </si>
  <si>
    <t>KYSELINA ACETYLSALICYLOVÁ</t>
  </si>
  <si>
    <t>155782</t>
  </si>
  <si>
    <t>GODASAL 100</t>
  </si>
  <si>
    <t>100MG/50MG TBL NOB 100</t>
  </si>
  <si>
    <t>71960</t>
  </si>
  <si>
    <t>ANOPYRIN</t>
  </si>
  <si>
    <t>100MG TBL NOB 5X10</t>
  </si>
  <si>
    <t>203564</t>
  </si>
  <si>
    <t>KYSELINA LISTOVÁ</t>
  </si>
  <si>
    <t>76064</t>
  </si>
  <si>
    <t>ACIDUM FOLICUM LÉČIVA</t>
  </si>
  <si>
    <t>10MG TBL OBD 30</t>
  </si>
  <si>
    <t>LACIDIPIN</t>
  </si>
  <si>
    <t>47670</t>
  </si>
  <si>
    <t>LACIPIL</t>
  </si>
  <si>
    <t>4MG TBL FLM 28</t>
  </si>
  <si>
    <t>Lansoprazol</t>
  </si>
  <si>
    <t>17122</t>
  </si>
  <si>
    <t>LANZUL</t>
  </si>
  <si>
    <t>30MG CPS DUR 56</t>
  </si>
  <si>
    <t>LERKANIDIPIN</t>
  </si>
  <si>
    <t>169623</t>
  </si>
  <si>
    <t>KAPIDIN</t>
  </si>
  <si>
    <t>10MG TBL FLM 30 II</t>
  </si>
  <si>
    <t>169629</t>
  </si>
  <si>
    <t>10MG TBL FLM 100 II</t>
  </si>
  <si>
    <t>147452</t>
  </si>
  <si>
    <t>88MCG TBL NOB 100 I</t>
  </si>
  <si>
    <t>169714</t>
  </si>
  <si>
    <t>LETROX 125</t>
  </si>
  <si>
    <t>125MCG TBL NOB 100 II</t>
  </si>
  <si>
    <t>172044</t>
  </si>
  <si>
    <t>LETROX 150</t>
  </si>
  <si>
    <t>150MCG TBL NOB 100 II</t>
  </si>
  <si>
    <t>184245</t>
  </si>
  <si>
    <t>LETROX 75</t>
  </si>
  <si>
    <t>75MCG TBL NOB 100 II</t>
  </si>
  <si>
    <t>187427</t>
  </si>
  <si>
    <t>LETROX 100</t>
  </si>
  <si>
    <t>100MCG TBL NOB 100 II</t>
  </si>
  <si>
    <t>187425</t>
  </si>
  <si>
    <t>LETROX 50</t>
  </si>
  <si>
    <t>50MCG TBL NOB 100 II</t>
  </si>
  <si>
    <t>Losartan</t>
  </si>
  <si>
    <t>13892</t>
  </si>
  <si>
    <t>LOZAP 50 ZENTIVA</t>
  </si>
  <si>
    <t>50MG TBL FLM 30 I</t>
  </si>
  <si>
    <t>13894</t>
  </si>
  <si>
    <t>50MG TBL FLM 90 I</t>
  </si>
  <si>
    <t>MAGNESIUM-LAKTÁT</t>
  </si>
  <si>
    <t>17992</t>
  </si>
  <si>
    <t>MAGNESII LACTICI 0,5 TBL. MEDICAMENTA</t>
  </si>
  <si>
    <t>0,5G TBL NOB 100</t>
  </si>
  <si>
    <t>METFORMIN</t>
  </si>
  <si>
    <t>12354</t>
  </si>
  <si>
    <t>SIOFOR 500</t>
  </si>
  <si>
    <t>500MG TBL FLM 120 I</t>
  </si>
  <si>
    <t>191922</t>
  </si>
  <si>
    <t>SIOFOR 1000</t>
  </si>
  <si>
    <t>1000MG TBL FLM 60</t>
  </si>
  <si>
    <t>45499</t>
  </si>
  <si>
    <t>100MG TBL PRO 30</t>
  </si>
  <si>
    <t>46980</t>
  </si>
  <si>
    <t>BETALOC SR</t>
  </si>
  <si>
    <t>200MG TBL PRO 100</t>
  </si>
  <si>
    <t>46981</t>
  </si>
  <si>
    <t>200MG TBL PRO 30</t>
  </si>
  <si>
    <t>49934</t>
  </si>
  <si>
    <t>25MG TBL PRO 30</t>
  </si>
  <si>
    <t>58036</t>
  </si>
  <si>
    <t>50MG TBL PRO 56</t>
  </si>
  <si>
    <t>58041</t>
  </si>
  <si>
    <t>MOXONIDIN</t>
  </si>
  <si>
    <t>1017</t>
  </si>
  <si>
    <t>MOXOSTAD</t>
  </si>
  <si>
    <t>0,4MG TBL FLM 100</t>
  </si>
  <si>
    <t>16926</t>
  </si>
  <si>
    <t>0,3MG TBL FLM 100</t>
  </si>
  <si>
    <t>NADROPARIN</t>
  </si>
  <si>
    <t>59810</t>
  </si>
  <si>
    <t>FRAXIPARINE FORTE</t>
  </si>
  <si>
    <t>19000IU/ML INJ SOL ISP 10X1ML</t>
  </si>
  <si>
    <t>NAFTIDROFURYL</t>
  </si>
  <si>
    <t>100338</t>
  </si>
  <si>
    <t>ENELBIN 100 RETARD</t>
  </si>
  <si>
    <t>66015</t>
  </si>
  <si>
    <t>NEBIVOLOL</t>
  </si>
  <si>
    <t>53761</t>
  </si>
  <si>
    <t>NEBILET</t>
  </si>
  <si>
    <t>5MG TBL NOB 28</t>
  </si>
  <si>
    <t>12892</t>
  </si>
  <si>
    <t>100MG TBL NOB 30</t>
  </si>
  <si>
    <t>Nitrendipin</t>
  </si>
  <si>
    <t>111900</t>
  </si>
  <si>
    <t>NITRESAN</t>
  </si>
  <si>
    <t>10MG TBL NOB 100</t>
  </si>
  <si>
    <t>OMEPRAZOL</t>
  </si>
  <si>
    <t>115318</t>
  </si>
  <si>
    <t>HELICID 20 ZENTIVA</t>
  </si>
  <si>
    <t>20MG CPS ETD 90</t>
  </si>
  <si>
    <t>122114</t>
  </si>
  <si>
    <t>APO-OME 20</t>
  </si>
  <si>
    <t>20MG CPS ETD 100</t>
  </si>
  <si>
    <t>25365</t>
  </si>
  <si>
    <t>20MG CPS ETD 28</t>
  </si>
  <si>
    <t>25366</t>
  </si>
  <si>
    <t>180652</t>
  </si>
  <si>
    <t>40MG TBL ENT 90 H II</t>
  </si>
  <si>
    <t>Pentoxifylin</t>
  </si>
  <si>
    <t>155873</t>
  </si>
  <si>
    <t>TRENTAL 400</t>
  </si>
  <si>
    <t>400MG TBL RET 100</t>
  </si>
  <si>
    <t>214619</t>
  </si>
  <si>
    <t>400MG TBL PRO 100</t>
  </si>
  <si>
    <t>101227</t>
  </si>
  <si>
    <t>PRESTARIUM NEO FORTE</t>
  </si>
  <si>
    <t>101233</t>
  </si>
  <si>
    <t>120791</t>
  </si>
  <si>
    <t>APO-PERINDO</t>
  </si>
  <si>
    <t>120796</t>
  </si>
  <si>
    <t>4MG TBL NOB 100</t>
  </si>
  <si>
    <t>85156</t>
  </si>
  <si>
    <t>PRENESSA</t>
  </si>
  <si>
    <t>124115</t>
  </si>
  <si>
    <t>10MG/5MG TBL NOB 30</t>
  </si>
  <si>
    <t>124119</t>
  </si>
  <si>
    <t>10MG/5MG TBL NOB 90</t>
  </si>
  <si>
    <t>187793</t>
  </si>
  <si>
    <t>TONARSSA</t>
  </si>
  <si>
    <t>4MG/5MG TBL NOB 90</t>
  </si>
  <si>
    <t>187809</t>
  </si>
  <si>
    <t>8MG/5MG TBL NOB 90</t>
  </si>
  <si>
    <t>187817</t>
  </si>
  <si>
    <t>8MG/10MG TBL NOB 90</t>
  </si>
  <si>
    <t>124135</t>
  </si>
  <si>
    <t>10MG/10MG TBL NOB 120</t>
  </si>
  <si>
    <t>126035</t>
  </si>
  <si>
    <t>PRENEWEL</t>
  </si>
  <si>
    <t>4MG/1,25MG TBL NOB 90 II</t>
  </si>
  <si>
    <t>162012</t>
  </si>
  <si>
    <t>10MG/2,5MG TBL FLM 90</t>
  </si>
  <si>
    <t>PROPAFENON</t>
  </si>
  <si>
    <t>136249</t>
  </si>
  <si>
    <t>PROPANORM</t>
  </si>
  <si>
    <t>150MG TBL FLM 100</t>
  </si>
  <si>
    <t>99309</t>
  </si>
  <si>
    <t>RYTMONORM</t>
  </si>
  <si>
    <t>186337</t>
  </si>
  <si>
    <t>RAMIPRIL</t>
  </si>
  <si>
    <t>56972</t>
  </si>
  <si>
    <t>TRITACE</t>
  </si>
  <si>
    <t>1,25MG TBL NOB 20</t>
  </si>
  <si>
    <t>56978</t>
  </si>
  <si>
    <t>2,5MG TBL NOB 50</t>
  </si>
  <si>
    <t>RAMIPRIL A AMLODIPIN</t>
  </si>
  <si>
    <t>185754</t>
  </si>
  <si>
    <t>TRITACE COMBI</t>
  </si>
  <si>
    <t>5MG/5MG CPS DUR 90</t>
  </si>
  <si>
    <t>RAMIPRIL A DIURETIKA</t>
  </si>
  <si>
    <t>115572</t>
  </si>
  <si>
    <t>MEDORAM PLUS H 2,5/12,5 MG</t>
  </si>
  <si>
    <t>2,5MG/12,5MG TBL NOB 30</t>
  </si>
  <si>
    <t>RIVAROXABAN</t>
  </si>
  <si>
    <t>168904</t>
  </si>
  <si>
    <t>XARELTO</t>
  </si>
  <si>
    <t>20MG TBL FLM 98 II</t>
  </si>
  <si>
    <t>194195</t>
  </si>
  <si>
    <t>20MG TBL FLM 100X(10X10X1) II</t>
  </si>
  <si>
    <t>148070</t>
  </si>
  <si>
    <t>148074</t>
  </si>
  <si>
    <t>SACCHAROMYCES BOULARDII</t>
  </si>
  <si>
    <t>202796</t>
  </si>
  <si>
    <t>ENTEROL</t>
  </si>
  <si>
    <t>250MG CPS DUR 30</t>
  </si>
  <si>
    <t>SERTRALIN</t>
  </si>
  <si>
    <t>107885</t>
  </si>
  <si>
    <t>APO-SERTRAL 50</t>
  </si>
  <si>
    <t>CPS DUR 30X50MG</t>
  </si>
  <si>
    <t>Silikony</t>
  </si>
  <si>
    <t>57585</t>
  </si>
  <si>
    <t>ESPUMISAN</t>
  </si>
  <si>
    <t>40MG CPS MOL 100</t>
  </si>
  <si>
    <t>Simvastatin</t>
  </si>
  <si>
    <t>125077</t>
  </si>
  <si>
    <t>APO-SIMVA 10</t>
  </si>
  <si>
    <t>10MG TBL FLM 100</t>
  </si>
  <si>
    <t>144127</t>
  </si>
  <si>
    <t>SIMVASTATIN MYLAN</t>
  </si>
  <si>
    <t>20MG TBL FLM 100PVCD</t>
  </si>
  <si>
    <t>SÍRAN ŽELEZNATÝ A KYSELINA LISTOVÁ</t>
  </si>
  <si>
    <t>92195</t>
  </si>
  <si>
    <t>TARDYFERON-FOL</t>
  </si>
  <si>
    <t>247,25MG/0,35MG TBL RET 100</t>
  </si>
  <si>
    <t>3550</t>
  </si>
  <si>
    <t>57339</t>
  </si>
  <si>
    <t>Sulodexid</t>
  </si>
  <si>
    <t>96118</t>
  </si>
  <si>
    <t>VESSEL DUE F</t>
  </si>
  <si>
    <t>250SU CPS MOL 50</t>
  </si>
  <si>
    <t>TAMSULOSIN</t>
  </si>
  <si>
    <t>101279</t>
  </si>
  <si>
    <t>TAMSULOSIN HCL SANDOZ 0,4</t>
  </si>
  <si>
    <t>0,4MG CPS RDR 100</t>
  </si>
  <si>
    <t>151237</t>
  </si>
  <si>
    <t>TAMSULOSIN HCL MYLAN</t>
  </si>
  <si>
    <t>0,4MG CPS RDR 200</t>
  </si>
  <si>
    <t>Telmisartan</t>
  </si>
  <si>
    <t>152958</t>
  </si>
  <si>
    <t>TEZEO</t>
  </si>
  <si>
    <t>80MG TBL NOB 30</t>
  </si>
  <si>
    <t>152959</t>
  </si>
  <si>
    <t>80MG TBL NOB 90</t>
  </si>
  <si>
    <t>158191</t>
  </si>
  <si>
    <t>TELMISARTAN SANDOZ</t>
  </si>
  <si>
    <t>TELMISARTAN A DIURETIKA</t>
  </si>
  <si>
    <t>189688</t>
  </si>
  <si>
    <t>TEZEO HCT</t>
  </si>
  <si>
    <t>80MG/12,5MG TBL NOB 90</t>
  </si>
  <si>
    <t>189695</t>
  </si>
  <si>
    <t>80MG/25MG TBL NOB 90</t>
  </si>
  <si>
    <t>189692</t>
  </si>
  <si>
    <t>80MG/25MG TBL NOB 30</t>
  </si>
  <si>
    <t>189689</t>
  </si>
  <si>
    <t>80MG/12,5MG TBL NOB 98</t>
  </si>
  <si>
    <t>189685</t>
  </si>
  <si>
    <t>80MG/12,5MG TBL NOB 30</t>
  </si>
  <si>
    <t>THEOFYLIN</t>
  </si>
  <si>
    <t>44303</t>
  </si>
  <si>
    <t>EUPHYLLIN CR N 100</t>
  </si>
  <si>
    <t>100MG CPS PRO 50</t>
  </si>
  <si>
    <t>Trandolapril</t>
  </si>
  <si>
    <t>45875</t>
  </si>
  <si>
    <t>GOPTEN</t>
  </si>
  <si>
    <t>2MG CPS DUR 98</t>
  </si>
  <si>
    <t>TRIMETAZIDIN</t>
  </si>
  <si>
    <t>32917</t>
  </si>
  <si>
    <t>PREDUCTAL MR</t>
  </si>
  <si>
    <t>35MG TBL RET 60</t>
  </si>
  <si>
    <t>125597</t>
  </si>
  <si>
    <t>160MG TBL FLM 98</t>
  </si>
  <si>
    <t>141444</t>
  </si>
  <si>
    <t>VALZAP</t>
  </si>
  <si>
    <t>80MG TBL FLM 90</t>
  </si>
  <si>
    <t>176456</t>
  </si>
  <si>
    <t>160MG TBL FLM 90</t>
  </si>
  <si>
    <t>Valsartan a diuretika</t>
  </si>
  <si>
    <t>134297</t>
  </si>
  <si>
    <t>VALSACOMBI</t>
  </si>
  <si>
    <t>160MG/25MG TBL FLM 98</t>
  </si>
  <si>
    <t>VERAPAMIL</t>
  </si>
  <si>
    <t>43879</t>
  </si>
  <si>
    <t>VEROGALID ER</t>
  </si>
  <si>
    <t>240MG TBL PRO 100</t>
  </si>
  <si>
    <t>9201</t>
  </si>
  <si>
    <t>ISOPTIN</t>
  </si>
  <si>
    <t>40MG TBL FLM 50</t>
  </si>
  <si>
    <t>Warfarin</t>
  </si>
  <si>
    <t>192342</t>
  </si>
  <si>
    <t>WARFARIN PMCS</t>
  </si>
  <si>
    <t>5MG TBL NOB 100 I</t>
  </si>
  <si>
    <t>94113</t>
  </si>
  <si>
    <t>WARFARIN ORION</t>
  </si>
  <si>
    <t>3MG TBL NOB 100</t>
  </si>
  <si>
    <t>94114</t>
  </si>
  <si>
    <t>5MG TBL NOB 100</t>
  </si>
  <si>
    <t>146899</t>
  </si>
  <si>
    <t>ZOLPIDEM MYLAN</t>
  </si>
  <si>
    <t>10MG TBL FLM 50</t>
  </si>
  <si>
    <t>163149</t>
  </si>
  <si>
    <t>HYPNOGEN</t>
  </si>
  <si>
    <t>146897</t>
  </si>
  <si>
    <t>APIXABAN</t>
  </si>
  <si>
    <t>193747</t>
  </si>
  <si>
    <t>ELIQUIS</t>
  </si>
  <si>
    <t>5MG TBL FLM 168</t>
  </si>
  <si>
    <t>193741</t>
  </si>
  <si>
    <t>2,5MG TBL FLM 168</t>
  </si>
  <si>
    <t>FENOTEROL A IPRATROPIUM-BROMID</t>
  </si>
  <si>
    <t>2679</t>
  </si>
  <si>
    <t>BERODUAL N</t>
  </si>
  <si>
    <t>21MCG/50MCG/DÁV INH SOL PSS 20</t>
  </si>
  <si>
    <t>190970</t>
  </si>
  <si>
    <t>10MG/2,5MG/5MG TBL FLM 90(3X30</t>
  </si>
  <si>
    <t>190971</t>
  </si>
  <si>
    <t>10MG/2,5MG/5MG TBL FLM 100</t>
  </si>
  <si>
    <t>166776</t>
  </si>
  <si>
    <t>ITOPRID PMCS</t>
  </si>
  <si>
    <t>50MG TBL FLM 100 I</t>
  </si>
  <si>
    <t>Kompresní punčochy a návleky</t>
  </si>
  <si>
    <t>45387</t>
  </si>
  <si>
    <t>PUNČOCHY KOMPRESNÍ LÝTKOVÉ II.K.T.</t>
  </si>
  <si>
    <t>MAXIS COMFORT A-D</t>
  </si>
  <si>
    <t>45763</t>
  </si>
  <si>
    <t>MAXIS B/BRILANT/ A-D</t>
  </si>
  <si>
    <t>45401</t>
  </si>
  <si>
    <t>ZAKÁZKOVĚ ZHOTOVOVANÝ ZP KOMPRESNÍ KRUHOVÉ PLETENÍ</t>
  </si>
  <si>
    <t>KEP STEHENNÍ,POLOSTEHENNÍ,PAŽNÍ NÁVLEK KOMPLET+RUKAVICE,KALHOTY PUNČOCHOVÉ</t>
  </si>
  <si>
    <t>45709</t>
  </si>
  <si>
    <t>DEONA SUPER A-D</t>
  </si>
  <si>
    <t>75939</t>
  </si>
  <si>
    <t>ACECOR 400</t>
  </si>
  <si>
    <t>125060</t>
  </si>
  <si>
    <t>APO-AMLO 5</t>
  </si>
  <si>
    <t>125050</t>
  </si>
  <si>
    <t>ANTIAGREGANCIA KROMĚ HEPARINU, KOMBINACE</t>
  </si>
  <si>
    <t>167512</t>
  </si>
  <si>
    <t>DUOPLAVIN</t>
  </si>
  <si>
    <t>75MG/100MG TBL FLM 90X1</t>
  </si>
  <si>
    <t>122632</t>
  </si>
  <si>
    <t>19590</t>
  </si>
  <si>
    <t>10MG TBL FLM 30 BLI AL</t>
  </si>
  <si>
    <t>93015</t>
  </si>
  <si>
    <t>93016</t>
  </si>
  <si>
    <t>93019</t>
  </si>
  <si>
    <t>40MG TBL FLM 30</t>
  </si>
  <si>
    <t>3801</t>
  </si>
  <si>
    <t>2,5MG TBL FLM 28</t>
  </si>
  <si>
    <t>29329</t>
  </si>
  <si>
    <t>110MG CPS DUR 60</t>
  </si>
  <si>
    <t>168375</t>
  </si>
  <si>
    <t>150MG CPS DUR 60</t>
  </si>
  <si>
    <t>3542</t>
  </si>
  <si>
    <t>DIGOXIN 0,250 LÉČIVA</t>
  </si>
  <si>
    <t>0,25MG TBL NOB 30</t>
  </si>
  <si>
    <t>8673</t>
  </si>
  <si>
    <t>10MG TBL NOB 30 A</t>
  </si>
  <si>
    <t>Fenofibrát</t>
  </si>
  <si>
    <t>11014</t>
  </si>
  <si>
    <t>LIPANTHYL 267 M</t>
  </si>
  <si>
    <t>267MG CPS DUR 90</t>
  </si>
  <si>
    <t>207098</t>
  </si>
  <si>
    <t>267MG CPS DUR 30</t>
  </si>
  <si>
    <t>17188</t>
  </si>
  <si>
    <t>KALIUM CHLORATUM BIOMEDICA</t>
  </si>
  <si>
    <t>500MG TBL ENT 50</t>
  </si>
  <si>
    <t>96696</t>
  </si>
  <si>
    <t>2,5MG CPS DUR 30</t>
  </si>
  <si>
    <t>191878</t>
  </si>
  <si>
    <t>191873</t>
  </si>
  <si>
    <t>1,25MG TBL NOB 30</t>
  </si>
  <si>
    <t>Jiná</t>
  </si>
  <si>
    <t>Jiný</t>
  </si>
  <si>
    <t>KAPTOPRIL</t>
  </si>
  <si>
    <t>31215</t>
  </si>
  <si>
    <t>TENSIOMIN</t>
  </si>
  <si>
    <t>25MG TBL NOB 30</t>
  </si>
  <si>
    <t>KETOPROFEN</t>
  </si>
  <si>
    <t>115399</t>
  </si>
  <si>
    <t>FASTUM</t>
  </si>
  <si>
    <t>25MG/G GEL 100G+DÁVKOVAČ</t>
  </si>
  <si>
    <t>151142</t>
  </si>
  <si>
    <t>188845</t>
  </si>
  <si>
    <t>STACYL</t>
  </si>
  <si>
    <t>100MG TBL ENT 30 I</t>
  </si>
  <si>
    <t>188854</t>
  </si>
  <si>
    <t>LÉČIVA K TERAPII ONEMOCNĚNÍ JATER</t>
  </si>
  <si>
    <t>125753</t>
  </si>
  <si>
    <t>ESSENTIALE FORTE N</t>
  </si>
  <si>
    <t>181293</t>
  </si>
  <si>
    <t>ESSENTIALE FORTE</t>
  </si>
  <si>
    <t>600MG CPS DUR 30</t>
  </si>
  <si>
    <t>LEVOCETIRIZIN</t>
  </si>
  <si>
    <t>85142</t>
  </si>
  <si>
    <t>XYZAL</t>
  </si>
  <si>
    <t>124344</t>
  </si>
  <si>
    <t>CEZERA</t>
  </si>
  <si>
    <t>5MG TBL FLM 50 I</t>
  </si>
  <si>
    <t>56503</t>
  </si>
  <si>
    <t>500MG TBL FLM 60 I</t>
  </si>
  <si>
    <t>203980</t>
  </si>
  <si>
    <t>METOPROLOL MYLAN</t>
  </si>
  <si>
    <t>100MG TBL PRO 28</t>
  </si>
  <si>
    <t>49113</t>
  </si>
  <si>
    <t>20MG TBL ENT 28 I</t>
  </si>
  <si>
    <t>49123</t>
  </si>
  <si>
    <t>40MG TBL ENT 28 I</t>
  </si>
  <si>
    <t>124093</t>
  </si>
  <si>
    <t>5MG/5MG TBL NOB 120</t>
  </si>
  <si>
    <t>124129</t>
  </si>
  <si>
    <t>10MG/10MG TBL NOB 30</t>
  </si>
  <si>
    <t>91003</t>
  </si>
  <si>
    <t>150MG TBL FLM 50</t>
  </si>
  <si>
    <t>RILMENIDIN</t>
  </si>
  <si>
    <t>125641</t>
  </si>
  <si>
    <t>TENAXUM</t>
  </si>
  <si>
    <t>1MG TBL NOB 90</t>
  </si>
  <si>
    <t>84360</t>
  </si>
  <si>
    <t>148072</t>
  </si>
  <si>
    <t>SILYMARIN</t>
  </si>
  <si>
    <t>19570</t>
  </si>
  <si>
    <t>LAGOSA</t>
  </si>
  <si>
    <t>TBL OBD 50</t>
  </si>
  <si>
    <t>SOTALOL</t>
  </si>
  <si>
    <t>49013</t>
  </si>
  <si>
    <t>SOTAHEXAL 80</t>
  </si>
  <si>
    <t>80MG TBL NOB 50</t>
  </si>
  <si>
    <t>SULFAMETHOXAZOL A TRIMETHOPRIM</t>
  </si>
  <si>
    <t>3377</t>
  </si>
  <si>
    <t>BISEPTOL 480</t>
  </si>
  <si>
    <t>400MG/80MG TBL NOB 20</t>
  </si>
  <si>
    <t>173400</t>
  </si>
  <si>
    <t>250SU CPS MOL 60</t>
  </si>
  <si>
    <t>158198</t>
  </si>
  <si>
    <t>80MG TBL NOB 100</t>
  </si>
  <si>
    <t>167852</t>
  </si>
  <si>
    <t>80MG/5MG TBL NOB 28</t>
  </si>
  <si>
    <t>167853</t>
  </si>
  <si>
    <t>80MG/5MG TBL NOB 30X1</t>
  </si>
  <si>
    <t>29678</t>
  </si>
  <si>
    <t>MICARDISPLUS</t>
  </si>
  <si>
    <t>80MG/12,5MG TBL NOB 30X1</t>
  </si>
  <si>
    <t>29677</t>
  </si>
  <si>
    <t>80MG/12,5MG TBL NOB 84</t>
  </si>
  <si>
    <t>163192</t>
  </si>
  <si>
    <t>80MG TBL FLM 28</t>
  </si>
  <si>
    <t>VARENIKLIN</t>
  </si>
  <si>
    <t>29310</t>
  </si>
  <si>
    <t>CHAMPIX</t>
  </si>
  <si>
    <t>1MG TBL FLM 112 III</t>
  </si>
  <si>
    <t>190975</t>
  </si>
  <si>
    <t>10MG/2,5MG/10MG TBL FLM 90(3X3</t>
  </si>
  <si>
    <t>190958</t>
  </si>
  <si>
    <t>5MG/1,25MG/5MG TBL FLM 30</t>
  </si>
  <si>
    <t>190959</t>
  </si>
  <si>
    <t>5MG/1,25MG/5MG TBL FLM 60(2X30</t>
  </si>
  <si>
    <t>Azithromycin</t>
  </si>
  <si>
    <t>45010</t>
  </si>
  <si>
    <t>AZITROMYCIN SANDOZ</t>
  </si>
  <si>
    <t>500MG TBL FLM 3</t>
  </si>
  <si>
    <t>Ambulance - tělovýchovné lékařství</t>
  </si>
  <si>
    <t>Ambulance-tělovýchovné lékařství</t>
  </si>
  <si>
    <t>Ambulance kardiologická</t>
  </si>
  <si>
    <t>Dětská obezitologická ambulance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</si>
  <si>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</si>
  <si>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</si>
  <si>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</si>
  <si>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C01EB15 - TRIMETAZIDIN</t>
  </si>
  <si>
    <t>C01BC03 - PROPAFENON</t>
  </si>
  <si>
    <t>C08DA01 - VERAPAMIL</t>
  </si>
  <si>
    <t>C07AB07 - BISOPROLOL</t>
  </si>
  <si>
    <t>C09CA07 - TELMISARTAN</t>
  </si>
  <si>
    <t>C10AA05 - ATORVASTATIN</t>
  </si>
  <si>
    <t>N06AB10 - ESCITALOPRAM</t>
  </si>
  <si>
    <t>N07CA01 - BETAHISTIN</t>
  </si>
  <si>
    <t>B01AC04 - KLOPIDOGREL</t>
  </si>
  <si>
    <t>H03AA01 - LEVOTHYROXIN, SODNÁ SŮL</t>
  </si>
  <si>
    <t>C01BD01 - AMIODARON</t>
  </si>
  <si>
    <t>R06AE09 - LEVOCETIRIZIN</t>
  </si>
  <si>
    <t>A10BB12 - GLIMEPIRID</t>
  </si>
  <si>
    <t>C09AA04 - PERINDOPRIL</t>
  </si>
  <si>
    <t>C10AB05 - FENOFIBRÁT</t>
  </si>
  <si>
    <t>N03AX12 - GABAPENTIN</t>
  </si>
  <si>
    <t>J01CR02 - AMOXICILIN A ENZYMOVÝ INHIBITOR</t>
  </si>
  <si>
    <t>C07AG02 - KARVEDILOL</t>
  </si>
  <si>
    <t>C07AB05 - BETAXOLOL</t>
  </si>
  <si>
    <t>C07BB07 - BISOPROLOL A THIAZIDY</t>
  </si>
  <si>
    <t>G04CA02 - TAMSULOSIN</t>
  </si>
  <si>
    <t>C08CA08 - NITRENDIPIN</t>
  </si>
  <si>
    <t>M01AX17 - NIMESULID</t>
  </si>
  <si>
    <t>B01AB06 - NADROPARIN</t>
  </si>
  <si>
    <t>N06AB04 - CITALOPRAM</t>
  </si>
  <si>
    <t>C02CA04 - DOXAZOSIN</t>
  </si>
  <si>
    <t>B01AA03 - WARFARIN</t>
  </si>
  <si>
    <t>A02BC05 - ESOMEPRAZOL</t>
  </si>
  <si>
    <t>C10AA07 - ROSUVASTATIN</t>
  </si>
  <si>
    <t>C09AA05 - RAMIPRIL</t>
  </si>
  <si>
    <t>C10BX03 - ATORVASTATIN A AMLODIPIN</t>
  </si>
  <si>
    <t>C09BA04 - PERINDOPRIL A DIURETIKA</t>
  </si>
  <si>
    <t>A10BA02 - METFORMIN</t>
  </si>
  <si>
    <t>R06AE07 - CETIRIZIN</t>
  </si>
  <si>
    <t>J01FA10 - AZITHROMYCIN</t>
  </si>
  <si>
    <t>B01AF02 - APIXABAN</t>
  </si>
  <si>
    <t>N02BB02 - SODNÁ SŮL METAMIZOLU</t>
  </si>
  <si>
    <t>A02BC02 - PANTOPRAZOL</t>
  </si>
  <si>
    <t>N05CF02 - ZOLPIDEM</t>
  </si>
  <si>
    <t>C09CA01 - LOSARTAN</t>
  </si>
  <si>
    <t>N06AB06 - SERTRALIN</t>
  </si>
  <si>
    <t>A02BC03 - LANSOPRAZOL</t>
  </si>
  <si>
    <t>C02AC05 - MOXONIDIN</t>
  </si>
  <si>
    <t>C09DA01 - LOSARTAN A DIURETIKA</t>
  </si>
  <si>
    <t>C10AA01 - SIMVASTATIN</t>
  </si>
  <si>
    <t>C09BA05 - RAMIPRIL A DIURETIKA</t>
  </si>
  <si>
    <t>A03FA07 - ITOPRIDUM</t>
  </si>
  <si>
    <t>C09BA06 - CHINAPRIL A DIURETIKA</t>
  </si>
  <si>
    <t>C09BB04 - PERINDOPRIL A AMLODIPIN</t>
  </si>
  <si>
    <t>C09BA04</t>
  </si>
  <si>
    <t>H03AA01</t>
  </si>
  <si>
    <t>J01CR02</t>
  </si>
  <si>
    <t>N05CF02</t>
  </si>
  <si>
    <t>A02BC02</t>
  </si>
  <si>
    <t>A02BC03</t>
  </si>
  <si>
    <t>A02BC05</t>
  </si>
  <si>
    <t>A10BA02</t>
  </si>
  <si>
    <t>A10BB12</t>
  </si>
  <si>
    <t>B01AA03</t>
  </si>
  <si>
    <t>B01AB06</t>
  </si>
  <si>
    <t>B01AC04</t>
  </si>
  <si>
    <t>C01BC03</t>
  </si>
  <si>
    <t>C01BD01</t>
  </si>
  <si>
    <t>C01EB15</t>
  </si>
  <si>
    <t>C02AC05</t>
  </si>
  <si>
    <t>C02CA04</t>
  </si>
  <si>
    <t>C07AB05</t>
  </si>
  <si>
    <t>C07AB07</t>
  </si>
  <si>
    <t>C07AG02</t>
  </si>
  <si>
    <t>C07BB07</t>
  </si>
  <si>
    <t>C08CA08</t>
  </si>
  <si>
    <t>C08DA01</t>
  </si>
  <si>
    <t>C09AA04</t>
  </si>
  <si>
    <t>C09AA05</t>
  </si>
  <si>
    <t>C09BA05</t>
  </si>
  <si>
    <t>C09BA06</t>
  </si>
  <si>
    <t>C09BB04</t>
  </si>
  <si>
    <t>C09CA01</t>
  </si>
  <si>
    <t>C09CA07</t>
  </si>
  <si>
    <t>C10AA01</t>
  </si>
  <si>
    <t>C10AA05</t>
  </si>
  <si>
    <t>C10AA07</t>
  </si>
  <si>
    <t>C10BX03</t>
  </si>
  <si>
    <t>G04CA02</t>
  </si>
  <si>
    <t>M01AX17</t>
  </si>
  <si>
    <t>N02BB02</t>
  </si>
  <si>
    <t>N03AX12</t>
  </si>
  <si>
    <t>N06AB04</t>
  </si>
  <si>
    <t>N06AB06</t>
  </si>
  <si>
    <t>N06AB10</t>
  </si>
  <si>
    <t>N07CA01</t>
  </si>
  <si>
    <t>R06AE07</t>
  </si>
  <si>
    <t>B01AF02</t>
  </si>
  <si>
    <t>A03FA07</t>
  </si>
  <si>
    <t>C09DA01</t>
  </si>
  <si>
    <t>J01FA10</t>
  </si>
  <si>
    <t>C10AB05</t>
  </si>
  <si>
    <t>R06AE09</t>
  </si>
  <si>
    <t>Přehled plnění PL - Preskripce léčivých přípravků - orientační přehled</t>
  </si>
  <si>
    <t>50115007     implant.dentální-samoplátci (Z526)</t>
  </si>
  <si>
    <t>50115090     ZPr - zubolékařský materiál (Z509)</t>
  </si>
  <si>
    <t>2723</t>
  </si>
  <si>
    <t>KTVL: ambulance - akupunktura</t>
  </si>
  <si>
    <t>KTVL: ambulance - akupunktura Celkem</t>
  </si>
  <si>
    <t>ZB424</t>
  </si>
  <si>
    <t>Elektroda EKG H34SG 31.1946.21</t>
  </si>
  <si>
    <t>ZB754</t>
  </si>
  <si>
    <t>Zkumavka černá 2 ml 454073</t>
  </si>
  <si>
    <t>ZB756</t>
  </si>
  <si>
    <t>Zkumavka 3 ml K3 edta fialová 454086</t>
  </si>
  <si>
    <t>ZB775</t>
  </si>
  <si>
    <t>Zkumavka koagulace 4 ml modrá 454329</t>
  </si>
  <si>
    <t>ZC648</t>
  </si>
  <si>
    <t>Elektroda EKG pěnová pr. 55 mm pro dospělé H-108002</t>
  </si>
  <si>
    <t>ZF159</t>
  </si>
  <si>
    <t>Nádoba na kontaminovaný odpad 1 l 15-0002</t>
  </si>
  <si>
    <t>ZK884</t>
  </si>
  <si>
    <t>Kohout trojcestný discofix modrý 4095111</t>
  </si>
  <si>
    <t>ZL105</t>
  </si>
  <si>
    <t>Nástavec pro odběr moče ke zkumavce vacuete 450251</t>
  </si>
  <si>
    <t>ZB985</t>
  </si>
  <si>
    <t>Zkumavka močová urin-monovette s pístem 10 ml sterilní bal. á 100 ks 10.252.020</t>
  </si>
  <si>
    <t>ZD150</t>
  </si>
  <si>
    <t>Sada laryngoskopu v kufříku (B02-2060) 100 50003</t>
  </si>
  <si>
    <t>ZP037</t>
  </si>
  <si>
    <t>Filtr pro EKG vakuový systém Qickels Decapus bal. á 128 ks 675-ACGVACFIL100</t>
  </si>
  <si>
    <t>ZM292</t>
  </si>
  <si>
    <t>Rukavice nitril sempercare bez p. M bal. á 200 ks 30803</t>
  </si>
  <si>
    <t>ZM293</t>
  </si>
  <si>
    <t>Rukavice nitril sempercare bez p. L bal. á 200 ks 30804</t>
  </si>
  <si>
    <t>DA002</t>
  </si>
  <si>
    <t>PROUZKY TETRAPHAN DIA  KATALOGO</t>
  </si>
  <si>
    <t>ZA446</t>
  </si>
  <si>
    <t>Vata buničitá přířezy 20 x 30 cm 1230200129</t>
  </si>
  <si>
    <t>ZA582</t>
  </si>
  <si>
    <t>Tampon sterilní small bal. á 100 ks 156760</t>
  </si>
  <si>
    <t>ZC100</t>
  </si>
  <si>
    <t>Vata buničitá dělená 2 role / 500 ks 40 x 50 mm 1230200310</t>
  </si>
  <si>
    <t>ZC044</t>
  </si>
  <si>
    <t>Kahan lihový 100 ml 635 534104100</t>
  </si>
  <si>
    <t>50115060</t>
  </si>
  <si>
    <t>503 SZM ostatní zdravotnický (112 02 100)</t>
  </si>
  <si>
    <t>50115067</t>
  </si>
  <si>
    <t>532 SZM Rukavice (112 02 108)</t>
  </si>
  <si>
    <t>50115020</t>
  </si>
  <si>
    <t>Lékárna - SZM diagnostika</t>
  </si>
  <si>
    <t>50115050</t>
  </si>
  <si>
    <t>502 SZM obvazový (112 02 040)</t>
  </si>
  <si>
    <t>50115040</t>
  </si>
  <si>
    <t>505 SZM laboratorní sklo a materiál (112 02 140)</t>
  </si>
  <si>
    <t>Spotřeba zdravotnického materiálu - orientační přehled</t>
  </si>
  <si>
    <t>ON Data</t>
  </si>
  <si>
    <t>Specializovaná ambulantní péče</t>
  </si>
  <si>
    <t>101 - Pracoviště interního lékařství</t>
  </si>
  <si>
    <t>107 - Pracoviště kardiologie</t>
  </si>
  <si>
    <t>204 - Pracoviště tělovýchovného lékařství</t>
  </si>
  <si>
    <t>301 - Pracoviště pediatrie</t>
  </si>
  <si>
    <t>902 - Samostatné pracoviště fyzioterapeutů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</si>
  <si>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</si>
  <si>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</si>
  <si>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</si>
  <si>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</si>
  <si>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</si>
  <si>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Erlebachová Kateřina</t>
  </si>
  <si>
    <t>Homola Pavel</t>
  </si>
  <si>
    <t>Kadleček Petr</t>
  </si>
  <si>
    <t>Masný Oldřich</t>
  </si>
  <si>
    <t>Pastucha Dalibor</t>
  </si>
  <si>
    <t>Ripplová Dana</t>
  </si>
  <si>
    <t>Saitzová Kateřina</t>
  </si>
  <si>
    <t>Sulitka Jaroslav</t>
  </si>
  <si>
    <t>Tozzi Igor</t>
  </si>
  <si>
    <t>Vaculíková Jana</t>
  </si>
  <si>
    <t>Zdravotní výkony vykázané na pracovišti v rámci ambulantní péče dle lékařů *</t>
  </si>
  <si>
    <t>06</t>
  </si>
  <si>
    <t>101</t>
  </si>
  <si>
    <t>V</t>
  </si>
  <si>
    <t>09117</t>
  </si>
  <si>
    <t>ODBĚR KRVE ZE ŽÍLY U DÍTĚTĚ DO 10 LET</t>
  </si>
  <si>
    <t>09511</t>
  </si>
  <si>
    <t>MINIMÁLNÍ KONTAKT LÉKAŘE S PACIENTEM</t>
  </si>
  <si>
    <t>11110</t>
  </si>
  <si>
    <t>TEST IZOMETRICKÉ ZÁTĚŽE (HAND-GRIP)</t>
  </si>
  <si>
    <t>11220</t>
  </si>
  <si>
    <t>NEPŘÍMÁ KALORIMETRIE</t>
  </si>
  <si>
    <t>17215</t>
  </si>
  <si>
    <t>ZÁKLADNÍ ERGOMETRICKÉ VYŠETŘENÍ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</si>
  <si>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</si>
  <si>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</si>
  <si>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</si>
  <si>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</si>
  <si>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</si>
  <si>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</si>
  <si>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</si>
  <si>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</si>
  <si>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09215</t>
  </si>
  <si>
    <t>INJEKCE I. M., S. C., I. D.</t>
  </si>
  <si>
    <t>11021</t>
  </si>
  <si>
    <t>KOMPLEXNÍ VYŠETŘENÍ INTERNISTOU</t>
  </si>
  <si>
    <t>09223</t>
  </si>
  <si>
    <t>INTRAVENÓZNÍ INFÚZE U DOSPĚLÉHO NEBO DÍTĚTE NAD 10</t>
  </si>
  <si>
    <t>11023</t>
  </si>
  <si>
    <t>KONTROLNÍ VYŠETŘENÍ INTERNISTOU</t>
  </si>
  <si>
    <t>09513</t>
  </si>
  <si>
    <t>TELEFONICKÁ KONZULTACE OŠETŘUJÍCÍHO LÉKAŘE PACIENT</t>
  </si>
  <si>
    <t>09523</t>
  </si>
  <si>
    <t>EDUKAČNÍ POHOVOR LÉKAŘE S NEMOCNÝM ČI RODINOU</t>
  </si>
  <si>
    <t>09125</t>
  </si>
  <si>
    <t>PULZNÍ OXYMETRIE</t>
  </si>
  <si>
    <t>09525</t>
  </si>
  <si>
    <t>ROZHOVOR LÉKAŘE S RODINOU</t>
  </si>
  <si>
    <t>09115</t>
  </si>
  <si>
    <t>ODBĚR BIOLOGICKÉHO MATERIÁLU JINÉHO NEŽ KREV NA KV</t>
  </si>
  <si>
    <t>09123</t>
  </si>
  <si>
    <t>ANALÝZA MOČI CHEMICKY</t>
  </si>
  <si>
    <t>107</t>
  </si>
  <si>
    <t>17021</t>
  </si>
  <si>
    <t>KOMPLEXNÍ VYŠETŘENÍ KARDIOLOGEM</t>
  </si>
  <si>
    <t>17111</t>
  </si>
  <si>
    <t>EKG VYŠETŘENÍ SPECIALISTOU</t>
  </si>
  <si>
    <t>17240</t>
  </si>
  <si>
    <t>HOLTEROVSKÉ VYŠETŘENÍ</t>
  </si>
  <si>
    <t>17261</t>
  </si>
  <si>
    <t>SPECIALIZOVANÉ ECHOKARDIOGRAFICKÉ VYŠETŘENÍ</t>
  </si>
  <si>
    <t>17129</t>
  </si>
  <si>
    <t>NEINVASIVNÍ AMBULANTNÍ MONITOROVÁNÍ KREVNÍHO TLAKU</t>
  </si>
  <si>
    <t>17113</t>
  </si>
  <si>
    <t>SPECIALIZOVANÉ ERGOMETRICKÉ VYŠETŘENÍ</t>
  </si>
  <si>
    <t>17022</t>
  </si>
  <si>
    <t>CÍLENÉ VYŠETŘENÍ KARDIOLOGEM</t>
  </si>
  <si>
    <t>17023</t>
  </si>
  <si>
    <t>KONTROLNÍ VYŠETŘENÍ KARDIOLOGEM</t>
  </si>
  <si>
    <t>204</t>
  </si>
  <si>
    <t>24040</t>
  </si>
  <si>
    <t>TELEMETRICKÉ SLEDOVÁNÍ ZÁKLADNÍCH KARDIORESPIRAČNÍ</t>
  </si>
  <si>
    <t>24023</t>
  </si>
  <si>
    <t>KONTROLNÍ VYŠETŘENÍ TĚLOVÝCHOVNÝM LÉKAŘEM ZE ZDRAV</t>
  </si>
  <si>
    <t>24022</t>
  </si>
  <si>
    <t>CÍLENÉ VYŠETŘENÍ TĚLOVÝCHOVNÝM LÉKAŘEM ZE ZDRAVOTN</t>
  </si>
  <si>
    <t>24021</t>
  </si>
  <si>
    <t>KOMPLEXNÍ VYŠETŘENÍ TĚLOVÝCHOVNÝM LÉKAŘEM ZE ZDRAV</t>
  </si>
  <si>
    <t>301</t>
  </si>
  <si>
    <t>31023</t>
  </si>
  <si>
    <t>KONTROLNÍ VYŠETŘENÍ DĚTSKÝM LÉKAŘEM</t>
  </si>
  <si>
    <t>09555</t>
  </si>
  <si>
    <t>OŠETŘENÍ DÍTĚTE DO 6 LET</t>
  </si>
  <si>
    <t>31022</t>
  </si>
  <si>
    <t>CÍLENÉ VYŠETŘENÍ DĚTSKÝM LÉKAŘEM</t>
  </si>
  <si>
    <t>31021</t>
  </si>
  <si>
    <t>KOMPLEXNÍ VYŠETŘENÍ DĚTSKÝM LÉKAŘEM</t>
  </si>
  <si>
    <t>11</t>
  </si>
  <si>
    <t>902</t>
  </si>
  <si>
    <t>21215</t>
  </si>
  <si>
    <t>LÉČEBNÁ TĚLESNÁ VÝCHOVA - INSTRUKTÁŽ A ZÁCVIK PACI</t>
  </si>
  <si>
    <t>21219</t>
  </si>
  <si>
    <t xml:space="preserve">LÉČEBNÁ TĚLESNÁ VÝCHOVA INDIVIDUÁLNÍ POD DOHLEDEM </t>
  </si>
  <si>
    <t>21225</t>
  </si>
  <si>
    <t xml:space="preserve">LÉČEBNÁ TĚLESNÁ VÝCHOVA INDIVIDUÁLNÍ - KONDIČNÍ A </t>
  </si>
  <si>
    <t>21221</t>
  </si>
  <si>
    <t>LÉČEBNÁ TĚLESNÁ VÝCHOVA NA NEUROFYZIOLOGICKÉM PODK</t>
  </si>
  <si>
    <t>21717</t>
  </si>
  <si>
    <t>INDIVIDUÁLNÍ LTV - NÁCVIK LOKOMOCE A MOBILITY</t>
  </si>
  <si>
    <t>21001</t>
  </si>
  <si>
    <t>KOMPLEXNÍ KINEZIOLOGICKÉ VYŠETŘENÍ</t>
  </si>
  <si>
    <t>21413</t>
  </si>
  <si>
    <t>TECHNIKY MĚKKÝCH TKÁNÍ</t>
  </si>
  <si>
    <t>21003</t>
  </si>
  <si>
    <t>KONTROLNÍ KINEZIOLOGICKÉ VYŠETŘENÍ</t>
  </si>
  <si>
    <t>21113</t>
  </si>
  <si>
    <t>FYZIKÁLNÍ TERAPIE II</t>
  </si>
  <si>
    <t>21713</t>
  </si>
  <si>
    <t>MASÁŽ REFLEXNÍ A VAZIVOVÁ</t>
  </si>
  <si>
    <t>21117</t>
  </si>
  <si>
    <t>FYZIKÁLNÍ TERAPIE IV</t>
  </si>
  <si>
    <t>21002</t>
  </si>
  <si>
    <t>KINEZIOLOGICKÉ VYŠETŘENÍ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</si>
  <si>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</si>
  <si>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</si>
  <si>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</si>
  <si>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</si>
  <si>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</si>
  <si>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10 - Dětská klinika</t>
  </si>
  <si>
    <t>16 - Klinika plicních nemocí a tuberkulózy</t>
  </si>
  <si>
    <t>17 - Neurologická klinika</t>
  </si>
  <si>
    <t>01</t>
  </si>
  <si>
    <t>02</t>
  </si>
  <si>
    <t>03</t>
  </si>
  <si>
    <t>10</t>
  </si>
  <si>
    <t>16</t>
  </si>
  <si>
    <t>17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</si>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</sst>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14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3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1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2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9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5" xfId="0" applyNumberFormat="1" applyFont="1" applyFill="1" applyBorder="1"/>
    <xf numFmtId="3" fontId="54" fillId="8" borderId="76" xfId="0" applyNumberFormat="1" applyFont="1" applyFill="1" applyBorder="1"/>
    <xf numFmtId="3" fontId="54" fillId="8" borderId="75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40" fillId="2" borderId="80" xfId="0" applyFont="1" applyFill="1" applyBorder="1" applyAlignment="1">
      <alignment horizontal="center" vertical="center"/>
    </xf>
    <xf numFmtId="0" fontId="56" fillId="2" borderId="83" xfId="0" applyFont="1" applyFill="1" applyBorder="1" applyAlignment="1">
      <alignment horizontal="center" vertical="center" wrapText="1"/>
    </xf>
    <xf numFmtId="0" fontId="40" fillId="2" borderId="85" xfId="0" applyFont="1" applyFill="1" applyBorder="1" applyAlignment="1"/>
    <xf numFmtId="0" fontId="40" fillId="2" borderId="87" xfId="0" applyFont="1" applyFill="1" applyBorder="1" applyAlignment="1">
      <alignment horizontal="left" indent="1"/>
    </xf>
    <xf numFmtId="0" fontId="40" fillId="2" borderId="93" xfId="0" applyFont="1" applyFill="1" applyBorder="1" applyAlignment="1">
      <alignment horizontal="left" indent="1"/>
    </xf>
    <xf numFmtId="0" fontId="40" fillId="4" borderId="85" xfId="0" applyFont="1" applyFill="1" applyBorder="1" applyAlignment="1"/>
    <xf numFmtId="0" fontId="40" fillId="4" borderId="87" xfId="0" applyFont="1" applyFill="1" applyBorder="1" applyAlignment="1">
      <alignment horizontal="left" indent="1"/>
    </xf>
    <xf numFmtId="0" fontId="40" fillId="4" borderId="98" xfId="0" applyFont="1" applyFill="1" applyBorder="1" applyAlignment="1">
      <alignment horizontal="left" indent="1"/>
    </xf>
    <xf numFmtId="0" fontId="33" fillId="2" borderId="87" xfId="0" quotePrefix="1" applyFont="1" applyFill="1" applyBorder="1" applyAlignment="1">
      <alignment horizontal="left" indent="2"/>
    </xf>
    <xf numFmtId="0" fontId="33" fillId="2" borderId="93" xfId="0" quotePrefix="1" applyFont="1" applyFill="1" applyBorder="1" applyAlignment="1">
      <alignment horizontal="left" indent="2"/>
    </xf>
    <xf numFmtId="0" fontId="40" fillId="2" borderId="85" xfId="0" applyFont="1" applyFill="1" applyBorder="1" applyAlignment="1">
      <alignment horizontal="left" indent="1"/>
    </xf>
    <xf numFmtId="0" fontId="40" fillId="2" borderId="98" xfId="0" applyFont="1" applyFill="1" applyBorder="1" applyAlignment="1">
      <alignment horizontal="left" indent="1"/>
    </xf>
    <xf numFmtId="0" fontId="40" fillId="4" borderId="93" xfId="0" applyFont="1" applyFill="1" applyBorder="1" applyAlignment="1">
      <alignment horizontal="left" indent="1"/>
    </xf>
    <xf numFmtId="0" fontId="33" fillId="0" borderId="103" xfId="0" applyFont="1" applyBorder="1"/>
    <xf numFmtId="3" fontId="33" fillId="0" borderId="103" xfId="0" applyNumberFormat="1" applyFont="1" applyBorder="1"/>
    <xf numFmtId="0" fontId="40" fillId="4" borderId="77" xfId="0" applyFont="1" applyFill="1" applyBorder="1" applyAlignment="1">
      <alignment horizontal="center" vertical="center"/>
    </xf>
    <xf numFmtId="0" fontId="40" fillId="4" borderId="63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2" xfId="0" applyNumberFormat="1" applyFont="1" applyFill="1" applyBorder="1" applyAlignment="1">
      <alignment horizontal="center" vertical="center"/>
    </xf>
    <xf numFmtId="3" fontId="56" fillId="2" borderId="100" xfId="0" applyNumberFormat="1" applyFont="1" applyFill="1" applyBorder="1" applyAlignment="1">
      <alignment horizontal="center" vertical="center" wrapText="1"/>
    </xf>
    <xf numFmtId="173" fontId="40" fillId="4" borderId="86" xfId="0" applyNumberFormat="1" applyFont="1" applyFill="1" applyBorder="1" applyAlignment="1"/>
    <xf numFmtId="173" fontId="40" fillId="4" borderId="80" xfId="0" applyNumberFormat="1" applyFont="1" applyFill="1" applyBorder="1" applyAlignment="1"/>
    <xf numFmtId="173" fontId="40" fillId="0" borderId="88" xfId="0" applyNumberFormat="1" applyFont="1" applyBorder="1"/>
    <xf numFmtId="173" fontId="33" fillId="0" borderId="90" xfId="0" applyNumberFormat="1" applyFont="1" applyBorder="1"/>
    <xf numFmtId="173" fontId="40" fillId="0" borderId="99" xfId="0" applyNumberFormat="1" applyFont="1" applyBorder="1"/>
    <xf numFmtId="173" fontId="33" fillId="0" borderId="83" xfId="0" applyNumberFormat="1" applyFont="1" applyBorder="1"/>
    <xf numFmtId="173" fontId="40" fillId="2" borderId="101" xfId="0" applyNumberFormat="1" applyFont="1" applyFill="1" applyBorder="1" applyAlignment="1"/>
    <xf numFmtId="173" fontId="40" fillId="2" borderId="80" xfId="0" applyNumberFormat="1" applyFont="1" applyFill="1" applyBorder="1" applyAlignment="1"/>
    <xf numFmtId="173" fontId="40" fillId="0" borderId="94" xfId="0" applyNumberFormat="1" applyFont="1" applyBorder="1"/>
    <xf numFmtId="173" fontId="33" fillId="0" borderId="96" xfId="0" applyNumberFormat="1" applyFont="1" applyBorder="1"/>
    <xf numFmtId="174" fontId="40" fillId="2" borderId="86" xfId="0" applyNumberFormat="1" applyFont="1" applyFill="1" applyBorder="1" applyAlignment="1"/>
    <xf numFmtId="174" fontId="33" fillId="2" borderId="80" xfId="0" applyNumberFormat="1" applyFont="1" applyFill="1" applyBorder="1" applyAlignment="1"/>
    <xf numFmtId="174" fontId="40" fillId="0" borderId="88" xfId="0" applyNumberFormat="1" applyFont="1" applyBorder="1"/>
    <xf numFmtId="174" fontId="33" fillId="0" borderId="90" xfId="0" applyNumberFormat="1" applyFont="1" applyBorder="1"/>
    <xf numFmtId="174" fontId="40" fillId="0" borderId="94" xfId="0" applyNumberFormat="1" applyFont="1" applyBorder="1"/>
    <xf numFmtId="174" fontId="33" fillId="0" borderId="96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6" xfId="0" applyNumberFormat="1" applyFont="1" applyFill="1" applyBorder="1" applyAlignment="1">
      <alignment horizontal="center"/>
    </xf>
    <xf numFmtId="175" fontId="40" fillId="0" borderId="94" xfId="0" applyNumberFormat="1" applyFont="1" applyBorder="1"/>
    <xf numFmtId="0" fontId="32" fillId="2" borderId="107" xfId="74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1" xfId="0" applyFont="1" applyFill="1" applyBorder="1"/>
    <xf numFmtId="0" fontId="33" fillId="0" borderId="92" xfId="0" applyFont="1" applyBorder="1" applyAlignment="1"/>
    <xf numFmtId="9" fontId="33" fillId="0" borderId="90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33" fillId="0" borderId="90" xfId="0" applyNumberFormat="1" applyFont="1" applyBorder="1"/>
    <xf numFmtId="49" fontId="38" fillId="2" borderId="90" xfId="0" quotePrefix="1" applyNumberFormat="1" applyFont="1" applyFill="1" applyBorder="1" applyAlignment="1">
      <alignment horizontal="center" vertical="center"/>
    </xf>
    <xf numFmtId="0" fontId="26" fillId="4" borderId="87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9" xfId="0" applyFont="1" applyBorder="1"/>
    <xf numFmtId="0" fontId="32" fillId="2" borderId="77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0" fillId="0" borderId="0" xfId="0" applyBorder="1"/>
    <xf numFmtId="0" fontId="32" fillId="2" borderId="24" xfId="74" applyFont="1" applyFill="1" applyBorder="1" applyAlignment="1">
      <alignment horizontal="center"/>
    </xf>
    <xf numFmtId="0" fontId="7" fillId="0" borderId="2" xfId="78" applyFont="1" applyFill="1" applyBorder="1" applyAlignment="1"/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173" fontId="33" fillId="0" borderId="113" xfId="0" applyNumberFormat="1" applyFont="1" applyBorder="1"/>
    <xf numFmtId="173" fontId="33" fillId="0" borderId="27" xfId="0" applyNumberFormat="1" applyFont="1" applyBorder="1"/>
    <xf numFmtId="3" fontId="33" fillId="0" borderId="0" xfId="0" applyNumberFormat="1" applyFont="1" applyBorder="1"/>
    <xf numFmtId="173" fontId="33" fillId="0" borderId="89" xfId="0" applyNumberFormat="1" applyFont="1" applyBorder="1" applyAlignment="1"/>
    <xf numFmtId="173" fontId="33" fillId="0" borderId="90" xfId="0" applyNumberFormat="1" applyFont="1" applyBorder="1" applyAlignment="1"/>
    <xf numFmtId="173" fontId="33" fillId="0" borderId="91" xfId="0" applyNumberFormat="1" applyFont="1" applyBorder="1" applyAlignment="1"/>
    <xf numFmtId="175" fontId="33" fillId="0" borderId="89" xfId="0" applyNumberFormat="1" applyFont="1" applyBorder="1" applyAlignment="1"/>
    <xf numFmtId="175" fontId="33" fillId="0" borderId="90" xfId="0" applyNumberFormat="1" applyFont="1" applyBorder="1" applyAlignment="1"/>
    <xf numFmtId="175" fontId="33" fillId="0" borderId="91" xfId="0" applyNumberFormat="1" applyFont="1" applyBorder="1" applyAlignment="1"/>
    <xf numFmtId="173" fontId="33" fillId="0" borderId="82" xfId="0" applyNumberFormat="1" applyFont="1" applyBorder="1" applyAlignment="1"/>
    <xf numFmtId="173" fontId="33" fillId="0" borderId="83" xfId="0" applyNumberFormat="1" applyFont="1" applyBorder="1" applyAlignment="1"/>
    <xf numFmtId="173" fontId="33" fillId="0" borderId="84" xfId="0" applyNumberFormat="1" applyFont="1" applyBorder="1" applyAlignment="1"/>
    <xf numFmtId="173" fontId="40" fillId="4" borderId="24" xfId="0" applyNumberFormat="1" applyFont="1" applyFill="1" applyBorder="1" applyAlignment="1">
      <alignment horizontal="center"/>
    </xf>
    <xf numFmtId="173" fontId="40" fillId="4" borderId="29" xfId="0" applyNumberFormat="1" applyFont="1" applyFill="1" applyBorder="1" applyAlignment="1">
      <alignment horizontal="center"/>
    </xf>
    <xf numFmtId="173" fontId="40" fillId="4" borderId="25" xfId="0" applyNumberFormat="1" applyFont="1" applyFill="1" applyBorder="1" applyAlignment="1">
      <alignment horizontal="center"/>
    </xf>
    <xf numFmtId="173" fontId="33" fillId="0" borderId="18" xfId="0" applyNumberFormat="1" applyFont="1" applyBorder="1"/>
    <xf numFmtId="173" fontId="33" fillId="0" borderId="114" xfId="0" applyNumberFormat="1" applyFont="1" applyBorder="1"/>
    <xf numFmtId="9" fontId="33" fillId="0" borderId="87" xfId="0" applyNumberFormat="1" applyFont="1" applyBorder="1"/>
    <xf numFmtId="173" fontId="33" fillId="0" borderId="98" xfId="0" applyNumberFormat="1" applyFont="1" applyBorder="1"/>
    <xf numFmtId="0" fontId="0" fillId="0" borderId="1" xfId="0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5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9" fontId="3" fillId="2" borderId="110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09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103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108" xfId="26" applyNumberFormat="1" applyFont="1" applyFill="1" applyBorder="1" applyAlignment="1">
      <alignment horizontal="center"/>
    </xf>
    <xf numFmtId="3" fontId="32" fillId="2" borderId="78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5" fillId="2" borderId="52" xfId="0" applyNumberFormat="1" applyFont="1" applyFill="1" applyBorder="1" applyAlignment="1">
      <alignment horizontal="center" vertical="top"/>
    </xf>
    <xf numFmtId="0" fontId="32" fillId="2" borderId="77" xfId="0" applyNumberFormat="1" applyFont="1" applyFill="1" applyBorder="1" applyAlignment="1">
      <alignment horizontal="center" vertical="top"/>
    </xf>
    <xf numFmtId="0" fontId="32" fillId="2" borderId="77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2" xfId="0" applyNumberFormat="1" applyFont="1" applyFill="1" applyBorder="1" applyAlignment="1">
      <alignment horizontal="center" vertical="top"/>
    </xf>
    <xf numFmtId="3" fontId="34" fillId="9" borderId="116" xfId="0" applyNumberFormat="1" applyFont="1" applyFill="1" applyBorder="1" applyAlignment="1">
      <alignment horizontal="right" vertical="top"/>
    </xf>
    <xf numFmtId="3" fontId="34" fillId="9" borderId="117" xfId="0" applyNumberFormat="1" applyFont="1" applyFill="1" applyBorder="1" applyAlignment="1">
      <alignment horizontal="right" vertical="top"/>
    </xf>
    <xf numFmtId="176" fontId="34" fillId="9" borderId="118" xfId="0" applyNumberFormat="1" applyFont="1" applyFill="1" applyBorder="1" applyAlignment="1">
      <alignment horizontal="right" vertical="top"/>
    </xf>
    <xf numFmtId="3" fontId="34" fillId="0" borderId="116" xfId="0" applyNumberFormat="1" applyFont="1" applyBorder="1" applyAlignment="1">
      <alignment horizontal="right" vertical="top"/>
    </xf>
    <xf numFmtId="176" fontId="34" fillId="9" borderId="119" xfId="0" applyNumberFormat="1" applyFont="1" applyFill="1" applyBorder="1" applyAlignment="1">
      <alignment horizontal="right" vertical="top"/>
    </xf>
    <xf numFmtId="3" fontId="36" fillId="9" borderId="121" xfId="0" applyNumberFormat="1" applyFont="1" applyFill="1" applyBorder="1" applyAlignment="1">
      <alignment horizontal="right" vertical="top"/>
    </xf>
    <xf numFmtId="3" fontId="36" fillId="9" borderId="122" xfId="0" applyNumberFormat="1" applyFont="1" applyFill="1" applyBorder="1" applyAlignment="1">
      <alignment horizontal="right" vertical="top"/>
    </xf>
    <xf numFmtId="176" fontId="36" fillId="9" borderId="123" xfId="0" applyNumberFormat="1" applyFont="1" applyFill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176" fontId="36" fillId="9" borderId="124" xfId="0" applyNumberFormat="1" applyFont="1" applyFill="1" applyBorder="1" applyAlignment="1">
      <alignment horizontal="right" vertical="top"/>
    </xf>
    <xf numFmtId="0" fontId="34" fillId="9" borderId="119" xfId="0" applyFont="1" applyFill="1" applyBorder="1" applyAlignment="1">
      <alignment horizontal="right" vertical="top"/>
    </xf>
    <xf numFmtId="0" fontId="34" fillId="9" borderId="118" xfId="0" applyFont="1" applyFill="1" applyBorder="1" applyAlignment="1">
      <alignment horizontal="right" vertical="top"/>
    </xf>
    <xf numFmtId="0" fontId="36" fillId="9" borderId="123" xfId="0" applyFont="1" applyFill="1" applyBorder="1" applyAlignment="1">
      <alignment horizontal="right" vertical="top"/>
    </xf>
    <xf numFmtId="0" fontId="36" fillId="9" borderId="124" xfId="0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0" borderId="127" xfId="0" applyFont="1" applyBorder="1" applyAlignment="1">
      <alignment horizontal="right" vertical="top"/>
    </xf>
    <xf numFmtId="176" fontId="36" fillId="9" borderId="128" xfId="0" applyNumberFormat="1" applyFont="1" applyFill="1" applyBorder="1" applyAlignment="1">
      <alignment horizontal="right" vertical="top"/>
    </xf>
    <xf numFmtId="0" fontId="38" fillId="10" borderId="115" xfId="0" applyFont="1" applyFill="1" applyBorder="1" applyAlignment="1">
      <alignment vertical="top"/>
    </xf>
    <xf numFmtId="0" fontId="38" fillId="10" borderId="115" xfId="0" applyFont="1" applyFill="1" applyBorder="1" applyAlignment="1">
      <alignment vertical="top" indent="2"/>
    </xf>
    <xf numFmtId="0" fontId="38" fillId="10" borderId="115" xfId="0" applyFont="1" applyFill="1" applyBorder="1" applyAlignment="1">
      <alignment vertical="top" indent="4"/>
    </xf>
    <xf numFmtId="0" fontId="39" fillId="10" borderId="120" xfId="0" applyFont="1" applyFill="1" applyBorder="1" applyAlignment="1">
      <alignment vertical="top" indent="6"/>
    </xf>
    <xf numFmtId="0" fontId="38" fillId="10" borderId="115" xfId="0" applyFont="1" applyFill="1" applyBorder="1" applyAlignment="1">
      <alignment vertical="top" indent="8"/>
    </xf>
    <xf numFmtId="0" fontId="39" fillId="10" borderId="120" xfId="0" applyFont="1" applyFill="1" applyBorder="1" applyAlignment="1">
      <alignment vertical="top" indent="2"/>
    </xf>
    <xf numFmtId="0" fontId="38" fillId="10" borderId="115" xfId="0" applyFont="1" applyFill="1" applyBorder="1" applyAlignment="1">
      <alignment vertical="top" indent="6"/>
    </xf>
    <xf numFmtId="0" fontId="39" fillId="10" borderId="120" xfId="0" applyFont="1" applyFill="1" applyBorder="1" applyAlignment="1">
      <alignment vertical="top" indent="4"/>
    </xf>
    <xf numFmtId="0" fontId="39" fillId="10" borderId="120" xfId="0" applyFont="1" applyFill="1" applyBorder="1" applyAlignment="1">
      <alignment vertical="top"/>
    </xf>
    <xf numFmtId="0" fontId="33" fillId="10" borderId="115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9" xfId="53" applyNumberFormat="1" applyFont="1" applyFill="1" applyBorder="1" applyAlignment="1">
      <alignment horizontal="left"/>
    </xf>
    <xf numFmtId="164" fontId="32" fillId="2" borderId="130" xfId="53" applyNumberFormat="1" applyFont="1" applyFill="1" applyBorder="1" applyAlignment="1">
      <alignment horizontal="left"/>
    </xf>
    <xf numFmtId="164" fontId="32" fillId="2" borderId="60" xfId="53" applyNumberFormat="1" applyFont="1" applyFill="1" applyBorder="1" applyAlignment="1">
      <alignment horizontal="left"/>
    </xf>
    <xf numFmtId="3" fontId="32" fillId="2" borderId="60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3" fillId="0" borderId="89" xfId="0" applyFont="1" applyFill="1" applyBorder="1"/>
    <xf numFmtId="0" fontId="33" fillId="0" borderId="90" xfId="0" applyFont="1" applyFill="1" applyBorder="1"/>
    <xf numFmtId="164" fontId="33" fillId="0" borderId="90" xfId="0" applyNumberFormat="1" applyFont="1" applyFill="1" applyBorder="1"/>
    <xf numFmtId="164" fontId="33" fillId="0" borderId="90" xfId="0" applyNumberFormat="1" applyFont="1" applyFill="1" applyBorder="1" applyAlignment="1">
      <alignment horizontal="right"/>
    </xf>
    <xf numFmtId="3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33" fillId="0" borderId="82" xfId="0" applyFont="1" applyFill="1" applyBorder="1"/>
    <xf numFmtId="0" fontId="33" fillId="0" borderId="83" xfId="0" applyFont="1" applyFill="1" applyBorder="1"/>
    <xf numFmtId="164" fontId="33" fillId="0" borderId="83" xfId="0" applyNumberFormat="1" applyFont="1" applyFill="1" applyBorder="1"/>
    <xf numFmtId="164" fontId="33" fillId="0" borderId="83" xfId="0" applyNumberFormat="1" applyFont="1" applyFill="1" applyBorder="1" applyAlignment="1">
      <alignment horizontal="right"/>
    </xf>
    <xf numFmtId="3" fontId="33" fillId="0" borderId="83" xfId="0" applyNumberFormat="1" applyFont="1" applyFill="1" applyBorder="1"/>
    <xf numFmtId="3" fontId="33" fillId="0" borderId="84" xfId="0" applyNumberFormat="1" applyFont="1" applyFill="1" applyBorder="1"/>
    <xf numFmtId="0" fontId="3" fillId="2" borderId="129" xfId="79" applyFont="1" applyFill="1" applyBorder="1" applyAlignment="1">
      <alignment horizontal="left"/>
    </xf>
    <xf numFmtId="3" fontId="3" fillId="2" borderId="96" xfId="80" applyNumberFormat="1" applyFont="1" applyFill="1" applyBorder="1"/>
    <xf numFmtId="3" fontId="3" fillId="2" borderId="97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9" fontId="33" fillId="0" borderId="90" xfId="0" applyNumberFormat="1" applyFont="1" applyFill="1" applyBorder="1"/>
    <xf numFmtId="9" fontId="33" fillId="0" borderId="91" xfId="0" applyNumberFormat="1" applyFont="1" applyFill="1" applyBorder="1"/>
    <xf numFmtId="9" fontId="33" fillId="0" borderId="83" xfId="0" applyNumberFormat="1" applyFont="1" applyFill="1" applyBorder="1"/>
    <xf numFmtId="9" fontId="33" fillId="0" borderId="84" xfId="0" applyNumberFormat="1" applyFont="1" applyFill="1" applyBorder="1"/>
    <xf numFmtId="0" fontId="40" fillId="0" borderId="107" xfId="0" applyFont="1" applyFill="1" applyBorder="1"/>
    <xf numFmtId="0" fontId="40" fillId="0" borderId="131" xfId="0" applyFont="1" applyFill="1" applyBorder="1" applyAlignment="1">
      <alignment horizontal="left" indent="1"/>
    </xf>
    <xf numFmtId="0" fontId="40" fillId="0" borderId="106" xfId="0" applyFont="1" applyFill="1" applyBorder="1" applyAlignment="1">
      <alignment horizontal="left" indent="1"/>
    </xf>
    <xf numFmtId="9" fontId="33" fillId="0" borderId="102" xfId="0" applyNumberFormat="1" applyFont="1" applyFill="1" applyBorder="1"/>
    <xf numFmtId="9" fontId="33" fillId="0" borderId="92" xfId="0" applyNumberFormat="1" applyFont="1" applyFill="1" applyBorder="1"/>
    <xf numFmtId="9" fontId="33" fillId="0" borderId="100" xfId="0" applyNumberFormat="1" applyFont="1" applyFill="1" applyBorder="1"/>
    <xf numFmtId="3" fontId="33" fillId="0" borderId="79" xfId="0" applyNumberFormat="1" applyFont="1" applyFill="1" applyBorder="1"/>
    <xf numFmtId="3" fontId="33" fillId="0" borderId="89" xfId="0" applyNumberFormat="1" applyFont="1" applyFill="1" applyBorder="1"/>
    <xf numFmtId="3" fontId="33" fillId="0" borderId="82" xfId="0" applyNumberFormat="1" applyFont="1" applyFill="1" applyBorder="1"/>
    <xf numFmtId="9" fontId="33" fillId="0" borderId="132" xfId="0" applyNumberFormat="1" applyFont="1" applyFill="1" applyBorder="1"/>
    <xf numFmtId="9" fontId="33" fillId="0" borderId="104" xfId="0" applyNumberFormat="1" applyFont="1" applyFill="1" applyBorder="1"/>
    <xf numFmtId="9" fontId="33" fillId="0" borderId="133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0" borderId="107" xfId="0" applyFont="1" applyFill="1" applyBorder="1"/>
    <xf numFmtId="0" fontId="40" fillId="10" borderId="131" xfId="0" applyFont="1" applyFill="1" applyBorder="1"/>
    <xf numFmtId="0" fontId="40" fillId="10" borderId="106" xfId="0" applyFont="1" applyFill="1" applyBorder="1"/>
    <xf numFmtId="0" fontId="3" fillId="2" borderId="96" xfId="80" applyFont="1" applyFill="1" applyBorder="1"/>
    <xf numFmtId="3" fontId="33" fillId="0" borderId="132" xfId="0" applyNumberFormat="1" applyFont="1" applyFill="1" applyBorder="1"/>
    <xf numFmtId="3" fontId="33" fillId="0" borderId="104" xfId="0" applyNumberFormat="1" applyFont="1" applyFill="1" applyBorder="1"/>
    <xf numFmtId="3" fontId="33" fillId="0" borderId="133" xfId="0" applyNumberFormat="1" applyFont="1" applyFill="1" applyBorder="1"/>
    <xf numFmtId="0" fontId="33" fillId="0" borderId="107" xfId="0" applyFont="1" applyFill="1" applyBorder="1"/>
    <xf numFmtId="0" fontId="33" fillId="0" borderId="131" xfId="0" applyFont="1" applyFill="1" applyBorder="1"/>
    <xf numFmtId="0" fontId="33" fillId="0" borderId="106" xfId="0" applyFont="1" applyFill="1" applyBorder="1"/>
    <xf numFmtId="3" fontId="33" fillId="0" borderId="102" xfId="0" applyNumberFormat="1" applyFont="1" applyFill="1" applyBorder="1"/>
    <xf numFmtId="3" fontId="33" fillId="0" borderId="92" xfId="0" applyNumberFormat="1" applyFont="1" applyFill="1" applyBorder="1"/>
    <xf numFmtId="3" fontId="33" fillId="0" borderId="100" xfId="0" applyNumberFormat="1" applyFont="1" applyFill="1" applyBorder="1"/>
    <xf numFmtId="0" fontId="3" fillId="2" borderId="134" xfId="79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" fillId="2" borderId="136" xfId="80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90" xfId="0" applyFont="1" applyFill="1" applyBorder="1" applyAlignment="1">
      <alignment horizontal="right"/>
    </xf>
    <xf numFmtId="0" fontId="33" fillId="0" borderId="90" xfId="0" applyFont="1" applyFill="1" applyBorder="1" applyAlignment="1">
      <alignment horizontal="left"/>
    </xf>
    <xf numFmtId="165" fontId="33" fillId="0" borderId="90" xfId="0" applyNumberFormat="1" applyFont="1" applyFill="1" applyBorder="1"/>
    <xf numFmtId="0" fontId="33" fillId="0" borderId="83" xfId="0" applyFont="1" applyFill="1" applyBorder="1" applyAlignment="1">
      <alignment horizontal="right"/>
    </xf>
    <xf numFmtId="0" fontId="33" fillId="0" borderId="83" xfId="0" applyFont="1" applyFill="1" applyBorder="1" applyAlignment="1">
      <alignment horizontal="left"/>
    </xf>
    <xf numFmtId="165" fontId="33" fillId="0" borderId="83" xfId="0" applyNumberFormat="1" applyFont="1" applyFill="1" applyBorder="1"/>
    <xf numFmtId="0" fontId="40" fillId="2" borderId="54" xfId="0" applyFont="1" applyFill="1" applyBorder="1"/>
    <xf numFmtId="3" fontId="40" fillId="2" borderId="111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5" xfId="0" applyNumberFormat="1" applyFont="1" applyFill="1" applyBorder="1"/>
    <xf numFmtId="3" fontId="33" fillId="0" borderId="96" xfId="0" applyNumberFormat="1" applyFont="1" applyFill="1" applyBorder="1"/>
    <xf numFmtId="9" fontId="33" fillId="0" borderId="96" xfId="0" applyNumberFormat="1" applyFont="1" applyFill="1" applyBorder="1"/>
    <xf numFmtId="3" fontId="33" fillId="0" borderId="97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89" xfId="0" applyFont="1" applyFill="1" applyBorder="1"/>
    <xf numFmtId="0" fontId="40" fillId="0" borderId="112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56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2" fillId="2" borderId="54" xfId="53" applyNumberFormat="1" applyFont="1" applyFill="1" applyBorder="1" applyAlignment="1">
      <alignment horizontal="left"/>
    </xf>
    <xf numFmtId="164" fontId="32" fillId="2" borderId="56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60" fillId="4" borderId="24" xfId="0" applyFont="1" applyFill="1" applyBorder="1" applyAlignment="1">
      <alignment horizontal="left"/>
    </xf>
    <xf numFmtId="169" fontId="60" fillId="4" borderId="29" xfId="0" applyNumberFormat="1" applyFont="1" applyFill="1" applyBorder="1"/>
    <xf numFmtId="9" fontId="60" fillId="4" borderId="29" xfId="0" applyNumberFormat="1" applyFont="1" applyFill="1" applyBorder="1"/>
    <xf numFmtId="9" fontId="60" fillId="4" borderId="25" xfId="0" applyNumberFormat="1" applyFont="1" applyFill="1" applyBorder="1"/>
    <xf numFmtId="169" fontId="0" fillId="0" borderId="90" xfId="0" applyNumberFormat="1" applyBorder="1"/>
    <xf numFmtId="9" fontId="0" fillId="0" borderId="90" xfId="0" applyNumberFormat="1" applyBorder="1"/>
    <xf numFmtId="9" fontId="0" fillId="0" borderId="91" xfId="0" applyNumberFormat="1" applyBorder="1"/>
    <xf numFmtId="169" fontId="0" fillId="0" borderId="83" xfId="0" applyNumberFormat="1" applyBorder="1"/>
    <xf numFmtId="9" fontId="0" fillId="0" borderId="83" xfId="0" applyNumberFormat="1" applyBorder="1"/>
    <xf numFmtId="9" fontId="0" fillId="0" borderId="84" xfId="0" applyNumberFormat="1" applyBorder="1"/>
    <xf numFmtId="0" fontId="60" fillId="0" borderId="89" xfId="0" applyFont="1" applyBorder="1" applyAlignment="1">
      <alignment horizontal="left" indent="1"/>
    </xf>
    <xf numFmtId="0" fontId="60" fillId="0" borderId="82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90" xfId="0" applyNumberFormat="1" applyFont="1" applyFill="1" applyBorder="1"/>
    <xf numFmtId="169" fontId="33" fillId="0" borderId="91" xfId="0" applyNumberFormat="1" applyFont="1" applyFill="1" applyBorder="1"/>
    <xf numFmtId="169" fontId="33" fillId="0" borderId="83" xfId="0" applyNumberFormat="1" applyFont="1" applyFill="1" applyBorder="1"/>
    <xf numFmtId="169" fontId="33" fillId="0" borderId="84" xfId="0" applyNumberFormat="1" applyFont="1" applyFill="1" applyBorder="1"/>
    <xf numFmtId="0" fontId="40" fillId="0" borderId="82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0.60960540022126386</c:v>
                </c:pt>
                <c:pt idx="1">
                  <c:v>0.62239544076997799</c:v>
                </c:pt>
                <c:pt idx="2">
                  <c:v>0.63781392298211292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516032"/>
        <c:axId val="101051113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0.61792075954771997</c:v>
                </c:pt>
                <c:pt idx="1">
                  <c:v>0.61792075954771997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0522016"/>
        <c:axId val="1010522560"/>
      </c:scatterChart>
      <c:catAx>
        <c:axId val="1010516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051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05111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10516032"/>
        <c:crosses val="autoZero"/>
        <c:crossBetween val="between"/>
      </c:valAx>
      <c:valAx>
        <c:axId val="101052201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10522560"/>
        <c:crosses val="max"/>
        <c:crossBetween val="midCat"/>
      </c:valAx>
      <c:valAx>
        <c:axId val="10105225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1052201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41" t="s">
        <v>108</v>
      </c>
      <c r="B1" s="341"/>
    </row>
    <row r="2" spans="1:3" ht="14.4" customHeight="1" thickBot="1" x14ac:dyDescent="0.35">
      <c r="A2" s="235" t="s">
        <v>256</v>
      </c>
      <c r="B2" s="46"/>
    </row>
    <row r="3" spans="1:3" ht="14.4" customHeight="1" thickBot="1" x14ac:dyDescent="0.35">
      <c r="A3" s="337" t="s">
        <v>140</v>
      </c>
      <c r="B3" s="338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111</v>
      </c>
    </row>
    <row r="6" spans="1:3" ht="14.4" customHeight="1" x14ac:dyDescent="0.3">
      <c r="A6" s="146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6" t="str">
        <f t="shared" si="0"/>
        <v>Man Tab</v>
      </c>
      <c r="B7" s="90" t="s">
        <v>258</v>
      </c>
      <c r="C7" s="47" t="s">
        <v>113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39" t="s">
        <v>109</v>
      </c>
      <c r="B10" s="338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114</v>
      </c>
    </row>
    <row r="12" spans="1:3" ht="14.4" customHeight="1" x14ac:dyDescent="0.3">
      <c r="A12" s="146" t="str">
        <f t="shared" ref="A12:A21" si="2">HYPERLINK("#'"&amp;C12&amp;"'!A1",C12)</f>
        <v>LŽ Detail</v>
      </c>
      <c r="B12" s="90" t="s">
        <v>160</v>
      </c>
      <c r="C12" s="47" t="s">
        <v>115</v>
      </c>
    </row>
    <row r="13" spans="1:3" ht="14.4" customHeight="1" x14ac:dyDescent="0.3">
      <c r="A13" s="146" t="str">
        <f t="shared" si="2"/>
        <v>LŽ Statim</v>
      </c>
      <c r="B13" s="295" t="s">
        <v>203</v>
      </c>
      <c r="C13" s="47" t="s">
        <v>213</v>
      </c>
    </row>
    <row r="14" spans="1:3" ht="14.4" customHeight="1" x14ac:dyDescent="0.3">
      <c r="A14" s="146" t="str">
        <f t="shared" si="2"/>
        <v>Léky Recepty</v>
      </c>
      <c r="B14" s="90" t="s">
        <v>138</v>
      </c>
      <c r="C14" s="47" t="s">
        <v>116</v>
      </c>
    </row>
    <row r="15" spans="1:3" ht="14.4" customHeight="1" x14ac:dyDescent="0.3">
      <c r="A15" s="146" t="str">
        <f t="shared" si="2"/>
        <v>LRp Lékaři</v>
      </c>
      <c r="B15" s="90" t="s">
        <v>146</v>
      </c>
      <c r="C15" s="47" t="s">
        <v>147</v>
      </c>
    </row>
    <row r="16" spans="1:3" ht="14.4" customHeight="1" x14ac:dyDescent="0.3">
      <c r="A16" s="146" t="str">
        <f t="shared" si="2"/>
        <v>LRp Detail</v>
      </c>
      <c r="B16" s="90" t="s">
        <v>1370</v>
      </c>
      <c r="C16" s="47" t="s">
        <v>117</v>
      </c>
    </row>
    <row r="17" spans="1:3" ht="28.8" customHeight="1" x14ac:dyDescent="0.3">
      <c r="A17" s="146" t="str">
        <f t="shared" si="2"/>
        <v>LRp PL</v>
      </c>
      <c r="B17" s="565" t="s">
        <v>1371</v>
      </c>
      <c r="C17" s="47" t="s">
        <v>143</v>
      </c>
    </row>
    <row r="18" spans="1:3" ht="14.4" customHeight="1" x14ac:dyDescent="0.3">
      <c r="A18" s="146" t="str">
        <f>HYPERLINK("#'"&amp;C18&amp;"'!A1",C18)</f>
        <v>LRp PL Detail</v>
      </c>
      <c r="B18" s="90" t="s">
        <v>1470</v>
      </c>
      <c r="C18" s="47" t="s">
        <v>144</v>
      </c>
    </row>
    <row r="19" spans="1:3" ht="14.4" customHeight="1" x14ac:dyDescent="0.3">
      <c r="A19" s="148" t="str">
        <f t="shared" ref="A19" si="3">HYPERLINK("#'"&amp;C19&amp;"'!A1",C19)</f>
        <v>Materiál Žádanky</v>
      </c>
      <c r="B19" s="90" t="s">
        <v>139</v>
      </c>
      <c r="C19" s="47" t="s">
        <v>118</v>
      </c>
    </row>
    <row r="20" spans="1:3" ht="14.4" customHeight="1" x14ac:dyDescent="0.3">
      <c r="A20" s="146" t="str">
        <f t="shared" si="2"/>
        <v>MŽ Detail</v>
      </c>
      <c r="B20" s="90" t="s">
        <v>1522</v>
      </c>
      <c r="C20" s="47" t="s">
        <v>119</v>
      </c>
    </row>
    <row r="21" spans="1:3" ht="14.4" customHeight="1" thickBot="1" x14ac:dyDescent="0.35">
      <c r="A21" s="148" t="str">
        <f t="shared" si="2"/>
        <v>Osobní náklady</v>
      </c>
      <c r="B21" s="90" t="s">
        <v>106</v>
      </c>
      <c r="C21" s="47" t="s">
        <v>120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40" t="s">
        <v>110</v>
      </c>
      <c r="B23" s="338"/>
    </row>
    <row r="24" spans="1:3" ht="14.4" customHeight="1" x14ac:dyDescent="0.3">
      <c r="A24" s="149" t="str">
        <f t="shared" ref="A24:A29" si="4">HYPERLINK("#'"&amp;C24&amp;"'!A1",C24)</f>
        <v>ZV Vykáz.-A</v>
      </c>
      <c r="B24" s="89" t="s">
        <v>1530</v>
      </c>
      <c r="C24" s="47" t="s">
        <v>123</v>
      </c>
    </row>
    <row r="25" spans="1:3" ht="14.4" customHeight="1" x14ac:dyDescent="0.3">
      <c r="A25" s="146" t="str">
        <f t="shared" ref="A25" si="5">HYPERLINK("#'"&amp;C25&amp;"'!A1",C25)</f>
        <v>ZV Vykáz.-A Lékaři</v>
      </c>
      <c r="B25" s="90" t="s">
        <v>1545</v>
      </c>
      <c r="C25" s="47" t="s">
        <v>216</v>
      </c>
    </row>
    <row r="26" spans="1:3" ht="14.4" customHeight="1" x14ac:dyDescent="0.3">
      <c r="A26" s="146" t="str">
        <f t="shared" si="4"/>
        <v>ZV Vykáz.-A Detail</v>
      </c>
      <c r="B26" s="90" t="s">
        <v>1648</v>
      </c>
      <c r="C26" s="47" t="s">
        <v>124</v>
      </c>
    </row>
    <row r="27" spans="1:3" ht="14.4" customHeight="1" x14ac:dyDescent="0.3">
      <c r="A27" s="309" t="str">
        <f>HYPERLINK("#'"&amp;C27&amp;"'!A1",C27)</f>
        <v>ZV Vykáz.-A Det.Lék.</v>
      </c>
      <c r="B27" s="90" t="s">
        <v>1649</v>
      </c>
      <c r="C27" s="47" t="s">
        <v>245</v>
      </c>
    </row>
    <row r="28" spans="1:3" ht="14.4" customHeight="1" x14ac:dyDescent="0.3">
      <c r="A28" s="146" t="str">
        <f t="shared" si="4"/>
        <v>ZV Vykáz.-H</v>
      </c>
      <c r="B28" s="90" t="s">
        <v>127</v>
      </c>
      <c r="C28" s="47" t="s">
        <v>125</v>
      </c>
    </row>
    <row r="29" spans="1:3" ht="14.4" customHeight="1" x14ac:dyDescent="0.3">
      <c r="A29" s="146" t="str">
        <f t="shared" si="4"/>
        <v>ZV Vykáz.-H Detail</v>
      </c>
      <c r="B29" s="90" t="s">
        <v>1662</v>
      </c>
      <c r="C29" s="47" t="s">
        <v>126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80" t="s">
        <v>138</v>
      </c>
      <c r="B1" s="380"/>
      <c r="C1" s="380"/>
      <c r="D1" s="380"/>
      <c r="E1" s="380"/>
      <c r="F1" s="380"/>
      <c r="G1" s="380"/>
      <c r="H1" s="380"/>
      <c r="I1" s="342"/>
      <c r="J1" s="342"/>
      <c r="K1" s="342"/>
      <c r="L1" s="342"/>
    </row>
    <row r="2" spans="1:14" ht="14.4" customHeight="1" thickBot="1" x14ac:dyDescent="0.35">
      <c r="A2" s="235" t="s">
        <v>256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97" t="s">
        <v>15</v>
      </c>
      <c r="D3" s="396"/>
      <c r="E3" s="396" t="s">
        <v>16</v>
      </c>
      <c r="F3" s="396"/>
      <c r="G3" s="396"/>
      <c r="H3" s="396"/>
      <c r="I3" s="396" t="s">
        <v>145</v>
      </c>
      <c r="J3" s="396"/>
      <c r="K3" s="396"/>
      <c r="L3" s="398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64">
        <v>27</v>
      </c>
      <c r="B5" s="465" t="s">
        <v>451</v>
      </c>
      <c r="C5" s="468">
        <v>272630.94</v>
      </c>
      <c r="D5" s="468">
        <v>407</v>
      </c>
      <c r="E5" s="468">
        <v>140469.67000000001</v>
      </c>
      <c r="F5" s="516">
        <v>0.51523744883834544</v>
      </c>
      <c r="G5" s="468">
        <v>198</v>
      </c>
      <c r="H5" s="516">
        <v>0.48648648648648651</v>
      </c>
      <c r="I5" s="468">
        <v>132161.26999999996</v>
      </c>
      <c r="J5" s="516">
        <v>0.48476255116165451</v>
      </c>
      <c r="K5" s="468">
        <v>209</v>
      </c>
      <c r="L5" s="516">
        <v>0.51351351351351349</v>
      </c>
      <c r="M5" s="468" t="s">
        <v>69</v>
      </c>
      <c r="N5" s="150"/>
    </row>
    <row r="6" spans="1:14" ht="14.4" customHeight="1" x14ac:dyDescent="0.3">
      <c r="A6" s="464">
        <v>27</v>
      </c>
      <c r="B6" s="465" t="s">
        <v>456</v>
      </c>
      <c r="C6" s="468">
        <v>269580.94</v>
      </c>
      <c r="D6" s="468">
        <v>401</v>
      </c>
      <c r="E6" s="468">
        <v>138829.67000000001</v>
      </c>
      <c r="F6" s="516">
        <v>0.51498325512181986</v>
      </c>
      <c r="G6" s="468">
        <v>194</v>
      </c>
      <c r="H6" s="516">
        <v>0.48379052369077308</v>
      </c>
      <c r="I6" s="468">
        <v>130751.26999999997</v>
      </c>
      <c r="J6" s="516">
        <v>0.48501674487818008</v>
      </c>
      <c r="K6" s="468">
        <v>207</v>
      </c>
      <c r="L6" s="516">
        <v>0.51620947630922698</v>
      </c>
      <c r="M6" s="468" t="s">
        <v>1</v>
      </c>
      <c r="N6" s="150"/>
    </row>
    <row r="7" spans="1:14" ht="14.4" customHeight="1" x14ac:dyDescent="0.3">
      <c r="A7" s="464">
        <v>27</v>
      </c>
      <c r="B7" s="465" t="s">
        <v>457</v>
      </c>
      <c r="C7" s="468">
        <v>3050</v>
      </c>
      <c r="D7" s="468">
        <v>6</v>
      </c>
      <c r="E7" s="468">
        <v>1640</v>
      </c>
      <c r="F7" s="516">
        <v>0.53770491803278686</v>
      </c>
      <c r="G7" s="468">
        <v>4</v>
      </c>
      <c r="H7" s="516">
        <v>0.66666666666666663</v>
      </c>
      <c r="I7" s="468">
        <v>1410</v>
      </c>
      <c r="J7" s="516">
        <v>0.46229508196721314</v>
      </c>
      <c r="K7" s="468">
        <v>2</v>
      </c>
      <c r="L7" s="516">
        <v>0.33333333333333331</v>
      </c>
      <c r="M7" s="468" t="s">
        <v>1</v>
      </c>
      <c r="N7" s="150"/>
    </row>
    <row r="8" spans="1:14" ht="14.4" customHeight="1" x14ac:dyDescent="0.3">
      <c r="A8" s="464" t="s">
        <v>422</v>
      </c>
      <c r="B8" s="465" t="s">
        <v>3</v>
      </c>
      <c r="C8" s="468">
        <v>272630.94</v>
      </c>
      <c r="D8" s="468">
        <v>407</v>
      </c>
      <c r="E8" s="468">
        <v>140469.67000000001</v>
      </c>
      <c r="F8" s="516">
        <v>0.51523744883834544</v>
      </c>
      <c r="G8" s="468">
        <v>198</v>
      </c>
      <c r="H8" s="516">
        <v>0.48648648648648651</v>
      </c>
      <c r="I8" s="468">
        <v>132161.26999999996</v>
      </c>
      <c r="J8" s="516">
        <v>0.48476255116165451</v>
      </c>
      <c r="K8" s="468">
        <v>209</v>
      </c>
      <c r="L8" s="516">
        <v>0.51351351351351349</v>
      </c>
      <c r="M8" s="468" t="s">
        <v>426</v>
      </c>
      <c r="N8" s="150"/>
    </row>
    <row r="10" spans="1:14" ht="14.4" customHeight="1" x14ac:dyDescent="0.3">
      <c r="A10" s="464">
        <v>27</v>
      </c>
      <c r="B10" s="465" t="s">
        <v>451</v>
      </c>
      <c r="C10" s="468" t="s">
        <v>424</v>
      </c>
      <c r="D10" s="468" t="s">
        <v>424</v>
      </c>
      <c r="E10" s="468" t="s">
        <v>424</v>
      </c>
      <c r="F10" s="516" t="s">
        <v>424</v>
      </c>
      <c r="G10" s="468" t="s">
        <v>424</v>
      </c>
      <c r="H10" s="516" t="s">
        <v>424</v>
      </c>
      <c r="I10" s="468" t="s">
        <v>424</v>
      </c>
      <c r="J10" s="516" t="s">
        <v>424</v>
      </c>
      <c r="K10" s="468" t="s">
        <v>424</v>
      </c>
      <c r="L10" s="516" t="s">
        <v>424</v>
      </c>
      <c r="M10" s="468" t="s">
        <v>69</v>
      </c>
      <c r="N10" s="150"/>
    </row>
    <row r="11" spans="1:14" ht="14.4" customHeight="1" x14ac:dyDescent="0.3">
      <c r="A11" s="464" t="s">
        <v>458</v>
      </c>
      <c r="B11" s="465" t="s">
        <v>456</v>
      </c>
      <c r="C11" s="468">
        <v>3619.2200000000007</v>
      </c>
      <c r="D11" s="468">
        <v>17</v>
      </c>
      <c r="E11" s="468">
        <v>3506.0400000000009</v>
      </c>
      <c r="F11" s="516">
        <v>0.96872806847884352</v>
      </c>
      <c r="G11" s="468">
        <v>12</v>
      </c>
      <c r="H11" s="516">
        <v>0.70588235294117652</v>
      </c>
      <c r="I11" s="468">
        <v>113.18</v>
      </c>
      <c r="J11" s="516">
        <v>3.1271931521156489E-2</v>
      </c>
      <c r="K11" s="468">
        <v>5</v>
      </c>
      <c r="L11" s="516">
        <v>0.29411764705882354</v>
      </c>
      <c r="M11" s="468" t="s">
        <v>1</v>
      </c>
      <c r="N11" s="150"/>
    </row>
    <row r="12" spans="1:14" ht="14.4" customHeight="1" x14ac:dyDescent="0.3">
      <c r="A12" s="464" t="s">
        <v>458</v>
      </c>
      <c r="B12" s="465" t="s">
        <v>459</v>
      </c>
      <c r="C12" s="468">
        <v>3619.2200000000007</v>
      </c>
      <c r="D12" s="468">
        <v>17</v>
      </c>
      <c r="E12" s="468">
        <v>3506.0400000000009</v>
      </c>
      <c r="F12" s="516">
        <v>0.96872806847884352</v>
      </c>
      <c r="G12" s="468">
        <v>12</v>
      </c>
      <c r="H12" s="516">
        <v>0.70588235294117652</v>
      </c>
      <c r="I12" s="468">
        <v>113.18</v>
      </c>
      <c r="J12" s="516">
        <v>3.1271931521156489E-2</v>
      </c>
      <c r="K12" s="468">
        <v>5</v>
      </c>
      <c r="L12" s="516">
        <v>0.29411764705882354</v>
      </c>
      <c r="M12" s="468" t="s">
        <v>430</v>
      </c>
      <c r="N12" s="150"/>
    </row>
    <row r="13" spans="1:14" ht="14.4" customHeight="1" x14ac:dyDescent="0.3">
      <c r="A13" s="464" t="s">
        <v>424</v>
      </c>
      <c r="B13" s="465" t="s">
        <v>424</v>
      </c>
      <c r="C13" s="468" t="s">
        <v>424</v>
      </c>
      <c r="D13" s="468" t="s">
        <v>424</v>
      </c>
      <c r="E13" s="468" t="s">
        <v>424</v>
      </c>
      <c r="F13" s="516" t="s">
        <v>424</v>
      </c>
      <c r="G13" s="468" t="s">
        <v>424</v>
      </c>
      <c r="H13" s="516" t="s">
        <v>424</v>
      </c>
      <c r="I13" s="468" t="s">
        <v>424</v>
      </c>
      <c r="J13" s="516" t="s">
        <v>424</v>
      </c>
      <c r="K13" s="468" t="s">
        <v>424</v>
      </c>
      <c r="L13" s="516" t="s">
        <v>424</v>
      </c>
      <c r="M13" s="468" t="s">
        <v>431</v>
      </c>
      <c r="N13" s="150"/>
    </row>
    <row r="14" spans="1:14" ht="14.4" customHeight="1" x14ac:dyDescent="0.3">
      <c r="A14" s="464" t="s">
        <v>460</v>
      </c>
      <c r="B14" s="465" t="s">
        <v>456</v>
      </c>
      <c r="C14" s="468">
        <v>8221.24</v>
      </c>
      <c r="D14" s="468">
        <v>36</v>
      </c>
      <c r="E14" s="468">
        <v>6368.99</v>
      </c>
      <c r="F14" s="516">
        <v>0.77469943706788758</v>
      </c>
      <c r="G14" s="468">
        <v>22</v>
      </c>
      <c r="H14" s="516">
        <v>0.61111111111111116</v>
      </c>
      <c r="I14" s="468">
        <v>1852.2500000000002</v>
      </c>
      <c r="J14" s="516">
        <v>0.22530056293211245</v>
      </c>
      <c r="K14" s="468">
        <v>14</v>
      </c>
      <c r="L14" s="516">
        <v>0.3888888888888889</v>
      </c>
      <c r="M14" s="468" t="s">
        <v>1</v>
      </c>
      <c r="N14" s="150"/>
    </row>
    <row r="15" spans="1:14" ht="14.4" customHeight="1" x14ac:dyDescent="0.3">
      <c r="A15" s="464" t="s">
        <v>460</v>
      </c>
      <c r="B15" s="465" t="s">
        <v>461</v>
      </c>
      <c r="C15" s="468">
        <v>8221.24</v>
      </c>
      <c r="D15" s="468">
        <v>36</v>
      </c>
      <c r="E15" s="468">
        <v>6368.99</v>
      </c>
      <c r="F15" s="516">
        <v>0.77469943706788758</v>
      </c>
      <c r="G15" s="468">
        <v>22</v>
      </c>
      <c r="H15" s="516">
        <v>0.61111111111111116</v>
      </c>
      <c r="I15" s="468">
        <v>1852.2500000000002</v>
      </c>
      <c r="J15" s="516">
        <v>0.22530056293211245</v>
      </c>
      <c r="K15" s="468">
        <v>14</v>
      </c>
      <c r="L15" s="516">
        <v>0.3888888888888889</v>
      </c>
      <c r="M15" s="468" t="s">
        <v>430</v>
      </c>
      <c r="N15" s="150"/>
    </row>
    <row r="16" spans="1:14" ht="14.4" customHeight="1" x14ac:dyDescent="0.3">
      <c r="A16" s="464" t="s">
        <v>424</v>
      </c>
      <c r="B16" s="465" t="s">
        <v>424</v>
      </c>
      <c r="C16" s="468" t="s">
        <v>424</v>
      </c>
      <c r="D16" s="468" t="s">
        <v>424</v>
      </c>
      <c r="E16" s="468" t="s">
        <v>424</v>
      </c>
      <c r="F16" s="516" t="s">
        <v>424</v>
      </c>
      <c r="G16" s="468" t="s">
        <v>424</v>
      </c>
      <c r="H16" s="516" t="s">
        <v>424</v>
      </c>
      <c r="I16" s="468" t="s">
        <v>424</v>
      </c>
      <c r="J16" s="516" t="s">
        <v>424</v>
      </c>
      <c r="K16" s="468" t="s">
        <v>424</v>
      </c>
      <c r="L16" s="516" t="s">
        <v>424</v>
      </c>
      <c r="M16" s="468" t="s">
        <v>431</v>
      </c>
      <c r="N16" s="150"/>
    </row>
    <row r="17" spans="1:14" ht="14.4" customHeight="1" x14ac:dyDescent="0.3">
      <c r="A17" s="464" t="s">
        <v>462</v>
      </c>
      <c r="B17" s="465" t="s">
        <v>456</v>
      </c>
      <c r="C17" s="468">
        <v>257669.94</v>
      </c>
      <c r="D17" s="468">
        <v>347</v>
      </c>
      <c r="E17" s="468">
        <v>128954.64000000003</v>
      </c>
      <c r="F17" s="516">
        <v>0.50046443135741803</v>
      </c>
      <c r="G17" s="468">
        <v>160</v>
      </c>
      <c r="H17" s="516">
        <v>0.4610951008645533</v>
      </c>
      <c r="I17" s="468">
        <v>128715.29999999999</v>
      </c>
      <c r="J17" s="516">
        <v>0.49953556864258203</v>
      </c>
      <c r="K17" s="468">
        <v>187</v>
      </c>
      <c r="L17" s="516">
        <v>0.5389048991354467</v>
      </c>
      <c r="M17" s="468" t="s">
        <v>1</v>
      </c>
      <c r="N17" s="150"/>
    </row>
    <row r="18" spans="1:14" ht="14.4" customHeight="1" x14ac:dyDescent="0.3">
      <c r="A18" s="464" t="s">
        <v>462</v>
      </c>
      <c r="B18" s="465" t="s">
        <v>457</v>
      </c>
      <c r="C18" s="468">
        <v>3050</v>
      </c>
      <c r="D18" s="468">
        <v>6</v>
      </c>
      <c r="E18" s="468">
        <v>1640</v>
      </c>
      <c r="F18" s="516">
        <v>0.53770491803278686</v>
      </c>
      <c r="G18" s="468">
        <v>4</v>
      </c>
      <c r="H18" s="516">
        <v>0.66666666666666663</v>
      </c>
      <c r="I18" s="468">
        <v>1410</v>
      </c>
      <c r="J18" s="516">
        <v>0.46229508196721314</v>
      </c>
      <c r="K18" s="468">
        <v>2</v>
      </c>
      <c r="L18" s="516">
        <v>0.33333333333333331</v>
      </c>
      <c r="M18" s="468" t="s">
        <v>1</v>
      </c>
      <c r="N18" s="150"/>
    </row>
    <row r="19" spans="1:14" ht="14.4" customHeight="1" x14ac:dyDescent="0.3">
      <c r="A19" s="464" t="s">
        <v>462</v>
      </c>
      <c r="B19" s="465" t="s">
        <v>463</v>
      </c>
      <c r="C19" s="468">
        <v>260719.94</v>
      </c>
      <c r="D19" s="468">
        <v>353</v>
      </c>
      <c r="E19" s="468">
        <v>130594.64000000003</v>
      </c>
      <c r="F19" s="516">
        <v>0.50090008458885049</v>
      </c>
      <c r="G19" s="468">
        <v>164</v>
      </c>
      <c r="H19" s="516">
        <v>0.46458923512747874</v>
      </c>
      <c r="I19" s="468">
        <v>130125.29999999999</v>
      </c>
      <c r="J19" s="516">
        <v>0.49909991541114956</v>
      </c>
      <c r="K19" s="468">
        <v>189</v>
      </c>
      <c r="L19" s="516">
        <v>0.53541076487252126</v>
      </c>
      <c r="M19" s="468" t="s">
        <v>430</v>
      </c>
      <c r="N19" s="150"/>
    </row>
    <row r="20" spans="1:14" ht="14.4" customHeight="1" x14ac:dyDescent="0.3">
      <c r="A20" s="464" t="s">
        <v>424</v>
      </c>
      <c r="B20" s="465" t="s">
        <v>424</v>
      </c>
      <c r="C20" s="468" t="s">
        <v>424</v>
      </c>
      <c r="D20" s="468" t="s">
        <v>424</v>
      </c>
      <c r="E20" s="468" t="s">
        <v>424</v>
      </c>
      <c r="F20" s="516" t="s">
        <v>424</v>
      </c>
      <c r="G20" s="468" t="s">
        <v>424</v>
      </c>
      <c r="H20" s="516" t="s">
        <v>424</v>
      </c>
      <c r="I20" s="468" t="s">
        <v>424</v>
      </c>
      <c r="J20" s="516" t="s">
        <v>424</v>
      </c>
      <c r="K20" s="468" t="s">
        <v>424</v>
      </c>
      <c r="L20" s="516" t="s">
        <v>424</v>
      </c>
      <c r="M20" s="468" t="s">
        <v>431</v>
      </c>
      <c r="N20" s="150"/>
    </row>
    <row r="21" spans="1:14" ht="14.4" customHeight="1" x14ac:dyDescent="0.3">
      <c r="A21" s="464" t="s">
        <v>464</v>
      </c>
      <c r="B21" s="465" t="s">
        <v>456</v>
      </c>
      <c r="C21" s="468">
        <v>70.540000000000006</v>
      </c>
      <c r="D21" s="468">
        <v>1</v>
      </c>
      <c r="E21" s="468" t="s">
        <v>424</v>
      </c>
      <c r="F21" s="516">
        <v>0</v>
      </c>
      <c r="G21" s="468" t="s">
        <v>424</v>
      </c>
      <c r="H21" s="516">
        <v>0</v>
      </c>
      <c r="I21" s="468">
        <v>70.540000000000006</v>
      </c>
      <c r="J21" s="516">
        <v>1</v>
      </c>
      <c r="K21" s="468">
        <v>1</v>
      </c>
      <c r="L21" s="516">
        <v>1</v>
      </c>
      <c r="M21" s="468" t="s">
        <v>1</v>
      </c>
      <c r="N21" s="150"/>
    </row>
    <row r="22" spans="1:14" ht="14.4" customHeight="1" x14ac:dyDescent="0.3">
      <c r="A22" s="464" t="s">
        <v>464</v>
      </c>
      <c r="B22" s="465" t="s">
        <v>465</v>
      </c>
      <c r="C22" s="468">
        <v>70.540000000000006</v>
      </c>
      <c r="D22" s="468">
        <v>1</v>
      </c>
      <c r="E22" s="468" t="s">
        <v>424</v>
      </c>
      <c r="F22" s="516">
        <v>0</v>
      </c>
      <c r="G22" s="468" t="s">
        <v>424</v>
      </c>
      <c r="H22" s="516">
        <v>0</v>
      </c>
      <c r="I22" s="468">
        <v>70.540000000000006</v>
      </c>
      <c r="J22" s="516">
        <v>1</v>
      </c>
      <c r="K22" s="468">
        <v>1</v>
      </c>
      <c r="L22" s="516">
        <v>1</v>
      </c>
      <c r="M22" s="468" t="s">
        <v>430</v>
      </c>
      <c r="N22" s="150"/>
    </row>
    <row r="23" spans="1:14" ht="14.4" customHeight="1" x14ac:dyDescent="0.3">
      <c r="A23" s="464" t="s">
        <v>424</v>
      </c>
      <c r="B23" s="465" t="s">
        <v>424</v>
      </c>
      <c r="C23" s="468" t="s">
        <v>424</v>
      </c>
      <c r="D23" s="468" t="s">
        <v>424</v>
      </c>
      <c r="E23" s="468" t="s">
        <v>424</v>
      </c>
      <c r="F23" s="516" t="s">
        <v>424</v>
      </c>
      <c r="G23" s="468" t="s">
        <v>424</v>
      </c>
      <c r="H23" s="516" t="s">
        <v>424</v>
      </c>
      <c r="I23" s="468" t="s">
        <v>424</v>
      </c>
      <c r="J23" s="516" t="s">
        <v>424</v>
      </c>
      <c r="K23" s="468" t="s">
        <v>424</v>
      </c>
      <c r="L23" s="516" t="s">
        <v>424</v>
      </c>
      <c r="M23" s="468" t="s">
        <v>431</v>
      </c>
      <c r="N23" s="150"/>
    </row>
    <row r="24" spans="1:14" ht="14.4" customHeight="1" x14ac:dyDescent="0.3">
      <c r="A24" s="464" t="s">
        <v>422</v>
      </c>
      <c r="B24" s="465" t="s">
        <v>466</v>
      </c>
      <c r="C24" s="468">
        <v>272630.94</v>
      </c>
      <c r="D24" s="468">
        <v>407</v>
      </c>
      <c r="E24" s="468">
        <v>140469.67000000004</v>
      </c>
      <c r="F24" s="516">
        <v>0.51523744883834555</v>
      </c>
      <c r="G24" s="468">
        <v>198</v>
      </c>
      <c r="H24" s="516">
        <v>0.48648648648648651</v>
      </c>
      <c r="I24" s="468">
        <v>132161.26999999999</v>
      </c>
      <c r="J24" s="516">
        <v>0.48476255116165462</v>
      </c>
      <c r="K24" s="468">
        <v>209</v>
      </c>
      <c r="L24" s="516">
        <v>0.51351351351351349</v>
      </c>
      <c r="M24" s="468" t="s">
        <v>426</v>
      </c>
      <c r="N24" s="150"/>
    </row>
    <row r="25" spans="1:14" ht="14.4" customHeight="1" x14ac:dyDescent="0.3">
      <c r="A25" s="517" t="s">
        <v>467</v>
      </c>
    </row>
    <row r="26" spans="1:14" ht="14.4" customHeight="1" x14ac:dyDescent="0.3">
      <c r="A26" s="518" t="s">
        <v>468</v>
      </c>
    </row>
    <row r="27" spans="1:14" ht="14.4" customHeight="1" x14ac:dyDescent="0.3">
      <c r="A27" s="517" t="s">
        <v>469</v>
      </c>
    </row>
  </sheetData>
  <autoFilter ref="A4:M4"/>
  <mergeCells count="4">
    <mergeCell ref="E3:H3"/>
    <mergeCell ref="C3:D3"/>
    <mergeCell ref="I3:L3"/>
    <mergeCell ref="A1:L1"/>
  </mergeCells>
  <conditionalFormatting sqref="F4 F9 F25:F1048576">
    <cfRule type="cellIs" dxfId="41" priority="15" stopIfTrue="1" operator="lessThan">
      <formula>0.6</formula>
    </cfRule>
  </conditionalFormatting>
  <conditionalFormatting sqref="B5:B8">
    <cfRule type="expression" dxfId="40" priority="10">
      <formula>AND(LEFT(M5,6)&lt;&gt;"mezera",M5&lt;&gt;"")</formula>
    </cfRule>
  </conditionalFormatting>
  <conditionalFormatting sqref="A5:A8">
    <cfRule type="expression" dxfId="39" priority="8">
      <formula>AND(M5&lt;&gt;"",M5&lt;&gt;"mezeraKL")</formula>
    </cfRule>
  </conditionalFormatting>
  <conditionalFormatting sqref="F5:F8">
    <cfRule type="cellIs" dxfId="38" priority="7" operator="lessThan">
      <formula>0.6</formula>
    </cfRule>
  </conditionalFormatting>
  <conditionalFormatting sqref="B5:L8">
    <cfRule type="expression" dxfId="37" priority="9">
      <formula>OR($M5="KL",$M5="SumaKL")</formula>
    </cfRule>
    <cfRule type="expression" dxfId="36" priority="11">
      <formula>$M5="SumaNS"</formula>
    </cfRule>
  </conditionalFormatting>
  <conditionalFormatting sqref="A5:L8">
    <cfRule type="expression" dxfId="35" priority="12">
      <formula>$M5&lt;&gt;""</formula>
    </cfRule>
  </conditionalFormatting>
  <conditionalFormatting sqref="B10:B24">
    <cfRule type="expression" dxfId="34" priority="4">
      <formula>AND(LEFT(M10,6)&lt;&gt;"mezera",M10&lt;&gt;"")</formula>
    </cfRule>
  </conditionalFormatting>
  <conditionalFormatting sqref="A10:A24">
    <cfRule type="expression" dxfId="33" priority="2">
      <formula>AND(M10&lt;&gt;"",M10&lt;&gt;"mezeraKL")</formula>
    </cfRule>
  </conditionalFormatting>
  <conditionalFormatting sqref="F10:F24">
    <cfRule type="cellIs" dxfId="32" priority="1" operator="lessThan">
      <formula>0.6</formula>
    </cfRule>
  </conditionalFormatting>
  <conditionalFormatting sqref="B10:L24">
    <cfRule type="expression" dxfId="31" priority="3">
      <formula>OR($M10="KL",$M10="SumaKL")</formula>
    </cfRule>
    <cfRule type="expression" dxfId="30" priority="5">
      <formula>$M10="SumaNS"</formula>
    </cfRule>
  </conditionalFormatting>
  <conditionalFormatting sqref="A10:L24">
    <cfRule type="expression" dxfId="29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80" t="s">
        <v>146</v>
      </c>
      <c r="B1" s="380"/>
      <c r="C1" s="380"/>
      <c r="D1" s="380"/>
      <c r="E1" s="380"/>
      <c r="F1" s="380"/>
      <c r="G1" s="380"/>
      <c r="H1" s="380"/>
      <c r="I1" s="380"/>
      <c r="J1" s="342"/>
      <c r="K1" s="342"/>
      <c r="L1" s="342"/>
      <c r="M1" s="342"/>
    </row>
    <row r="2" spans="1:13" ht="14.4" customHeight="1" thickBot="1" x14ac:dyDescent="0.35">
      <c r="A2" s="235" t="s">
        <v>256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97" t="s">
        <v>15</v>
      </c>
      <c r="C3" s="399"/>
      <c r="D3" s="396"/>
      <c r="E3" s="142"/>
      <c r="F3" s="396" t="s">
        <v>16</v>
      </c>
      <c r="G3" s="396"/>
      <c r="H3" s="396"/>
      <c r="I3" s="396"/>
      <c r="J3" s="396" t="s">
        <v>145</v>
      </c>
      <c r="K3" s="396"/>
      <c r="L3" s="396"/>
      <c r="M3" s="398"/>
    </row>
    <row r="4" spans="1:13" ht="14.4" customHeight="1" thickBot="1" x14ac:dyDescent="0.35">
      <c r="A4" s="492" t="s">
        <v>135</v>
      </c>
      <c r="B4" s="493" t="s">
        <v>19</v>
      </c>
      <c r="C4" s="522"/>
      <c r="D4" s="493" t="s">
        <v>20</v>
      </c>
      <c r="E4" s="522"/>
      <c r="F4" s="493" t="s">
        <v>19</v>
      </c>
      <c r="G4" s="496" t="s">
        <v>2</v>
      </c>
      <c r="H4" s="493" t="s">
        <v>20</v>
      </c>
      <c r="I4" s="496" t="s">
        <v>2</v>
      </c>
      <c r="J4" s="493" t="s">
        <v>19</v>
      </c>
      <c r="K4" s="496" t="s">
        <v>2</v>
      </c>
      <c r="L4" s="493" t="s">
        <v>20</v>
      </c>
      <c r="M4" s="497" t="s">
        <v>2</v>
      </c>
    </row>
    <row r="5" spans="1:13" ht="14.4" customHeight="1" x14ac:dyDescent="0.3">
      <c r="A5" s="519" t="s">
        <v>470</v>
      </c>
      <c r="B5" s="510">
        <v>262.23</v>
      </c>
      <c r="C5" s="475">
        <v>1</v>
      </c>
      <c r="D5" s="523">
        <v>1</v>
      </c>
      <c r="E5" s="526" t="s">
        <v>470</v>
      </c>
      <c r="F5" s="510"/>
      <c r="G5" s="498">
        <v>0</v>
      </c>
      <c r="H5" s="478"/>
      <c r="I5" s="499">
        <v>0</v>
      </c>
      <c r="J5" s="529">
        <v>262.23</v>
      </c>
      <c r="K5" s="498">
        <v>1</v>
      </c>
      <c r="L5" s="478">
        <v>1</v>
      </c>
      <c r="M5" s="499">
        <v>1</v>
      </c>
    </row>
    <row r="6" spans="1:13" ht="14.4" customHeight="1" x14ac:dyDescent="0.3">
      <c r="A6" s="520" t="s">
        <v>471</v>
      </c>
      <c r="B6" s="511">
        <v>1584.5000000000002</v>
      </c>
      <c r="C6" s="481">
        <v>1</v>
      </c>
      <c r="D6" s="524">
        <v>12</v>
      </c>
      <c r="E6" s="527" t="s">
        <v>471</v>
      </c>
      <c r="F6" s="511">
        <v>1471.3200000000002</v>
      </c>
      <c r="G6" s="500">
        <v>0.92857052698011988</v>
      </c>
      <c r="H6" s="484">
        <v>6</v>
      </c>
      <c r="I6" s="501">
        <v>0.5</v>
      </c>
      <c r="J6" s="530">
        <v>113.18</v>
      </c>
      <c r="K6" s="500">
        <v>7.1429473019880077E-2</v>
      </c>
      <c r="L6" s="484">
        <v>6</v>
      </c>
      <c r="M6" s="501">
        <v>0.5</v>
      </c>
    </row>
    <row r="7" spans="1:13" ht="14.4" customHeight="1" x14ac:dyDescent="0.3">
      <c r="A7" s="520" t="s">
        <v>472</v>
      </c>
      <c r="B7" s="511">
        <v>126.59</v>
      </c>
      <c r="C7" s="481">
        <v>1</v>
      </c>
      <c r="D7" s="524">
        <v>1</v>
      </c>
      <c r="E7" s="527" t="s">
        <v>472</v>
      </c>
      <c r="F7" s="511">
        <v>126.59</v>
      </c>
      <c r="G7" s="500">
        <v>1</v>
      </c>
      <c r="H7" s="484">
        <v>1</v>
      </c>
      <c r="I7" s="501">
        <v>1</v>
      </c>
      <c r="J7" s="530"/>
      <c r="K7" s="500">
        <v>0</v>
      </c>
      <c r="L7" s="484"/>
      <c r="M7" s="501">
        <v>0</v>
      </c>
    </row>
    <row r="8" spans="1:13" ht="14.4" customHeight="1" x14ac:dyDescent="0.3">
      <c r="A8" s="520" t="s">
        <v>473</v>
      </c>
      <c r="B8" s="511">
        <v>213522.46999999997</v>
      </c>
      <c r="C8" s="481">
        <v>1</v>
      </c>
      <c r="D8" s="524">
        <v>261</v>
      </c>
      <c r="E8" s="527" t="s">
        <v>473</v>
      </c>
      <c r="F8" s="511">
        <v>91966.69</v>
      </c>
      <c r="G8" s="500">
        <v>0.43071199953803463</v>
      </c>
      <c r="H8" s="484">
        <v>107</v>
      </c>
      <c r="I8" s="501">
        <v>0.40996168582375481</v>
      </c>
      <c r="J8" s="530">
        <v>121555.77999999998</v>
      </c>
      <c r="K8" s="500">
        <v>0.56928800046196548</v>
      </c>
      <c r="L8" s="484">
        <v>154</v>
      </c>
      <c r="M8" s="501">
        <v>0.59003831417624519</v>
      </c>
    </row>
    <row r="9" spans="1:13" ht="14.4" customHeight="1" x14ac:dyDescent="0.3">
      <c r="A9" s="520" t="s">
        <v>474</v>
      </c>
      <c r="B9" s="511">
        <v>2697.05</v>
      </c>
      <c r="C9" s="481">
        <v>1</v>
      </c>
      <c r="D9" s="524">
        <v>7</v>
      </c>
      <c r="E9" s="527" t="s">
        <v>474</v>
      </c>
      <c r="F9" s="511">
        <v>2697.05</v>
      </c>
      <c r="G9" s="500">
        <v>1</v>
      </c>
      <c r="H9" s="484">
        <v>7</v>
      </c>
      <c r="I9" s="501">
        <v>1</v>
      </c>
      <c r="J9" s="530"/>
      <c r="K9" s="500">
        <v>0</v>
      </c>
      <c r="L9" s="484"/>
      <c r="M9" s="501">
        <v>0</v>
      </c>
    </row>
    <row r="10" spans="1:13" ht="14.4" customHeight="1" x14ac:dyDescent="0.3">
      <c r="A10" s="520" t="s">
        <v>475</v>
      </c>
      <c r="B10" s="511">
        <v>1366.66</v>
      </c>
      <c r="C10" s="481">
        <v>1</v>
      </c>
      <c r="D10" s="524">
        <v>2</v>
      </c>
      <c r="E10" s="527" t="s">
        <v>475</v>
      </c>
      <c r="F10" s="511">
        <v>1366.66</v>
      </c>
      <c r="G10" s="500">
        <v>1</v>
      </c>
      <c r="H10" s="484">
        <v>2</v>
      </c>
      <c r="I10" s="501">
        <v>1</v>
      </c>
      <c r="J10" s="530"/>
      <c r="K10" s="500">
        <v>0</v>
      </c>
      <c r="L10" s="484"/>
      <c r="M10" s="501">
        <v>0</v>
      </c>
    </row>
    <row r="11" spans="1:13" ht="14.4" customHeight="1" x14ac:dyDescent="0.3">
      <c r="A11" s="520" t="s">
        <v>476</v>
      </c>
      <c r="B11" s="511">
        <v>1724.8400000000001</v>
      </c>
      <c r="C11" s="481">
        <v>1</v>
      </c>
      <c r="D11" s="524">
        <v>4</v>
      </c>
      <c r="E11" s="527" t="s">
        <v>476</v>
      </c>
      <c r="F11" s="511">
        <v>1724.8400000000001</v>
      </c>
      <c r="G11" s="500">
        <v>1</v>
      </c>
      <c r="H11" s="484">
        <v>4</v>
      </c>
      <c r="I11" s="501">
        <v>1</v>
      </c>
      <c r="J11" s="530"/>
      <c r="K11" s="500">
        <v>0</v>
      </c>
      <c r="L11" s="484"/>
      <c r="M11" s="501">
        <v>0</v>
      </c>
    </row>
    <row r="12" spans="1:13" ht="14.4" customHeight="1" x14ac:dyDescent="0.3">
      <c r="A12" s="520" t="s">
        <v>477</v>
      </c>
      <c r="B12" s="511">
        <v>236.87</v>
      </c>
      <c r="C12" s="481">
        <v>1</v>
      </c>
      <c r="D12" s="524">
        <v>1</v>
      </c>
      <c r="E12" s="527" t="s">
        <v>477</v>
      </c>
      <c r="F12" s="511">
        <v>236.87</v>
      </c>
      <c r="G12" s="500">
        <v>1</v>
      </c>
      <c r="H12" s="484">
        <v>1</v>
      </c>
      <c r="I12" s="501">
        <v>1</v>
      </c>
      <c r="J12" s="530"/>
      <c r="K12" s="500">
        <v>0</v>
      </c>
      <c r="L12" s="484"/>
      <c r="M12" s="501">
        <v>0</v>
      </c>
    </row>
    <row r="13" spans="1:13" ht="14.4" customHeight="1" x14ac:dyDescent="0.3">
      <c r="A13" s="520" t="s">
        <v>478</v>
      </c>
      <c r="B13" s="511">
        <v>2475.7799999999997</v>
      </c>
      <c r="C13" s="481">
        <v>1</v>
      </c>
      <c r="D13" s="524">
        <v>15</v>
      </c>
      <c r="E13" s="527" t="s">
        <v>478</v>
      </c>
      <c r="F13" s="511">
        <v>1035.03</v>
      </c>
      <c r="G13" s="500">
        <v>0.41806218646244825</v>
      </c>
      <c r="H13" s="484">
        <v>8</v>
      </c>
      <c r="I13" s="501">
        <v>0.53333333333333333</v>
      </c>
      <c r="J13" s="530">
        <v>1440.75</v>
      </c>
      <c r="K13" s="500">
        <v>0.58193781353755181</v>
      </c>
      <c r="L13" s="484">
        <v>7</v>
      </c>
      <c r="M13" s="501">
        <v>0.46666666666666667</v>
      </c>
    </row>
    <row r="14" spans="1:13" ht="14.4" customHeight="1" x14ac:dyDescent="0.3">
      <c r="A14" s="520" t="s">
        <v>479</v>
      </c>
      <c r="B14" s="511">
        <v>48585.680000000015</v>
      </c>
      <c r="C14" s="481">
        <v>1</v>
      </c>
      <c r="D14" s="524">
        <v>99</v>
      </c>
      <c r="E14" s="527" t="s">
        <v>479</v>
      </c>
      <c r="F14" s="511">
        <v>39796.350000000013</v>
      </c>
      <c r="G14" s="500">
        <v>0.81909628516056587</v>
      </c>
      <c r="H14" s="484">
        <v>61</v>
      </c>
      <c r="I14" s="501">
        <v>0.61616161616161613</v>
      </c>
      <c r="J14" s="530">
        <v>8789.3300000000017</v>
      </c>
      <c r="K14" s="500">
        <v>0.18090371483943415</v>
      </c>
      <c r="L14" s="484">
        <v>38</v>
      </c>
      <c r="M14" s="501">
        <v>0.38383838383838381</v>
      </c>
    </row>
    <row r="15" spans="1:13" ht="14.4" customHeight="1" thickBot="1" x14ac:dyDescent="0.35">
      <c r="A15" s="521" t="s">
        <v>480</v>
      </c>
      <c r="B15" s="512">
        <v>48.27</v>
      </c>
      <c r="C15" s="487">
        <v>1</v>
      </c>
      <c r="D15" s="525">
        <v>4</v>
      </c>
      <c r="E15" s="528" t="s">
        <v>480</v>
      </c>
      <c r="F15" s="512">
        <v>48.27</v>
      </c>
      <c r="G15" s="502">
        <v>1</v>
      </c>
      <c r="H15" s="490">
        <v>1</v>
      </c>
      <c r="I15" s="503">
        <v>0.25</v>
      </c>
      <c r="J15" s="531">
        <v>0</v>
      </c>
      <c r="K15" s="502">
        <v>0</v>
      </c>
      <c r="L15" s="490">
        <v>3</v>
      </c>
      <c r="M15" s="503">
        <v>0.75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8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71" t="s">
        <v>1370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</row>
    <row r="2" spans="1:21" ht="14.4" customHeight="1" thickBot="1" x14ac:dyDescent="0.35">
      <c r="A2" s="235" t="s">
        <v>256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403"/>
      <c r="B3" s="404"/>
      <c r="C3" s="404"/>
      <c r="D3" s="404"/>
      <c r="E3" s="404"/>
      <c r="F3" s="404"/>
      <c r="G3" s="404"/>
      <c r="H3" s="404"/>
      <c r="I3" s="404"/>
      <c r="J3" s="404"/>
      <c r="K3" s="405" t="s">
        <v>128</v>
      </c>
      <c r="L3" s="406"/>
      <c r="M3" s="66">
        <f>SUBTOTAL(9,M7:M1048576)</f>
        <v>272630.94</v>
      </c>
      <c r="N3" s="66">
        <f>SUBTOTAL(9,N7:N1048576)</f>
        <v>1038</v>
      </c>
      <c r="O3" s="66">
        <f>SUBTOTAL(9,O7:O1048576)</f>
        <v>407</v>
      </c>
      <c r="P3" s="66">
        <f>SUBTOTAL(9,P7:P1048576)</f>
        <v>140469.67000000001</v>
      </c>
      <c r="Q3" s="67">
        <f>IF(M3=0,0,P3/M3)</f>
        <v>0.51523744883834544</v>
      </c>
      <c r="R3" s="66">
        <f>SUBTOTAL(9,R7:R1048576)</f>
        <v>503</v>
      </c>
      <c r="S3" s="67">
        <f>IF(N3=0,0,R3/N3)</f>
        <v>0.48458574181117536</v>
      </c>
      <c r="T3" s="66">
        <f>SUBTOTAL(9,T7:T1048576)</f>
        <v>198</v>
      </c>
      <c r="U3" s="68">
        <f>IF(O3=0,0,T3/O3)</f>
        <v>0.48648648648648651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407" t="s">
        <v>15</v>
      </c>
      <c r="N4" s="408"/>
      <c r="O4" s="408"/>
      <c r="P4" s="409" t="s">
        <v>21</v>
      </c>
      <c r="Q4" s="408"/>
      <c r="R4" s="408"/>
      <c r="S4" s="408"/>
      <c r="T4" s="408"/>
      <c r="U4" s="410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400" t="s">
        <v>22</v>
      </c>
      <c r="Q5" s="401"/>
      <c r="R5" s="400" t="s">
        <v>13</v>
      </c>
      <c r="S5" s="401"/>
      <c r="T5" s="400" t="s">
        <v>20</v>
      </c>
      <c r="U5" s="402"/>
    </row>
    <row r="6" spans="1:21" s="208" customFormat="1" ht="14.4" customHeight="1" thickBot="1" x14ac:dyDescent="0.35">
      <c r="A6" s="532" t="s">
        <v>23</v>
      </c>
      <c r="B6" s="533" t="s">
        <v>5</v>
      </c>
      <c r="C6" s="532" t="s">
        <v>24</v>
      </c>
      <c r="D6" s="533" t="s">
        <v>6</v>
      </c>
      <c r="E6" s="533" t="s">
        <v>148</v>
      </c>
      <c r="F6" s="533" t="s">
        <v>25</v>
      </c>
      <c r="G6" s="533" t="s">
        <v>26</v>
      </c>
      <c r="H6" s="533" t="s">
        <v>8</v>
      </c>
      <c r="I6" s="533" t="s">
        <v>10</v>
      </c>
      <c r="J6" s="533" t="s">
        <v>11</v>
      </c>
      <c r="K6" s="533" t="s">
        <v>12</v>
      </c>
      <c r="L6" s="533" t="s">
        <v>27</v>
      </c>
      <c r="M6" s="534" t="s">
        <v>14</v>
      </c>
      <c r="N6" s="535" t="s">
        <v>28</v>
      </c>
      <c r="O6" s="535" t="s">
        <v>28</v>
      </c>
      <c r="P6" s="535" t="s">
        <v>14</v>
      </c>
      <c r="Q6" s="535" t="s">
        <v>2</v>
      </c>
      <c r="R6" s="535" t="s">
        <v>28</v>
      </c>
      <c r="S6" s="535" t="s">
        <v>2</v>
      </c>
      <c r="T6" s="535" t="s">
        <v>28</v>
      </c>
      <c r="U6" s="536" t="s">
        <v>2</v>
      </c>
    </row>
    <row r="7" spans="1:21" ht="14.4" customHeight="1" x14ac:dyDescent="0.3">
      <c r="A7" s="537">
        <v>27</v>
      </c>
      <c r="B7" s="538" t="s">
        <v>451</v>
      </c>
      <c r="C7" s="538" t="s">
        <v>458</v>
      </c>
      <c r="D7" s="539" t="s">
        <v>1365</v>
      </c>
      <c r="E7" s="540" t="s">
        <v>471</v>
      </c>
      <c r="F7" s="538" t="s">
        <v>456</v>
      </c>
      <c r="G7" s="538" t="s">
        <v>481</v>
      </c>
      <c r="H7" s="538" t="s">
        <v>424</v>
      </c>
      <c r="I7" s="538" t="s">
        <v>482</v>
      </c>
      <c r="J7" s="538" t="s">
        <v>483</v>
      </c>
      <c r="K7" s="538" t="s">
        <v>484</v>
      </c>
      <c r="L7" s="541">
        <v>72.55</v>
      </c>
      <c r="M7" s="541">
        <v>72.55</v>
      </c>
      <c r="N7" s="538">
        <v>1</v>
      </c>
      <c r="O7" s="542">
        <v>0.5</v>
      </c>
      <c r="P7" s="541">
        <v>72.55</v>
      </c>
      <c r="Q7" s="543">
        <v>1</v>
      </c>
      <c r="R7" s="538">
        <v>1</v>
      </c>
      <c r="S7" s="543">
        <v>1</v>
      </c>
      <c r="T7" s="542">
        <v>0.5</v>
      </c>
      <c r="U7" s="122">
        <v>1</v>
      </c>
    </row>
    <row r="8" spans="1:21" ht="14.4" customHeight="1" x14ac:dyDescent="0.3">
      <c r="A8" s="480">
        <v>27</v>
      </c>
      <c r="B8" s="481" t="s">
        <v>451</v>
      </c>
      <c r="C8" s="481" t="s">
        <v>458</v>
      </c>
      <c r="D8" s="544" t="s">
        <v>1365</v>
      </c>
      <c r="E8" s="545" t="s">
        <v>471</v>
      </c>
      <c r="F8" s="481" t="s">
        <v>456</v>
      </c>
      <c r="G8" s="481" t="s">
        <v>481</v>
      </c>
      <c r="H8" s="481" t="s">
        <v>424</v>
      </c>
      <c r="I8" s="481" t="s">
        <v>485</v>
      </c>
      <c r="J8" s="481" t="s">
        <v>486</v>
      </c>
      <c r="K8" s="481" t="s">
        <v>484</v>
      </c>
      <c r="L8" s="482">
        <v>0</v>
      </c>
      <c r="M8" s="482">
        <v>0</v>
      </c>
      <c r="N8" s="481">
        <v>1</v>
      </c>
      <c r="O8" s="546">
        <v>0.5</v>
      </c>
      <c r="P8" s="482">
        <v>0</v>
      </c>
      <c r="Q8" s="500"/>
      <c r="R8" s="481">
        <v>1</v>
      </c>
      <c r="S8" s="500">
        <v>1</v>
      </c>
      <c r="T8" s="546">
        <v>0.5</v>
      </c>
      <c r="U8" s="501">
        <v>1</v>
      </c>
    </row>
    <row r="9" spans="1:21" ht="14.4" customHeight="1" x14ac:dyDescent="0.3">
      <c r="A9" s="480">
        <v>27</v>
      </c>
      <c r="B9" s="481" t="s">
        <v>451</v>
      </c>
      <c r="C9" s="481" t="s">
        <v>458</v>
      </c>
      <c r="D9" s="544" t="s">
        <v>1365</v>
      </c>
      <c r="E9" s="545" t="s">
        <v>471</v>
      </c>
      <c r="F9" s="481" t="s">
        <v>456</v>
      </c>
      <c r="G9" s="481" t="s">
        <v>487</v>
      </c>
      <c r="H9" s="481" t="s">
        <v>424</v>
      </c>
      <c r="I9" s="481" t="s">
        <v>488</v>
      </c>
      <c r="J9" s="481" t="s">
        <v>489</v>
      </c>
      <c r="K9" s="481" t="s">
        <v>490</v>
      </c>
      <c r="L9" s="482">
        <v>34.15</v>
      </c>
      <c r="M9" s="482">
        <v>34.15</v>
      </c>
      <c r="N9" s="481">
        <v>1</v>
      </c>
      <c r="O9" s="546">
        <v>1</v>
      </c>
      <c r="P9" s="482"/>
      <c r="Q9" s="500">
        <v>0</v>
      </c>
      <c r="R9" s="481"/>
      <c r="S9" s="500">
        <v>0</v>
      </c>
      <c r="T9" s="546"/>
      <c r="U9" s="501">
        <v>0</v>
      </c>
    </row>
    <row r="10" spans="1:21" ht="14.4" customHeight="1" x14ac:dyDescent="0.3">
      <c r="A10" s="480">
        <v>27</v>
      </c>
      <c r="B10" s="481" t="s">
        <v>451</v>
      </c>
      <c r="C10" s="481" t="s">
        <v>458</v>
      </c>
      <c r="D10" s="544" t="s">
        <v>1365</v>
      </c>
      <c r="E10" s="545" t="s">
        <v>471</v>
      </c>
      <c r="F10" s="481" t="s">
        <v>456</v>
      </c>
      <c r="G10" s="481" t="s">
        <v>491</v>
      </c>
      <c r="H10" s="481" t="s">
        <v>424</v>
      </c>
      <c r="I10" s="481" t="s">
        <v>492</v>
      </c>
      <c r="J10" s="481" t="s">
        <v>493</v>
      </c>
      <c r="K10" s="481" t="s">
        <v>494</v>
      </c>
      <c r="L10" s="482">
        <v>79.03</v>
      </c>
      <c r="M10" s="482">
        <v>79.03</v>
      </c>
      <c r="N10" s="481">
        <v>1</v>
      </c>
      <c r="O10" s="546">
        <v>1</v>
      </c>
      <c r="P10" s="482"/>
      <c r="Q10" s="500">
        <v>0</v>
      </c>
      <c r="R10" s="481"/>
      <c r="S10" s="500">
        <v>0</v>
      </c>
      <c r="T10" s="546"/>
      <c r="U10" s="501">
        <v>0</v>
      </c>
    </row>
    <row r="11" spans="1:21" ht="14.4" customHeight="1" x14ac:dyDescent="0.3">
      <c r="A11" s="480">
        <v>27</v>
      </c>
      <c r="B11" s="481" t="s">
        <v>451</v>
      </c>
      <c r="C11" s="481" t="s">
        <v>458</v>
      </c>
      <c r="D11" s="544" t="s">
        <v>1365</v>
      </c>
      <c r="E11" s="545" t="s">
        <v>471</v>
      </c>
      <c r="F11" s="481" t="s">
        <v>456</v>
      </c>
      <c r="G11" s="481" t="s">
        <v>495</v>
      </c>
      <c r="H11" s="481" t="s">
        <v>424</v>
      </c>
      <c r="I11" s="481" t="s">
        <v>496</v>
      </c>
      <c r="J11" s="481" t="s">
        <v>497</v>
      </c>
      <c r="K11" s="481" t="s">
        <v>498</v>
      </c>
      <c r="L11" s="482">
        <v>0</v>
      </c>
      <c r="M11" s="482">
        <v>0</v>
      </c>
      <c r="N11" s="481">
        <v>5</v>
      </c>
      <c r="O11" s="546">
        <v>2</v>
      </c>
      <c r="P11" s="482"/>
      <c r="Q11" s="500"/>
      <c r="R11" s="481"/>
      <c r="S11" s="500">
        <v>0</v>
      </c>
      <c r="T11" s="546"/>
      <c r="U11" s="501">
        <v>0</v>
      </c>
    </row>
    <row r="12" spans="1:21" ht="14.4" customHeight="1" x14ac:dyDescent="0.3">
      <c r="A12" s="480">
        <v>27</v>
      </c>
      <c r="B12" s="481" t="s">
        <v>451</v>
      </c>
      <c r="C12" s="481" t="s">
        <v>458</v>
      </c>
      <c r="D12" s="544" t="s">
        <v>1365</v>
      </c>
      <c r="E12" s="545" t="s">
        <v>471</v>
      </c>
      <c r="F12" s="481" t="s">
        <v>456</v>
      </c>
      <c r="G12" s="481" t="s">
        <v>499</v>
      </c>
      <c r="H12" s="481" t="s">
        <v>1369</v>
      </c>
      <c r="I12" s="481" t="s">
        <v>500</v>
      </c>
      <c r="J12" s="481" t="s">
        <v>501</v>
      </c>
      <c r="K12" s="481" t="s">
        <v>502</v>
      </c>
      <c r="L12" s="482">
        <v>218.62</v>
      </c>
      <c r="M12" s="482">
        <v>218.62</v>
      </c>
      <c r="N12" s="481">
        <v>1</v>
      </c>
      <c r="O12" s="546">
        <v>0.5</v>
      </c>
      <c r="P12" s="482">
        <v>218.62</v>
      </c>
      <c r="Q12" s="500">
        <v>1</v>
      </c>
      <c r="R12" s="481">
        <v>1</v>
      </c>
      <c r="S12" s="500">
        <v>1</v>
      </c>
      <c r="T12" s="546">
        <v>0.5</v>
      </c>
      <c r="U12" s="501">
        <v>1</v>
      </c>
    </row>
    <row r="13" spans="1:21" ht="14.4" customHeight="1" x14ac:dyDescent="0.3">
      <c r="A13" s="480">
        <v>27</v>
      </c>
      <c r="B13" s="481" t="s">
        <v>451</v>
      </c>
      <c r="C13" s="481" t="s">
        <v>458</v>
      </c>
      <c r="D13" s="544" t="s">
        <v>1365</v>
      </c>
      <c r="E13" s="545" t="s">
        <v>471</v>
      </c>
      <c r="F13" s="481" t="s">
        <v>456</v>
      </c>
      <c r="G13" s="481" t="s">
        <v>503</v>
      </c>
      <c r="H13" s="481" t="s">
        <v>424</v>
      </c>
      <c r="I13" s="481" t="s">
        <v>504</v>
      </c>
      <c r="J13" s="481" t="s">
        <v>505</v>
      </c>
      <c r="K13" s="481" t="s">
        <v>506</v>
      </c>
      <c r="L13" s="482">
        <v>0</v>
      </c>
      <c r="M13" s="482">
        <v>0</v>
      </c>
      <c r="N13" s="481">
        <v>2</v>
      </c>
      <c r="O13" s="546">
        <v>0.5</v>
      </c>
      <c r="P13" s="482">
        <v>0</v>
      </c>
      <c r="Q13" s="500"/>
      <c r="R13" s="481">
        <v>2</v>
      </c>
      <c r="S13" s="500">
        <v>1</v>
      </c>
      <c r="T13" s="546">
        <v>0.5</v>
      </c>
      <c r="U13" s="501">
        <v>1</v>
      </c>
    </row>
    <row r="14" spans="1:21" ht="14.4" customHeight="1" x14ac:dyDescent="0.3">
      <c r="A14" s="480">
        <v>27</v>
      </c>
      <c r="B14" s="481" t="s">
        <v>451</v>
      </c>
      <c r="C14" s="481" t="s">
        <v>458</v>
      </c>
      <c r="D14" s="544" t="s">
        <v>1365</v>
      </c>
      <c r="E14" s="545" t="s">
        <v>471</v>
      </c>
      <c r="F14" s="481" t="s">
        <v>456</v>
      </c>
      <c r="G14" s="481" t="s">
        <v>503</v>
      </c>
      <c r="H14" s="481" t="s">
        <v>424</v>
      </c>
      <c r="I14" s="481" t="s">
        <v>507</v>
      </c>
      <c r="J14" s="481" t="s">
        <v>508</v>
      </c>
      <c r="K14" s="481" t="s">
        <v>506</v>
      </c>
      <c r="L14" s="482">
        <v>0</v>
      </c>
      <c r="M14" s="482">
        <v>0</v>
      </c>
      <c r="N14" s="481">
        <v>2</v>
      </c>
      <c r="O14" s="546">
        <v>1</v>
      </c>
      <c r="P14" s="482"/>
      <c r="Q14" s="500"/>
      <c r="R14" s="481"/>
      <c r="S14" s="500">
        <v>0</v>
      </c>
      <c r="T14" s="546"/>
      <c r="U14" s="501">
        <v>0</v>
      </c>
    </row>
    <row r="15" spans="1:21" ht="14.4" customHeight="1" x14ac:dyDescent="0.3">
      <c r="A15" s="480">
        <v>27</v>
      </c>
      <c r="B15" s="481" t="s">
        <v>451</v>
      </c>
      <c r="C15" s="481" t="s">
        <v>458</v>
      </c>
      <c r="D15" s="544" t="s">
        <v>1365</v>
      </c>
      <c r="E15" s="545" t="s">
        <v>472</v>
      </c>
      <c r="F15" s="481" t="s">
        <v>456</v>
      </c>
      <c r="G15" s="481" t="s">
        <v>509</v>
      </c>
      <c r="H15" s="481" t="s">
        <v>424</v>
      </c>
      <c r="I15" s="481" t="s">
        <v>510</v>
      </c>
      <c r="J15" s="481" t="s">
        <v>511</v>
      </c>
      <c r="K15" s="481" t="s">
        <v>512</v>
      </c>
      <c r="L15" s="482">
        <v>126.59</v>
      </c>
      <c r="M15" s="482">
        <v>126.59</v>
      </c>
      <c r="N15" s="481">
        <v>1</v>
      </c>
      <c r="O15" s="546">
        <v>1</v>
      </c>
      <c r="P15" s="482">
        <v>126.59</v>
      </c>
      <c r="Q15" s="500">
        <v>1</v>
      </c>
      <c r="R15" s="481">
        <v>1</v>
      </c>
      <c r="S15" s="500">
        <v>1</v>
      </c>
      <c r="T15" s="546">
        <v>1</v>
      </c>
      <c r="U15" s="501">
        <v>1</v>
      </c>
    </row>
    <row r="16" spans="1:21" ht="14.4" customHeight="1" x14ac:dyDescent="0.3">
      <c r="A16" s="480">
        <v>27</v>
      </c>
      <c r="B16" s="481" t="s">
        <v>451</v>
      </c>
      <c r="C16" s="481" t="s">
        <v>458</v>
      </c>
      <c r="D16" s="544" t="s">
        <v>1365</v>
      </c>
      <c r="E16" s="545" t="s">
        <v>474</v>
      </c>
      <c r="F16" s="481" t="s">
        <v>456</v>
      </c>
      <c r="G16" s="481" t="s">
        <v>513</v>
      </c>
      <c r="H16" s="481" t="s">
        <v>424</v>
      </c>
      <c r="I16" s="481" t="s">
        <v>514</v>
      </c>
      <c r="J16" s="481" t="s">
        <v>515</v>
      </c>
      <c r="K16" s="481" t="s">
        <v>516</v>
      </c>
      <c r="L16" s="482">
        <v>154.36000000000001</v>
      </c>
      <c r="M16" s="482">
        <v>154.36000000000001</v>
      </c>
      <c r="N16" s="481">
        <v>1</v>
      </c>
      <c r="O16" s="546">
        <v>0.5</v>
      </c>
      <c r="P16" s="482">
        <v>154.36000000000001</v>
      </c>
      <c r="Q16" s="500">
        <v>1</v>
      </c>
      <c r="R16" s="481">
        <v>1</v>
      </c>
      <c r="S16" s="500">
        <v>1</v>
      </c>
      <c r="T16" s="546">
        <v>0.5</v>
      </c>
      <c r="U16" s="501">
        <v>1</v>
      </c>
    </row>
    <row r="17" spans="1:21" ht="14.4" customHeight="1" x14ac:dyDescent="0.3">
      <c r="A17" s="480">
        <v>27</v>
      </c>
      <c r="B17" s="481" t="s">
        <v>451</v>
      </c>
      <c r="C17" s="481" t="s">
        <v>458</v>
      </c>
      <c r="D17" s="544" t="s">
        <v>1365</v>
      </c>
      <c r="E17" s="545" t="s">
        <v>474</v>
      </c>
      <c r="F17" s="481" t="s">
        <v>456</v>
      </c>
      <c r="G17" s="481" t="s">
        <v>517</v>
      </c>
      <c r="H17" s="481" t="s">
        <v>424</v>
      </c>
      <c r="I17" s="481" t="s">
        <v>518</v>
      </c>
      <c r="J17" s="481" t="s">
        <v>519</v>
      </c>
      <c r="K17" s="481" t="s">
        <v>520</v>
      </c>
      <c r="L17" s="482">
        <v>115.26</v>
      </c>
      <c r="M17" s="482">
        <v>115.26</v>
      </c>
      <c r="N17" s="481">
        <v>1</v>
      </c>
      <c r="O17" s="546">
        <v>1</v>
      </c>
      <c r="P17" s="482">
        <v>115.26</v>
      </c>
      <c r="Q17" s="500">
        <v>1</v>
      </c>
      <c r="R17" s="481">
        <v>1</v>
      </c>
      <c r="S17" s="500">
        <v>1</v>
      </c>
      <c r="T17" s="546">
        <v>1</v>
      </c>
      <c r="U17" s="501">
        <v>1</v>
      </c>
    </row>
    <row r="18" spans="1:21" ht="14.4" customHeight="1" x14ac:dyDescent="0.3">
      <c r="A18" s="480">
        <v>27</v>
      </c>
      <c r="B18" s="481" t="s">
        <v>451</v>
      </c>
      <c r="C18" s="481" t="s">
        <v>458</v>
      </c>
      <c r="D18" s="544" t="s">
        <v>1365</v>
      </c>
      <c r="E18" s="545" t="s">
        <v>474</v>
      </c>
      <c r="F18" s="481" t="s">
        <v>456</v>
      </c>
      <c r="G18" s="481" t="s">
        <v>521</v>
      </c>
      <c r="H18" s="481" t="s">
        <v>424</v>
      </c>
      <c r="I18" s="481" t="s">
        <v>522</v>
      </c>
      <c r="J18" s="481" t="s">
        <v>523</v>
      </c>
      <c r="K18" s="481" t="s">
        <v>524</v>
      </c>
      <c r="L18" s="482">
        <v>105.63</v>
      </c>
      <c r="M18" s="482">
        <v>211.26</v>
      </c>
      <c r="N18" s="481">
        <v>2</v>
      </c>
      <c r="O18" s="546">
        <v>1</v>
      </c>
      <c r="P18" s="482">
        <v>211.26</v>
      </c>
      <c r="Q18" s="500">
        <v>1</v>
      </c>
      <c r="R18" s="481">
        <v>2</v>
      </c>
      <c r="S18" s="500">
        <v>1</v>
      </c>
      <c r="T18" s="546">
        <v>1</v>
      </c>
      <c r="U18" s="501">
        <v>1</v>
      </c>
    </row>
    <row r="19" spans="1:21" ht="14.4" customHeight="1" x14ac:dyDescent="0.3">
      <c r="A19" s="480">
        <v>27</v>
      </c>
      <c r="B19" s="481" t="s">
        <v>451</v>
      </c>
      <c r="C19" s="481" t="s">
        <v>458</v>
      </c>
      <c r="D19" s="544" t="s">
        <v>1365</v>
      </c>
      <c r="E19" s="545" t="s">
        <v>474</v>
      </c>
      <c r="F19" s="481" t="s">
        <v>456</v>
      </c>
      <c r="G19" s="481" t="s">
        <v>525</v>
      </c>
      <c r="H19" s="481" t="s">
        <v>424</v>
      </c>
      <c r="I19" s="481" t="s">
        <v>526</v>
      </c>
      <c r="J19" s="481" t="s">
        <v>527</v>
      </c>
      <c r="K19" s="481" t="s">
        <v>528</v>
      </c>
      <c r="L19" s="482">
        <v>760.22</v>
      </c>
      <c r="M19" s="482">
        <v>1520.44</v>
      </c>
      <c r="N19" s="481">
        <v>2</v>
      </c>
      <c r="O19" s="546">
        <v>1.5</v>
      </c>
      <c r="P19" s="482">
        <v>1520.44</v>
      </c>
      <c r="Q19" s="500">
        <v>1</v>
      </c>
      <c r="R19" s="481">
        <v>2</v>
      </c>
      <c r="S19" s="500">
        <v>1</v>
      </c>
      <c r="T19" s="546">
        <v>1.5</v>
      </c>
      <c r="U19" s="501">
        <v>1</v>
      </c>
    </row>
    <row r="20" spans="1:21" ht="14.4" customHeight="1" x14ac:dyDescent="0.3">
      <c r="A20" s="480">
        <v>27</v>
      </c>
      <c r="B20" s="481" t="s">
        <v>451</v>
      </c>
      <c r="C20" s="481" t="s">
        <v>458</v>
      </c>
      <c r="D20" s="544" t="s">
        <v>1365</v>
      </c>
      <c r="E20" s="545" t="s">
        <v>474</v>
      </c>
      <c r="F20" s="481" t="s">
        <v>456</v>
      </c>
      <c r="G20" s="481" t="s">
        <v>529</v>
      </c>
      <c r="H20" s="481" t="s">
        <v>1369</v>
      </c>
      <c r="I20" s="481" t="s">
        <v>530</v>
      </c>
      <c r="J20" s="481" t="s">
        <v>531</v>
      </c>
      <c r="K20" s="481" t="s">
        <v>532</v>
      </c>
      <c r="L20" s="482">
        <v>117.46</v>
      </c>
      <c r="M20" s="482">
        <v>234.92</v>
      </c>
      <c r="N20" s="481">
        <v>2</v>
      </c>
      <c r="O20" s="546">
        <v>1</v>
      </c>
      <c r="P20" s="482">
        <v>234.92</v>
      </c>
      <c r="Q20" s="500">
        <v>1</v>
      </c>
      <c r="R20" s="481">
        <v>2</v>
      </c>
      <c r="S20" s="500">
        <v>1</v>
      </c>
      <c r="T20" s="546">
        <v>1</v>
      </c>
      <c r="U20" s="501">
        <v>1</v>
      </c>
    </row>
    <row r="21" spans="1:21" ht="14.4" customHeight="1" x14ac:dyDescent="0.3">
      <c r="A21" s="480">
        <v>27</v>
      </c>
      <c r="B21" s="481" t="s">
        <v>451</v>
      </c>
      <c r="C21" s="481" t="s">
        <v>458</v>
      </c>
      <c r="D21" s="544" t="s">
        <v>1365</v>
      </c>
      <c r="E21" s="545" t="s">
        <v>474</v>
      </c>
      <c r="F21" s="481" t="s">
        <v>456</v>
      </c>
      <c r="G21" s="481" t="s">
        <v>529</v>
      </c>
      <c r="H21" s="481" t="s">
        <v>1369</v>
      </c>
      <c r="I21" s="481" t="s">
        <v>533</v>
      </c>
      <c r="J21" s="481" t="s">
        <v>531</v>
      </c>
      <c r="K21" s="481" t="s">
        <v>534</v>
      </c>
      <c r="L21" s="482">
        <v>352.37</v>
      </c>
      <c r="M21" s="482">
        <v>352.37</v>
      </c>
      <c r="N21" s="481">
        <v>1</v>
      </c>
      <c r="O21" s="546">
        <v>1</v>
      </c>
      <c r="P21" s="482">
        <v>352.37</v>
      </c>
      <c r="Q21" s="500">
        <v>1</v>
      </c>
      <c r="R21" s="481">
        <v>1</v>
      </c>
      <c r="S21" s="500">
        <v>1</v>
      </c>
      <c r="T21" s="546">
        <v>1</v>
      </c>
      <c r="U21" s="501">
        <v>1</v>
      </c>
    </row>
    <row r="22" spans="1:21" ht="14.4" customHeight="1" x14ac:dyDescent="0.3">
      <c r="A22" s="480">
        <v>27</v>
      </c>
      <c r="B22" s="481" t="s">
        <v>451</v>
      </c>
      <c r="C22" s="481" t="s">
        <v>458</v>
      </c>
      <c r="D22" s="544" t="s">
        <v>1365</v>
      </c>
      <c r="E22" s="545" t="s">
        <v>474</v>
      </c>
      <c r="F22" s="481" t="s">
        <v>456</v>
      </c>
      <c r="G22" s="481" t="s">
        <v>535</v>
      </c>
      <c r="H22" s="481" t="s">
        <v>424</v>
      </c>
      <c r="I22" s="481" t="s">
        <v>536</v>
      </c>
      <c r="J22" s="481" t="s">
        <v>537</v>
      </c>
      <c r="K22" s="481" t="s">
        <v>538</v>
      </c>
      <c r="L22" s="482">
        <v>108.44</v>
      </c>
      <c r="M22" s="482">
        <v>108.44</v>
      </c>
      <c r="N22" s="481">
        <v>1</v>
      </c>
      <c r="O22" s="546">
        <v>1</v>
      </c>
      <c r="P22" s="482">
        <v>108.44</v>
      </c>
      <c r="Q22" s="500">
        <v>1</v>
      </c>
      <c r="R22" s="481">
        <v>1</v>
      </c>
      <c r="S22" s="500">
        <v>1</v>
      </c>
      <c r="T22" s="546">
        <v>1</v>
      </c>
      <c r="U22" s="501">
        <v>1</v>
      </c>
    </row>
    <row r="23" spans="1:21" ht="14.4" customHeight="1" x14ac:dyDescent="0.3">
      <c r="A23" s="480">
        <v>27</v>
      </c>
      <c r="B23" s="481" t="s">
        <v>451</v>
      </c>
      <c r="C23" s="481" t="s">
        <v>458</v>
      </c>
      <c r="D23" s="544" t="s">
        <v>1365</v>
      </c>
      <c r="E23" s="545" t="s">
        <v>477</v>
      </c>
      <c r="F23" s="481" t="s">
        <v>456</v>
      </c>
      <c r="G23" s="481" t="s">
        <v>539</v>
      </c>
      <c r="H23" s="481" t="s">
        <v>1369</v>
      </c>
      <c r="I23" s="481" t="s">
        <v>540</v>
      </c>
      <c r="J23" s="481" t="s">
        <v>541</v>
      </c>
      <c r="K23" s="481" t="s">
        <v>542</v>
      </c>
      <c r="L23" s="482">
        <v>102.93</v>
      </c>
      <c r="M23" s="482">
        <v>102.93</v>
      </c>
      <c r="N23" s="481">
        <v>1</v>
      </c>
      <c r="O23" s="546">
        <v>0.5</v>
      </c>
      <c r="P23" s="482">
        <v>102.93</v>
      </c>
      <c r="Q23" s="500">
        <v>1</v>
      </c>
      <c r="R23" s="481">
        <v>1</v>
      </c>
      <c r="S23" s="500">
        <v>1</v>
      </c>
      <c r="T23" s="546">
        <v>0.5</v>
      </c>
      <c r="U23" s="501">
        <v>1</v>
      </c>
    </row>
    <row r="24" spans="1:21" ht="14.4" customHeight="1" x14ac:dyDescent="0.3">
      <c r="A24" s="480">
        <v>27</v>
      </c>
      <c r="B24" s="481" t="s">
        <v>451</v>
      </c>
      <c r="C24" s="481" t="s">
        <v>458</v>
      </c>
      <c r="D24" s="544" t="s">
        <v>1365</v>
      </c>
      <c r="E24" s="545" t="s">
        <v>477</v>
      </c>
      <c r="F24" s="481" t="s">
        <v>456</v>
      </c>
      <c r="G24" s="481" t="s">
        <v>543</v>
      </c>
      <c r="H24" s="481" t="s">
        <v>1369</v>
      </c>
      <c r="I24" s="481" t="s">
        <v>544</v>
      </c>
      <c r="J24" s="481" t="s">
        <v>545</v>
      </c>
      <c r="K24" s="481" t="s">
        <v>546</v>
      </c>
      <c r="L24" s="482">
        <v>133.94</v>
      </c>
      <c r="M24" s="482">
        <v>133.94</v>
      </c>
      <c r="N24" s="481">
        <v>1</v>
      </c>
      <c r="O24" s="546">
        <v>0.5</v>
      </c>
      <c r="P24" s="482">
        <v>133.94</v>
      </c>
      <c r="Q24" s="500">
        <v>1</v>
      </c>
      <c r="R24" s="481">
        <v>1</v>
      </c>
      <c r="S24" s="500">
        <v>1</v>
      </c>
      <c r="T24" s="546">
        <v>0.5</v>
      </c>
      <c r="U24" s="501">
        <v>1</v>
      </c>
    </row>
    <row r="25" spans="1:21" ht="14.4" customHeight="1" x14ac:dyDescent="0.3">
      <c r="A25" s="480">
        <v>27</v>
      </c>
      <c r="B25" s="481" t="s">
        <v>451</v>
      </c>
      <c r="C25" s="481" t="s">
        <v>458</v>
      </c>
      <c r="D25" s="544" t="s">
        <v>1365</v>
      </c>
      <c r="E25" s="545" t="s">
        <v>476</v>
      </c>
      <c r="F25" s="481" t="s">
        <v>456</v>
      </c>
      <c r="G25" s="481" t="s">
        <v>513</v>
      </c>
      <c r="H25" s="481" t="s">
        <v>424</v>
      </c>
      <c r="I25" s="481" t="s">
        <v>514</v>
      </c>
      <c r="J25" s="481" t="s">
        <v>515</v>
      </c>
      <c r="K25" s="481" t="s">
        <v>516</v>
      </c>
      <c r="L25" s="482">
        <v>154.36000000000001</v>
      </c>
      <c r="M25" s="482">
        <v>154.36000000000001</v>
      </c>
      <c r="N25" s="481">
        <v>1</v>
      </c>
      <c r="O25" s="546">
        <v>1</v>
      </c>
      <c r="P25" s="482">
        <v>154.36000000000001</v>
      </c>
      <c r="Q25" s="500">
        <v>1</v>
      </c>
      <c r="R25" s="481">
        <v>1</v>
      </c>
      <c r="S25" s="500">
        <v>1</v>
      </c>
      <c r="T25" s="546">
        <v>1</v>
      </c>
      <c r="U25" s="501">
        <v>1</v>
      </c>
    </row>
    <row r="26" spans="1:21" ht="14.4" customHeight="1" x14ac:dyDescent="0.3">
      <c r="A26" s="480">
        <v>27</v>
      </c>
      <c r="B26" s="481" t="s">
        <v>451</v>
      </c>
      <c r="C26" s="481" t="s">
        <v>460</v>
      </c>
      <c r="D26" s="544" t="s">
        <v>1366</v>
      </c>
      <c r="E26" s="545" t="s">
        <v>471</v>
      </c>
      <c r="F26" s="481" t="s">
        <v>456</v>
      </c>
      <c r="G26" s="481" t="s">
        <v>513</v>
      </c>
      <c r="H26" s="481" t="s">
        <v>1369</v>
      </c>
      <c r="I26" s="481" t="s">
        <v>547</v>
      </c>
      <c r="J26" s="481" t="s">
        <v>548</v>
      </c>
      <c r="K26" s="481" t="s">
        <v>549</v>
      </c>
      <c r="L26" s="482">
        <v>225.06</v>
      </c>
      <c r="M26" s="482">
        <v>450.12</v>
      </c>
      <c r="N26" s="481">
        <v>2</v>
      </c>
      <c r="O26" s="546">
        <v>0.5</v>
      </c>
      <c r="P26" s="482">
        <v>450.12</v>
      </c>
      <c r="Q26" s="500">
        <v>1</v>
      </c>
      <c r="R26" s="481">
        <v>2</v>
      </c>
      <c r="S26" s="500">
        <v>1</v>
      </c>
      <c r="T26" s="546">
        <v>0.5</v>
      </c>
      <c r="U26" s="501">
        <v>1</v>
      </c>
    </row>
    <row r="27" spans="1:21" ht="14.4" customHeight="1" x14ac:dyDescent="0.3">
      <c r="A27" s="480">
        <v>27</v>
      </c>
      <c r="B27" s="481" t="s">
        <v>451</v>
      </c>
      <c r="C27" s="481" t="s">
        <v>460</v>
      </c>
      <c r="D27" s="544" t="s">
        <v>1366</v>
      </c>
      <c r="E27" s="545" t="s">
        <v>471</v>
      </c>
      <c r="F27" s="481" t="s">
        <v>456</v>
      </c>
      <c r="G27" s="481" t="s">
        <v>550</v>
      </c>
      <c r="H27" s="481" t="s">
        <v>424</v>
      </c>
      <c r="I27" s="481" t="s">
        <v>551</v>
      </c>
      <c r="J27" s="481" t="s">
        <v>552</v>
      </c>
      <c r="K27" s="481" t="s">
        <v>553</v>
      </c>
      <c r="L27" s="482">
        <v>107.27</v>
      </c>
      <c r="M27" s="482">
        <v>536.35</v>
      </c>
      <c r="N27" s="481">
        <v>5</v>
      </c>
      <c r="O27" s="546">
        <v>1.5</v>
      </c>
      <c r="P27" s="482">
        <v>536.35</v>
      </c>
      <c r="Q27" s="500">
        <v>1</v>
      </c>
      <c r="R27" s="481">
        <v>5</v>
      </c>
      <c r="S27" s="500">
        <v>1</v>
      </c>
      <c r="T27" s="546">
        <v>1.5</v>
      </c>
      <c r="U27" s="501">
        <v>1</v>
      </c>
    </row>
    <row r="28" spans="1:21" ht="14.4" customHeight="1" x14ac:dyDescent="0.3">
      <c r="A28" s="480">
        <v>27</v>
      </c>
      <c r="B28" s="481" t="s">
        <v>451</v>
      </c>
      <c r="C28" s="481" t="s">
        <v>460</v>
      </c>
      <c r="D28" s="544" t="s">
        <v>1366</v>
      </c>
      <c r="E28" s="545" t="s">
        <v>471</v>
      </c>
      <c r="F28" s="481" t="s">
        <v>456</v>
      </c>
      <c r="G28" s="481" t="s">
        <v>554</v>
      </c>
      <c r="H28" s="481" t="s">
        <v>424</v>
      </c>
      <c r="I28" s="481" t="s">
        <v>555</v>
      </c>
      <c r="J28" s="481" t="s">
        <v>556</v>
      </c>
      <c r="K28" s="481" t="s">
        <v>557</v>
      </c>
      <c r="L28" s="482">
        <v>48.42</v>
      </c>
      <c r="M28" s="482">
        <v>96.84</v>
      </c>
      <c r="N28" s="481">
        <v>2</v>
      </c>
      <c r="O28" s="546">
        <v>0.5</v>
      </c>
      <c r="P28" s="482">
        <v>96.84</v>
      </c>
      <c r="Q28" s="500">
        <v>1</v>
      </c>
      <c r="R28" s="481">
        <v>2</v>
      </c>
      <c r="S28" s="500">
        <v>1</v>
      </c>
      <c r="T28" s="546">
        <v>0.5</v>
      </c>
      <c r="U28" s="501">
        <v>1</v>
      </c>
    </row>
    <row r="29" spans="1:21" ht="14.4" customHeight="1" x14ac:dyDescent="0.3">
      <c r="A29" s="480">
        <v>27</v>
      </c>
      <c r="B29" s="481" t="s">
        <v>451</v>
      </c>
      <c r="C29" s="481" t="s">
        <v>460</v>
      </c>
      <c r="D29" s="544" t="s">
        <v>1366</v>
      </c>
      <c r="E29" s="545" t="s">
        <v>471</v>
      </c>
      <c r="F29" s="481" t="s">
        <v>456</v>
      </c>
      <c r="G29" s="481" t="s">
        <v>558</v>
      </c>
      <c r="H29" s="481" t="s">
        <v>424</v>
      </c>
      <c r="I29" s="481" t="s">
        <v>559</v>
      </c>
      <c r="J29" s="481" t="s">
        <v>560</v>
      </c>
      <c r="K29" s="481" t="s">
        <v>561</v>
      </c>
      <c r="L29" s="482">
        <v>0</v>
      </c>
      <c r="M29" s="482">
        <v>0</v>
      </c>
      <c r="N29" s="481">
        <v>2</v>
      </c>
      <c r="O29" s="546">
        <v>1</v>
      </c>
      <c r="P29" s="482"/>
      <c r="Q29" s="500"/>
      <c r="R29" s="481"/>
      <c r="S29" s="500">
        <v>0</v>
      </c>
      <c r="T29" s="546"/>
      <c r="U29" s="501">
        <v>0</v>
      </c>
    </row>
    <row r="30" spans="1:21" ht="14.4" customHeight="1" x14ac:dyDescent="0.3">
      <c r="A30" s="480">
        <v>27</v>
      </c>
      <c r="B30" s="481" t="s">
        <v>451</v>
      </c>
      <c r="C30" s="481" t="s">
        <v>460</v>
      </c>
      <c r="D30" s="544" t="s">
        <v>1366</v>
      </c>
      <c r="E30" s="545" t="s">
        <v>471</v>
      </c>
      <c r="F30" s="481" t="s">
        <v>456</v>
      </c>
      <c r="G30" s="481" t="s">
        <v>562</v>
      </c>
      <c r="H30" s="481" t="s">
        <v>424</v>
      </c>
      <c r="I30" s="481" t="s">
        <v>563</v>
      </c>
      <c r="J30" s="481" t="s">
        <v>564</v>
      </c>
      <c r="K30" s="481" t="s">
        <v>565</v>
      </c>
      <c r="L30" s="482">
        <v>48.42</v>
      </c>
      <c r="M30" s="482">
        <v>96.84</v>
      </c>
      <c r="N30" s="481">
        <v>2</v>
      </c>
      <c r="O30" s="546">
        <v>0.5</v>
      </c>
      <c r="P30" s="482">
        <v>96.84</v>
      </c>
      <c r="Q30" s="500">
        <v>1</v>
      </c>
      <c r="R30" s="481">
        <v>2</v>
      </c>
      <c r="S30" s="500">
        <v>1</v>
      </c>
      <c r="T30" s="546">
        <v>0.5</v>
      </c>
      <c r="U30" s="501">
        <v>1</v>
      </c>
    </row>
    <row r="31" spans="1:21" ht="14.4" customHeight="1" x14ac:dyDescent="0.3">
      <c r="A31" s="480">
        <v>27</v>
      </c>
      <c r="B31" s="481" t="s">
        <v>451</v>
      </c>
      <c r="C31" s="481" t="s">
        <v>460</v>
      </c>
      <c r="D31" s="544" t="s">
        <v>1366</v>
      </c>
      <c r="E31" s="545" t="s">
        <v>471</v>
      </c>
      <c r="F31" s="481" t="s">
        <v>456</v>
      </c>
      <c r="G31" s="481" t="s">
        <v>566</v>
      </c>
      <c r="H31" s="481" t="s">
        <v>424</v>
      </c>
      <c r="I31" s="481" t="s">
        <v>567</v>
      </c>
      <c r="J31" s="481" t="s">
        <v>568</v>
      </c>
      <c r="K31" s="481" t="s">
        <v>569</v>
      </c>
      <c r="L31" s="482">
        <v>0</v>
      </c>
      <c r="M31" s="482">
        <v>0</v>
      </c>
      <c r="N31" s="481">
        <v>1</v>
      </c>
      <c r="O31" s="546">
        <v>1</v>
      </c>
      <c r="P31" s="482">
        <v>0</v>
      </c>
      <c r="Q31" s="500"/>
      <c r="R31" s="481">
        <v>1</v>
      </c>
      <c r="S31" s="500">
        <v>1</v>
      </c>
      <c r="T31" s="546">
        <v>1</v>
      </c>
      <c r="U31" s="501">
        <v>1</v>
      </c>
    </row>
    <row r="32" spans="1:21" ht="14.4" customHeight="1" x14ac:dyDescent="0.3">
      <c r="A32" s="480">
        <v>27</v>
      </c>
      <c r="B32" s="481" t="s">
        <v>451</v>
      </c>
      <c r="C32" s="481" t="s">
        <v>460</v>
      </c>
      <c r="D32" s="544" t="s">
        <v>1366</v>
      </c>
      <c r="E32" s="545" t="s">
        <v>479</v>
      </c>
      <c r="F32" s="481" t="s">
        <v>456</v>
      </c>
      <c r="G32" s="481" t="s">
        <v>570</v>
      </c>
      <c r="H32" s="481" t="s">
        <v>424</v>
      </c>
      <c r="I32" s="481" t="s">
        <v>571</v>
      </c>
      <c r="J32" s="481" t="s">
        <v>572</v>
      </c>
      <c r="K32" s="481" t="s">
        <v>573</v>
      </c>
      <c r="L32" s="482">
        <v>35.11</v>
      </c>
      <c r="M32" s="482">
        <v>70.22</v>
      </c>
      <c r="N32" s="481">
        <v>2</v>
      </c>
      <c r="O32" s="546">
        <v>1</v>
      </c>
      <c r="P32" s="482"/>
      <c r="Q32" s="500">
        <v>0</v>
      </c>
      <c r="R32" s="481"/>
      <c r="S32" s="500">
        <v>0</v>
      </c>
      <c r="T32" s="546"/>
      <c r="U32" s="501">
        <v>0</v>
      </c>
    </row>
    <row r="33" spans="1:21" ht="14.4" customHeight="1" x14ac:dyDescent="0.3">
      <c r="A33" s="480">
        <v>27</v>
      </c>
      <c r="B33" s="481" t="s">
        <v>451</v>
      </c>
      <c r="C33" s="481" t="s">
        <v>460</v>
      </c>
      <c r="D33" s="544" t="s">
        <v>1366</v>
      </c>
      <c r="E33" s="545" t="s">
        <v>479</v>
      </c>
      <c r="F33" s="481" t="s">
        <v>456</v>
      </c>
      <c r="G33" s="481" t="s">
        <v>481</v>
      </c>
      <c r="H33" s="481" t="s">
        <v>424</v>
      </c>
      <c r="I33" s="481" t="s">
        <v>574</v>
      </c>
      <c r="J33" s="481" t="s">
        <v>486</v>
      </c>
      <c r="K33" s="481" t="s">
        <v>575</v>
      </c>
      <c r="L33" s="482">
        <v>0</v>
      </c>
      <c r="M33" s="482">
        <v>0</v>
      </c>
      <c r="N33" s="481">
        <v>1</v>
      </c>
      <c r="O33" s="546">
        <v>1</v>
      </c>
      <c r="P33" s="482"/>
      <c r="Q33" s="500"/>
      <c r="R33" s="481"/>
      <c r="S33" s="500">
        <v>0</v>
      </c>
      <c r="T33" s="546"/>
      <c r="U33" s="501">
        <v>0</v>
      </c>
    </row>
    <row r="34" spans="1:21" ht="14.4" customHeight="1" x14ac:dyDescent="0.3">
      <c r="A34" s="480">
        <v>27</v>
      </c>
      <c r="B34" s="481" t="s">
        <v>451</v>
      </c>
      <c r="C34" s="481" t="s">
        <v>460</v>
      </c>
      <c r="D34" s="544" t="s">
        <v>1366</v>
      </c>
      <c r="E34" s="545" t="s">
        <v>479</v>
      </c>
      <c r="F34" s="481" t="s">
        <v>456</v>
      </c>
      <c r="G34" s="481" t="s">
        <v>576</v>
      </c>
      <c r="H34" s="481" t="s">
        <v>424</v>
      </c>
      <c r="I34" s="481" t="s">
        <v>577</v>
      </c>
      <c r="J34" s="481" t="s">
        <v>578</v>
      </c>
      <c r="K34" s="481" t="s">
        <v>579</v>
      </c>
      <c r="L34" s="482">
        <v>62.18</v>
      </c>
      <c r="M34" s="482">
        <v>62.18</v>
      </c>
      <c r="N34" s="481">
        <v>1</v>
      </c>
      <c r="O34" s="546">
        <v>0.5</v>
      </c>
      <c r="P34" s="482"/>
      <c r="Q34" s="500">
        <v>0</v>
      </c>
      <c r="R34" s="481"/>
      <c r="S34" s="500">
        <v>0</v>
      </c>
      <c r="T34" s="546"/>
      <c r="U34" s="501">
        <v>0</v>
      </c>
    </row>
    <row r="35" spans="1:21" ht="14.4" customHeight="1" x14ac:dyDescent="0.3">
      <c r="A35" s="480">
        <v>27</v>
      </c>
      <c r="B35" s="481" t="s">
        <v>451</v>
      </c>
      <c r="C35" s="481" t="s">
        <v>460</v>
      </c>
      <c r="D35" s="544" t="s">
        <v>1366</v>
      </c>
      <c r="E35" s="545" t="s">
        <v>479</v>
      </c>
      <c r="F35" s="481" t="s">
        <v>456</v>
      </c>
      <c r="G35" s="481" t="s">
        <v>580</v>
      </c>
      <c r="H35" s="481" t="s">
        <v>1369</v>
      </c>
      <c r="I35" s="481" t="s">
        <v>581</v>
      </c>
      <c r="J35" s="481" t="s">
        <v>582</v>
      </c>
      <c r="K35" s="481" t="s">
        <v>583</v>
      </c>
      <c r="L35" s="482">
        <v>58.86</v>
      </c>
      <c r="M35" s="482">
        <v>117.72</v>
      </c>
      <c r="N35" s="481">
        <v>2</v>
      </c>
      <c r="O35" s="546">
        <v>0.5</v>
      </c>
      <c r="P35" s="482">
        <v>117.72</v>
      </c>
      <c r="Q35" s="500">
        <v>1</v>
      </c>
      <c r="R35" s="481">
        <v>2</v>
      </c>
      <c r="S35" s="500">
        <v>1</v>
      </c>
      <c r="T35" s="546">
        <v>0.5</v>
      </c>
      <c r="U35" s="501">
        <v>1</v>
      </c>
    </row>
    <row r="36" spans="1:21" ht="14.4" customHeight="1" x14ac:dyDescent="0.3">
      <c r="A36" s="480">
        <v>27</v>
      </c>
      <c r="B36" s="481" t="s">
        <v>451</v>
      </c>
      <c r="C36" s="481" t="s">
        <v>460</v>
      </c>
      <c r="D36" s="544" t="s">
        <v>1366</v>
      </c>
      <c r="E36" s="545" t="s">
        <v>479</v>
      </c>
      <c r="F36" s="481" t="s">
        <v>456</v>
      </c>
      <c r="G36" s="481" t="s">
        <v>584</v>
      </c>
      <c r="H36" s="481" t="s">
        <v>424</v>
      </c>
      <c r="I36" s="481" t="s">
        <v>585</v>
      </c>
      <c r="J36" s="481" t="s">
        <v>586</v>
      </c>
      <c r="K36" s="481" t="s">
        <v>587</v>
      </c>
      <c r="L36" s="482">
        <v>182.22</v>
      </c>
      <c r="M36" s="482">
        <v>182.22</v>
      </c>
      <c r="N36" s="481">
        <v>1</v>
      </c>
      <c r="O36" s="546">
        <v>1</v>
      </c>
      <c r="P36" s="482">
        <v>182.22</v>
      </c>
      <c r="Q36" s="500">
        <v>1</v>
      </c>
      <c r="R36" s="481">
        <v>1</v>
      </c>
      <c r="S36" s="500">
        <v>1</v>
      </c>
      <c r="T36" s="546">
        <v>1</v>
      </c>
      <c r="U36" s="501">
        <v>1</v>
      </c>
    </row>
    <row r="37" spans="1:21" ht="14.4" customHeight="1" x14ac:dyDescent="0.3">
      <c r="A37" s="480">
        <v>27</v>
      </c>
      <c r="B37" s="481" t="s">
        <v>451</v>
      </c>
      <c r="C37" s="481" t="s">
        <v>460</v>
      </c>
      <c r="D37" s="544" t="s">
        <v>1366</v>
      </c>
      <c r="E37" s="545" t="s">
        <v>479</v>
      </c>
      <c r="F37" s="481" t="s">
        <v>456</v>
      </c>
      <c r="G37" s="481" t="s">
        <v>588</v>
      </c>
      <c r="H37" s="481" t="s">
        <v>1369</v>
      </c>
      <c r="I37" s="481" t="s">
        <v>589</v>
      </c>
      <c r="J37" s="481" t="s">
        <v>590</v>
      </c>
      <c r="K37" s="481" t="s">
        <v>591</v>
      </c>
      <c r="L37" s="482">
        <v>48.27</v>
      </c>
      <c r="M37" s="482">
        <v>96.54</v>
      </c>
      <c r="N37" s="481">
        <v>2</v>
      </c>
      <c r="O37" s="546">
        <v>0.5</v>
      </c>
      <c r="P37" s="482">
        <v>96.54</v>
      </c>
      <c r="Q37" s="500">
        <v>1</v>
      </c>
      <c r="R37" s="481">
        <v>2</v>
      </c>
      <c r="S37" s="500">
        <v>1</v>
      </c>
      <c r="T37" s="546">
        <v>0.5</v>
      </c>
      <c r="U37" s="501">
        <v>1</v>
      </c>
    </row>
    <row r="38" spans="1:21" ht="14.4" customHeight="1" x14ac:dyDescent="0.3">
      <c r="A38" s="480">
        <v>27</v>
      </c>
      <c r="B38" s="481" t="s">
        <v>451</v>
      </c>
      <c r="C38" s="481" t="s">
        <v>460</v>
      </c>
      <c r="D38" s="544" t="s">
        <v>1366</v>
      </c>
      <c r="E38" s="545" t="s">
        <v>479</v>
      </c>
      <c r="F38" s="481" t="s">
        <v>456</v>
      </c>
      <c r="G38" s="481" t="s">
        <v>499</v>
      </c>
      <c r="H38" s="481" t="s">
        <v>1369</v>
      </c>
      <c r="I38" s="481" t="s">
        <v>592</v>
      </c>
      <c r="J38" s="481" t="s">
        <v>501</v>
      </c>
      <c r="K38" s="481" t="s">
        <v>593</v>
      </c>
      <c r="L38" s="482">
        <v>87.41</v>
      </c>
      <c r="M38" s="482">
        <v>87.41</v>
      </c>
      <c r="N38" s="481">
        <v>1</v>
      </c>
      <c r="O38" s="546">
        <v>0.5</v>
      </c>
      <c r="P38" s="482"/>
      <c r="Q38" s="500">
        <v>0</v>
      </c>
      <c r="R38" s="481"/>
      <c r="S38" s="500">
        <v>0</v>
      </c>
      <c r="T38" s="546"/>
      <c r="U38" s="501">
        <v>0</v>
      </c>
    </row>
    <row r="39" spans="1:21" ht="14.4" customHeight="1" x14ac:dyDescent="0.3">
      <c r="A39" s="480">
        <v>27</v>
      </c>
      <c r="B39" s="481" t="s">
        <v>451</v>
      </c>
      <c r="C39" s="481" t="s">
        <v>460</v>
      </c>
      <c r="D39" s="544" t="s">
        <v>1366</v>
      </c>
      <c r="E39" s="545" t="s">
        <v>479</v>
      </c>
      <c r="F39" s="481" t="s">
        <v>456</v>
      </c>
      <c r="G39" s="481" t="s">
        <v>594</v>
      </c>
      <c r="H39" s="481" t="s">
        <v>424</v>
      </c>
      <c r="I39" s="481" t="s">
        <v>595</v>
      </c>
      <c r="J39" s="481" t="s">
        <v>596</v>
      </c>
      <c r="K39" s="481" t="s">
        <v>597</v>
      </c>
      <c r="L39" s="482">
        <v>210.38</v>
      </c>
      <c r="M39" s="482">
        <v>210.38</v>
      </c>
      <c r="N39" s="481">
        <v>1</v>
      </c>
      <c r="O39" s="546">
        <v>1</v>
      </c>
      <c r="P39" s="482">
        <v>210.38</v>
      </c>
      <c r="Q39" s="500">
        <v>1</v>
      </c>
      <c r="R39" s="481">
        <v>1</v>
      </c>
      <c r="S39" s="500">
        <v>1</v>
      </c>
      <c r="T39" s="546">
        <v>1</v>
      </c>
      <c r="U39" s="501">
        <v>1</v>
      </c>
    </row>
    <row r="40" spans="1:21" ht="14.4" customHeight="1" x14ac:dyDescent="0.3">
      <c r="A40" s="480">
        <v>27</v>
      </c>
      <c r="B40" s="481" t="s">
        <v>451</v>
      </c>
      <c r="C40" s="481" t="s">
        <v>460</v>
      </c>
      <c r="D40" s="544" t="s">
        <v>1366</v>
      </c>
      <c r="E40" s="545" t="s">
        <v>479</v>
      </c>
      <c r="F40" s="481" t="s">
        <v>456</v>
      </c>
      <c r="G40" s="481" t="s">
        <v>598</v>
      </c>
      <c r="H40" s="481" t="s">
        <v>424</v>
      </c>
      <c r="I40" s="481" t="s">
        <v>599</v>
      </c>
      <c r="J40" s="481" t="s">
        <v>600</v>
      </c>
      <c r="K40" s="481" t="s">
        <v>601</v>
      </c>
      <c r="L40" s="482">
        <v>280.77</v>
      </c>
      <c r="M40" s="482">
        <v>561.54</v>
      </c>
      <c r="N40" s="481">
        <v>2</v>
      </c>
      <c r="O40" s="546">
        <v>1</v>
      </c>
      <c r="P40" s="482">
        <v>561.54</v>
      </c>
      <c r="Q40" s="500">
        <v>1</v>
      </c>
      <c r="R40" s="481">
        <v>2</v>
      </c>
      <c r="S40" s="500">
        <v>1</v>
      </c>
      <c r="T40" s="546">
        <v>1</v>
      </c>
      <c r="U40" s="501">
        <v>1</v>
      </c>
    </row>
    <row r="41" spans="1:21" ht="14.4" customHeight="1" x14ac:dyDescent="0.3">
      <c r="A41" s="480">
        <v>27</v>
      </c>
      <c r="B41" s="481" t="s">
        <v>451</v>
      </c>
      <c r="C41" s="481" t="s">
        <v>460</v>
      </c>
      <c r="D41" s="544" t="s">
        <v>1366</v>
      </c>
      <c r="E41" s="545" t="s">
        <v>480</v>
      </c>
      <c r="F41" s="481" t="s">
        <v>456</v>
      </c>
      <c r="G41" s="481" t="s">
        <v>588</v>
      </c>
      <c r="H41" s="481" t="s">
        <v>1369</v>
      </c>
      <c r="I41" s="481" t="s">
        <v>589</v>
      </c>
      <c r="J41" s="481" t="s">
        <v>590</v>
      </c>
      <c r="K41" s="481" t="s">
        <v>591</v>
      </c>
      <c r="L41" s="482">
        <v>48.27</v>
      </c>
      <c r="M41" s="482">
        <v>48.27</v>
      </c>
      <c r="N41" s="481">
        <v>1</v>
      </c>
      <c r="O41" s="546">
        <v>1</v>
      </c>
      <c r="P41" s="482">
        <v>48.27</v>
      </c>
      <c r="Q41" s="500">
        <v>1</v>
      </c>
      <c r="R41" s="481">
        <v>1</v>
      </c>
      <c r="S41" s="500">
        <v>1</v>
      </c>
      <c r="T41" s="546">
        <v>1</v>
      </c>
      <c r="U41" s="501">
        <v>1</v>
      </c>
    </row>
    <row r="42" spans="1:21" ht="14.4" customHeight="1" x14ac:dyDescent="0.3">
      <c r="A42" s="480">
        <v>27</v>
      </c>
      <c r="B42" s="481" t="s">
        <v>451</v>
      </c>
      <c r="C42" s="481" t="s">
        <v>460</v>
      </c>
      <c r="D42" s="544" t="s">
        <v>1366</v>
      </c>
      <c r="E42" s="545" t="s">
        <v>480</v>
      </c>
      <c r="F42" s="481" t="s">
        <v>456</v>
      </c>
      <c r="G42" s="481" t="s">
        <v>535</v>
      </c>
      <c r="H42" s="481" t="s">
        <v>424</v>
      </c>
      <c r="I42" s="481" t="s">
        <v>602</v>
      </c>
      <c r="J42" s="481" t="s">
        <v>537</v>
      </c>
      <c r="K42" s="481" t="s">
        <v>538</v>
      </c>
      <c r="L42" s="482">
        <v>0</v>
      </c>
      <c r="M42" s="482">
        <v>0</v>
      </c>
      <c r="N42" s="481">
        <v>1</v>
      </c>
      <c r="O42" s="546">
        <v>1</v>
      </c>
      <c r="P42" s="482"/>
      <c r="Q42" s="500"/>
      <c r="R42" s="481"/>
      <c r="S42" s="500">
        <v>0</v>
      </c>
      <c r="T42" s="546"/>
      <c r="U42" s="501">
        <v>0</v>
      </c>
    </row>
    <row r="43" spans="1:21" ht="14.4" customHeight="1" x14ac:dyDescent="0.3">
      <c r="A43" s="480">
        <v>27</v>
      </c>
      <c r="B43" s="481" t="s">
        <v>451</v>
      </c>
      <c r="C43" s="481" t="s">
        <v>460</v>
      </c>
      <c r="D43" s="544" t="s">
        <v>1366</v>
      </c>
      <c r="E43" s="545" t="s">
        <v>480</v>
      </c>
      <c r="F43" s="481" t="s">
        <v>456</v>
      </c>
      <c r="G43" s="481" t="s">
        <v>603</v>
      </c>
      <c r="H43" s="481" t="s">
        <v>424</v>
      </c>
      <c r="I43" s="481" t="s">
        <v>604</v>
      </c>
      <c r="J43" s="481" t="s">
        <v>605</v>
      </c>
      <c r="K43" s="481" t="s">
        <v>606</v>
      </c>
      <c r="L43" s="482">
        <v>0</v>
      </c>
      <c r="M43" s="482">
        <v>0</v>
      </c>
      <c r="N43" s="481">
        <v>1</v>
      </c>
      <c r="O43" s="546">
        <v>1</v>
      </c>
      <c r="P43" s="482"/>
      <c r="Q43" s="500"/>
      <c r="R43" s="481"/>
      <c r="S43" s="500">
        <v>0</v>
      </c>
      <c r="T43" s="546"/>
      <c r="U43" s="501">
        <v>0</v>
      </c>
    </row>
    <row r="44" spans="1:21" ht="14.4" customHeight="1" x14ac:dyDescent="0.3">
      <c r="A44" s="480">
        <v>27</v>
      </c>
      <c r="B44" s="481" t="s">
        <v>451</v>
      </c>
      <c r="C44" s="481" t="s">
        <v>460</v>
      </c>
      <c r="D44" s="544" t="s">
        <v>1366</v>
      </c>
      <c r="E44" s="545" t="s">
        <v>480</v>
      </c>
      <c r="F44" s="481" t="s">
        <v>456</v>
      </c>
      <c r="G44" s="481" t="s">
        <v>607</v>
      </c>
      <c r="H44" s="481" t="s">
        <v>1369</v>
      </c>
      <c r="I44" s="481" t="s">
        <v>608</v>
      </c>
      <c r="J44" s="481" t="s">
        <v>609</v>
      </c>
      <c r="K44" s="481" t="s">
        <v>610</v>
      </c>
      <c r="L44" s="482">
        <v>0</v>
      </c>
      <c r="M44" s="482">
        <v>0</v>
      </c>
      <c r="N44" s="481">
        <v>1</v>
      </c>
      <c r="O44" s="546">
        <v>1</v>
      </c>
      <c r="P44" s="482"/>
      <c r="Q44" s="500"/>
      <c r="R44" s="481"/>
      <c r="S44" s="500">
        <v>0</v>
      </c>
      <c r="T44" s="546"/>
      <c r="U44" s="501">
        <v>0</v>
      </c>
    </row>
    <row r="45" spans="1:21" ht="14.4" customHeight="1" x14ac:dyDescent="0.3">
      <c r="A45" s="480">
        <v>27</v>
      </c>
      <c r="B45" s="481" t="s">
        <v>451</v>
      </c>
      <c r="C45" s="481" t="s">
        <v>460</v>
      </c>
      <c r="D45" s="544" t="s">
        <v>1366</v>
      </c>
      <c r="E45" s="545" t="s">
        <v>476</v>
      </c>
      <c r="F45" s="481" t="s">
        <v>456</v>
      </c>
      <c r="G45" s="481" t="s">
        <v>611</v>
      </c>
      <c r="H45" s="481" t="s">
        <v>1369</v>
      </c>
      <c r="I45" s="481" t="s">
        <v>612</v>
      </c>
      <c r="J45" s="481" t="s">
        <v>613</v>
      </c>
      <c r="K45" s="481" t="s">
        <v>614</v>
      </c>
      <c r="L45" s="482">
        <v>186.87</v>
      </c>
      <c r="M45" s="482">
        <v>186.87</v>
      </c>
      <c r="N45" s="481">
        <v>1</v>
      </c>
      <c r="O45" s="546">
        <v>0.5</v>
      </c>
      <c r="P45" s="482">
        <v>186.87</v>
      </c>
      <c r="Q45" s="500">
        <v>1</v>
      </c>
      <c r="R45" s="481">
        <v>1</v>
      </c>
      <c r="S45" s="500">
        <v>1</v>
      </c>
      <c r="T45" s="546">
        <v>0.5</v>
      </c>
      <c r="U45" s="501">
        <v>1</v>
      </c>
    </row>
    <row r="46" spans="1:21" ht="14.4" customHeight="1" x14ac:dyDescent="0.3">
      <c r="A46" s="480">
        <v>27</v>
      </c>
      <c r="B46" s="481" t="s">
        <v>451</v>
      </c>
      <c r="C46" s="481" t="s">
        <v>460</v>
      </c>
      <c r="D46" s="544" t="s">
        <v>1366</v>
      </c>
      <c r="E46" s="545" t="s">
        <v>476</v>
      </c>
      <c r="F46" s="481" t="s">
        <v>456</v>
      </c>
      <c r="G46" s="481" t="s">
        <v>491</v>
      </c>
      <c r="H46" s="481" t="s">
        <v>1369</v>
      </c>
      <c r="I46" s="481" t="s">
        <v>615</v>
      </c>
      <c r="J46" s="481" t="s">
        <v>493</v>
      </c>
      <c r="K46" s="481" t="s">
        <v>616</v>
      </c>
      <c r="L46" s="482">
        <v>88.51</v>
      </c>
      <c r="M46" s="482">
        <v>88.51</v>
      </c>
      <c r="N46" s="481">
        <v>1</v>
      </c>
      <c r="O46" s="546">
        <v>1</v>
      </c>
      <c r="P46" s="482">
        <v>88.51</v>
      </c>
      <c r="Q46" s="500">
        <v>1</v>
      </c>
      <c r="R46" s="481">
        <v>1</v>
      </c>
      <c r="S46" s="500">
        <v>1</v>
      </c>
      <c r="T46" s="546">
        <v>1</v>
      </c>
      <c r="U46" s="501">
        <v>1</v>
      </c>
    </row>
    <row r="47" spans="1:21" ht="14.4" customHeight="1" x14ac:dyDescent="0.3">
      <c r="A47" s="480">
        <v>27</v>
      </c>
      <c r="B47" s="481" t="s">
        <v>451</v>
      </c>
      <c r="C47" s="481" t="s">
        <v>460</v>
      </c>
      <c r="D47" s="544" t="s">
        <v>1366</v>
      </c>
      <c r="E47" s="545" t="s">
        <v>476</v>
      </c>
      <c r="F47" s="481" t="s">
        <v>456</v>
      </c>
      <c r="G47" s="481" t="s">
        <v>617</v>
      </c>
      <c r="H47" s="481" t="s">
        <v>424</v>
      </c>
      <c r="I47" s="481" t="s">
        <v>618</v>
      </c>
      <c r="J47" s="481" t="s">
        <v>619</v>
      </c>
      <c r="K47" s="481" t="s">
        <v>620</v>
      </c>
      <c r="L47" s="482">
        <v>38.04</v>
      </c>
      <c r="M47" s="482">
        <v>38.04</v>
      </c>
      <c r="N47" s="481">
        <v>1</v>
      </c>
      <c r="O47" s="546">
        <v>0.5</v>
      </c>
      <c r="P47" s="482">
        <v>38.04</v>
      </c>
      <c r="Q47" s="500">
        <v>1</v>
      </c>
      <c r="R47" s="481">
        <v>1</v>
      </c>
      <c r="S47" s="500">
        <v>1</v>
      </c>
      <c r="T47" s="546">
        <v>0.5</v>
      </c>
      <c r="U47" s="501">
        <v>1</v>
      </c>
    </row>
    <row r="48" spans="1:21" ht="14.4" customHeight="1" x14ac:dyDescent="0.3">
      <c r="A48" s="480">
        <v>27</v>
      </c>
      <c r="B48" s="481" t="s">
        <v>451</v>
      </c>
      <c r="C48" s="481" t="s">
        <v>460</v>
      </c>
      <c r="D48" s="544" t="s">
        <v>1366</v>
      </c>
      <c r="E48" s="545" t="s">
        <v>476</v>
      </c>
      <c r="F48" s="481" t="s">
        <v>456</v>
      </c>
      <c r="G48" s="481" t="s">
        <v>621</v>
      </c>
      <c r="H48" s="481" t="s">
        <v>1369</v>
      </c>
      <c r="I48" s="481" t="s">
        <v>622</v>
      </c>
      <c r="J48" s="481" t="s">
        <v>623</v>
      </c>
      <c r="K48" s="481" t="s">
        <v>624</v>
      </c>
      <c r="L48" s="482">
        <v>835.93</v>
      </c>
      <c r="M48" s="482">
        <v>835.93</v>
      </c>
      <c r="N48" s="481">
        <v>1</v>
      </c>
      <c r="O48" s="546">
        <v>0.5</v>
      </c>
      <c r="P48" s="482">
        <v>835.93</v>
      </c>
      <c r="Q48" s="500">
        <v>1</v>
      </c>
      <c r="R48" s="481">
        <v>1</v>
      </c>
      <c r="S48" s="500">
        <v>1</v>
      </c>
      <c r="T48" s="546">
        <v>0.5</v>
      </c>
      <c r="U48" s="501">
        <v>1</v>
      </c>
    </row>
    <row r="49" spans="1:21" ht="14.4" customHeight="1" x14ac:dyDescent="0.3">
      <c r="A49" s="480">
        <v>27</v>
      </c>
      <c r="B49" s="481" t="s">
        <v>451</v>
      </c>
      <c r="C49" s="481" t="s">
        <v>460</v>
      </c>
      <c r="D49" s="544" t="s">
        <v>1366</v>
      </c>
      <c r="E49" s="545" t="s">
        <v>476</v>
      </c>
      <c r="F49" s="481" t="s">
        <v>456</v>
      </c>
      <c r="G49" s="481" t="s">
        <v>598</v>
      </c>
      <c r="H49" s="481" t="s">
        <v>424</v>
      </c>
      <c r="I49" s="481" t="s">
        <v>625</v>
      </c>
      <c r="J49" s="481" t="s">
        <v>600</v>
      </c>
      <c r="K49" s="481" t="s">
        <v>626</v>
      </c>
      <c r="L49" s="482">
        <v>421.13</v>
      </c>
      <c r="M49" s="482">
        <v>421.13</v>
      </c>
      <c r="N49" s="481">
        <v>1</v>
      </c>
      <c r="O49" s="546">
        <v>0.5</v>
      </c>
      <c r="P49" s="482">
        <v>421.13</v>
      </c>
      <c r="Q49" s="500">
        <v>1</v>
      </c>
      <c r="R49" s="481">
        <v>1</v>
      </c>
      <c r="S49" s="500">
        <v>1</v>
      </c>
      <c r="T49" s="546">
        <v>0.5</v>
      </c>
      <c r="U49" s="501">
        <v>1</v>
      </c>
    </row>
    <row r="50" spans="1:21" ht="14.4" customHeight="1" x14ac:dyDescent="0.3">
      <c r="A50" s="480">
        <v>27</v>
      </c>
      <c r="B50" s="481" t="s">
        <v>451</v>
      </c>
      <c r="C50" s="481" t="s">
        <v>460</v>
      </c>
      <c r="D50" s="544" t="s">
        <v>1366</v>
      </c>
      <c r="E50" s="545" t="s">
        <v>475</v>
      </c>
      <c r="F50" s="481" t="s">
        <v>456</v>
      </c>
      <c r="G50" s="481" t="s">
        <v>627</v>
      </c>
      <c r="H50" s="481" t="s">
        <v>424</v>
      </c>
      <c r="I50" s="481" t="s">
        <v>628</v>
      </c>
      <c r="J50" s="481" t="s">
        <v>629</v>
      </c>
      <c r="K50" s="481" t="s">
        <v>630</v>
      </c>
      <c r="L50" s="482">
        <v>164.01</v>
      </c>
      <c r="M50" s="482">
        <v>164.01</v>
      </c>
      <c r="N50" s="481">
        <v>1</v>
      </c>
      <c r="O50" s="546">
        <v>0.5</v>
      </c>
      <c r="P50" s="482">
        <v>164.01</v>
      </c>
      <c r="Q50" s="500">
        <v>1</v>
      </c>
      <c r="R50" s="481">
        <v>1</v>
      </c>
      <c r="S50" s="500">
        <v>1</v>
      </c>
      <c r="T50" s="546">
        <v>0.5</v>
      </c>
      <c r="U50" s="501">
        <v>1</v>
      </c>
    </row>
    <row r="51" spans="1:21" ht="14.4" customHeight="1" x14ac:dyDescent="0.3">
      <c r="A51" s="480">
        <v>27</v>
      </c>
      <c r="B51" s="481" t="s">
        <v>451</v>
      </c>
      <c r="C51" s="481" t="s">
        <v>460</v>
      </c>
      <c r="D51" s="544" t="s">
        <v>1366</v>
      </c>
      <c r="E51" s="545" t="s">
        <v>475</v>
      </c>
      <c r="F51" s="481" t="s">
        <v>456</v>
      </c>
      <c r="G51" s="481" t="s">
        <v>529</v>
      </c>
      <c r="H51" s="481" t="s">
        <v>1369</v>
      </c>
      <c r="I51" s="481" t="s">
        <v>631</v>
      </c>
      <c r="J51" s="481" t="s">
        <v>531</v>
      </c>
      <c r="K51" s="481" t="s">
        <v>632</v>
      </c>
      <c r="L51" s="482">
        <v>511.28</v>
      </c>
      <c r="M51" s="482">
        <v>511.28</v>
      </c>
      <c r="N51" s="481">
        <v>1</v>
      </c>
      <c r="O51" s="546">
        <v>0.5</v>
      </c>
      <c r="P51" s="482">
        <v>511.28</v>
      </c>
      <c r="Q51" s="500">
        <v>1</v>
      </c>
      <c r="R51" s="481">
        <v>1</v>
      </c>
      <c r="S51" s="500">
        <v>1</v>
      </c>
      <c r="T51" s="546">
        <v>0.5</v>
      </c>
      <c r="U51" s="501">
        <v>1</v>
      </c>
    </row>
    <row r="52" spans="1:21" ht="14.4" customHeight="1" x14ac:dyDescent="0.3">
      <c r="A52" s="480">
        <v>27</v>
      </c>
      <c r="B52" s="481" t="s">
        <v>451</v>
      </c>
      <c r="C52" s="481" t="s">
        <v>460</v>
      </c>
      <c r="D52" s="544" t="s">
        <v>1366</v>
      </c>
      <c r="E52" s="545" t="s">
        <v>475</v>
      </c>
      <c r="F52" s="481" t="s">
        <v>456</v>
      </c>
      <c r="G52" s="481" t="s">
        <v>529</v>
      </c>
      <c r="H52" s="481" t="s">
        <v>1369</v>
      </c>
      <c r="I52" s="481" t="s">
        <v>633</v>
      </c>
      <c r="J52" s="481" t="s">
        <v>531</v>
      </c>
      <c r="K52" s="481" t="s">
        <v>634</v>
      </c>
      <c r="L52" s="482">
        <v>691.37</v>
      </c>
      <c r="M52" s="482">
        <v>691.37</v>
      </c>
      <c r="N52" s="481">
        <v>1</v>
      </c>
      <c r="O52" s="546">
        <v>1</v>
      </c>
      <c r="P52" s="482">
        <v>691.37</v>
      </c>
      <c r="Q52" s="500">
        <v>1</v>
      </c>
      <c r="R52" s="481">
        <v>1</v>
      </c>
      <c r="S52" s="500">
        <v>1</v>
      </c>
      <c r="T52" s="546">
        <v>1</v>
      </c>
      <c r="U52" s="501">
        <v>1</v>
      </c>
    </row>
    <row r="53" spans="1:21" ht="14.4" customHeight="1" x14ac:dyDescent="0.3">
      <c r="A53" s="480">
        <v>27</v>
      </c>
      <c r="B53" s="481" t="s">
        <v>451</v>
      </c>
      <c r="C53" s="481" t="s">
        <v>460</v>
      </c>
      <c r="D53" s="544" t="s">
        <v>1366</v>
      </c>
      <c r="E53" s="545" t="s">
        <v>478</v>
      </c>
      <c r="F53" s="481" t="s">
        <v>456</v>
      </c>
      <c r="G53" s="481" t="s">
        <v>570</v>
      </c>
      <c r="H53" s="481" t="s">
        <v>424</v>
      </c>
      <c r="I53" s="481" t="s">
        <v>571</v>
      </c>
      <c r="J53" s="481" t="s">
        <v>572</v>
      </c>
      <c r="K53" s="481" t="s">
        <v>573</v>
      </c>
      <c r="L53" s="482">
        <v>35.11</v>
      </c>
      <c r="M53" s="482">
        <v>105.33</v>
      </c>
      <c r="N53" s="481">
        <v>3</v>
      </c>
      <c r="O53" s="546">
        <v>1.5</v>
      </c>
      <c r="P53" s="482">
        <v>105.33</v>
      </c>
      <c r="Q53" s="500">
        <v>1</v>
      </c>
      <c r="R53" s="481">
        <v>3</v>
      </c>
      <c r="S53" s="500">
        <v>1</v>
      </c>
      <c r="T53" s="546">
        <v>1.5</v>
      </c>
      <c r="U53" s="501">
        <v>1</v>
      </c>
    </row>
    <row r="54" spans="1:21" ht="14.4" customHeight="1" x14ac:dyDescent="0.3">
      <c r="A54" s="480">
        <v>27</v>
      </c>
      <c r="B54" s="481" t="s">
        <v>451</v>
      </c>
      <c r="C54" s="481" t="s">
        <v>460</v>
      </c>
      <c r="D54" s="544" t="s">
        <v>1366</v>
      </c>
      <c r="E54" s="545" t="s">
        <v>478</v>
      </c>
      <c r="F54" s="481" t="s">
        <v>456</v>
      </c>
      <c r="G54" s="481" t="s">
        <v>481</v>
      </c>
      <c r="H54" s="481" t="s">
        <v>424</v>
      </c>
      <c r="I54" s="481" t="s">
        <v>574</v>
      </c>
      <c r="J54" s="481" t="s">
        <v>486</v>
      </c>
      <c r="K54" s="481" t="s">
        <v>575</v>
      </c>
      <c r="L54" s="482">
        <v>0</v>
      </c>
      <c r="M54" s="482">
        <v>0</v>
      </c>
      <c r="N54" s="481">
        <v>1</v>
      </c>
      <c r="O54" s="546">
        <v>1</v>
      </c>
      <c r="P54" s="482"/>
      <c r="Q54" s="500"/>
      <c r="R54" s="481"/>
      <c r="S54" s="500">
        <v>0</v>
      </c>
      <c r="T54" s="546"/>
      <c r="U54" s="501">
        <v>0</v>
      </c>
    </row>
    <row r="55" spans="1:21" ht="14.4" customHeight="1" x14ac:dyDescent="0.3">
      <c r="A55" s="480">
        <v>27</v>
      </c>
      <c r="B55" s="481" t="s">
        <v>451</v>
      </c>
      <c r="C55" s="481" t="s">
        <v>460</v>
      </c>
      <c r="D55" s="544" t="s">
        <v>1366</v>
      </c>
      <c r="E55" s="545" t="s">
        <v>478</v>
      </c>
      <c r="F55" s="481" t="s">
        <v>456</v>
      </c>
      <c r="G55" s="481" t="s">
        <v>635</v>
      </c>
      <c r="H55" s="481" t="s">
        <v>424</v>
      </c>
      <c r="I55" s="481" t="s">
        <v>636</v>
      </c>
      <c r="J55" s="481" t="s">
        <v>637</v>
      </c>
      <c r="K55" s="481" t="s">
        <v>638</v>
      </c>
      <c r="L55" s="482">
        <v>0</v>
      </c>
      <c r="M55" s="482">
        <v>0</v>
      </c>
      <c r="N55" s="481">
        <v>1</v>
      </c>
      <c r="O55" s="546">
        <v>1</v>
      </c>
      <c r="P55" s="482">
        <v>0</v>
      </c>
      <c r="Q55" s="500"/>
      <c r="R55" s="481">
        <v>1</v>
      </c>
      <c r="S55" s="500">
        <v>1</v>
      </c>
      <c r="T55" s="546">
        <v>1</v>
      </c>
      <c r="U55" s="501">
        <v>1</v>
      </c>
    </row>
    <row r="56" spans="1:21" ht="14.4" customHeight="1" x14ac:dyDescent="0.3">
      <c r="A56" s="480">
        <v>27</v>
      </c>
      <c r="B56" s="481" t="s">
        <v>451</v>
      </c>
      <c r="C56" s="481" t="s">
        <v>460</v>
      </c>
      <c r="D56" s="544" t="s">
        <v>1366</v>
      </c>
      <c r="E56" s="545" t="s">
        <v>478</v>
      </c>
      <c r="F56" s="481" t="s">
        <v>456</v>
      </c>
      <c r="G56" s="481" t="s">
        <v>639</v>
      </c>
      <c r="H56" s="481" t="s">
        <v>424</v>
      </c>
      <c r="I56" s="481" t="s">
        <v>640</v>
      </c>
      <c r="J56" s="481" t="s">
        <v>641</v>
      </c>
      <c r="K56" s="481" t="s">
        <v>642</v>
      </c>
      <c r="L56" s="482">
        <v>141.76</v>
      </c>
      <c r="M56" s="482">
        <v>141.76</v>
      </c>
      <c r="N56" s="481">
        <v>1</v>
      </c>
      <c r="O56" s="546">
        <v>1</v>
      </c>
      <c r="P56" s="482">
        <v>141.76</v>
      </c>
      <c r="Q56" s="500">
        <v>1</v>
      </c>
      <c r="R56" s="481">
        <v>1</v>
      </c>
      <c r="S56" s="500">
        <v>1</v>
      </c>
      <c r="T56" s="546">
        <v>1</v>
      </c>
      <c r="U56" s="501">
        <v>1</v>
      </c>
    </row>
    <row r="57" spans="1:21" ht="14.4" customHeight="1" x14ac:dyDescent="0.3">
      <c r="A57" s="480">
        <v>27</v>
      </c>
      <c r="B57" s="481" t="s">
        <v>451</v>
      </c>
      <c r="C57" s="481" t="s">
        <v>460</v>
      </c>
      <c r="D57" s="544" t="s">
        <v>1366</v>
      </c>
      <c r="E57" s="545" t="s">
        <v>478</v>
      </c>
      <c r="F57" s="481" t="s">
        <v>456</v>
      </c>
      <c r="G57" s="481" t="s">
        <v>643</v>
      </c>
      <c r="H57" s="481" t="s">
        <v>424</v>
      </c>
      <c r="I57" s="481" t="s">
        <v>644</v>
      </c>
      <c r="J57" s="481" t="s">
        <v>645</v>
      </c>
      <c r="K57" s="481" t="s">
        <v>646</v>
      </c>
      <c r="L57" s="482">
        <v>31.09</v>
      </c>
      <c r="M57" s="482">
        <v>124.36</v>
      </c>
      <c r="N57" s="481">
        <v>4</v>
      </c>
      <c r="O57" s="546">
        <v>1.5</v>
      </c>
      <c r="P57" s="482">
        <v>124.36</v>
      </c>
      <c r="Q57" s="500">
        <v>1</v>
      </c>
      <c r="R57" s="481">
        <v>4</v>
      </c>
      <c r="S57" s="500">
        <v>1</v>
      </c>
      <c r="T57" s="546">
        <v>1.5</v>
      </c>
      <c r="U57" s="501">
        <v>1</v>
      </c>
    </row>
    <row r="58" spans="1:21" ht="14.4" customHeight="1" x14ac:dyDescent="0.3">
      <c r="A58" s="480">
        <v>27</v>
      </c>
      <c r="B58" s="481" t="s">
        <v>451</v>
      </c>
      <c r="C58" s="481" t="s">
        <v>460</v>
      </c>
      <c r="D58" s="544" t="s">
        <v>1366</v>
      </c>
      <c r="E58" s="545" t="s">
        <v>478</v>
      </c>
      <c r="F58" s="481" t="s">
        <v>456</v>
      </c>
      <c r="G58" s="481" t="s">
        <v>647</v>
      </c>
      <c r="H58" s="481" t="s">
        <v>424</v>
      </c>
      <c r="I58" s="481" t="s">
        <v>648</v>
      </c>
      <c r="J58" s="481" t="s">
        <v>649</v>
      </c>
      <c r="K58" s="481" t="s">
        <v>650</v>
      </c>
      <c r="L58" s="482">
        <v>84.39</v>
      </c>
      <c r="M58" s="482">
        <v>168.78</v>
      </c>
      <c r="N58" s="481">
        <v>2</v>
      </c>
      <c r="O58" s="546">
        <v>0.5</v>
      </c>
      <c r="P58" s="482">
        <v>168.78</v>
      </c>
      <c r="Q58" s="500">
        <v>1</v>
      </c>
      <c r="R58" s="481">
        <v>2</v>
      </c>
      <c r="S58" s="500">
        <v>1</v>
      </c>
      <c r="T58" s="546">
        <v>0.5</v>
      </c>
      <c r="U58" s="501">
        <v>1</v>
      </c>
    </row>
    <row r="59" spans="1:21" ht="14.4" customHeight="1" x14ac:dyDescent="0.3">
      <c r="A59" s="480">
        <v>27</v>
      </c>
      <c r="B59" s="481" t="s">
        <v>451</v>
      </c>
      <c r="C59" s="481" t="s">
        <v>460</v>
      </c>
      <c r="D59" s="544" t="s">
        <v>1366</v>
      </c>
      <c r="E59" s="545" t="s">
        <v>478</v>
      </c>
      <c r="F59" s="481" t="s">
        <v>456</v>
      </c>
      <c r="G59" s="481" t="s">
        <v>627</v>
      </c>
      <c r="H59" s="481" t="s">
        <v>424</v>
      </c>
      <c r="I59" s="481" t="s">
        <v>628</v>
      </c>
      <c r="J59" s="481" t="s">
        <v>629</v>
      </c>
      <c r="K59" s="481" t="s">
        <v>630</v>
      </c>
      <c r="L59" s="482">
        <v>164.01</v>
      </c>
      <c r="M59" s="482">
        <v>492.03</v>
      </c>
      <c r="N59" s="481">
        <v>3</v>
      </c>
      <c r="O59" s="546">
        <v>2</v>
      </c>
      <c r="P59" s="482"/>
      <c r="Q59" s="500">
        <v>0</v>
      </c>
      <c r="R59" s="481"/>
      <c r="S59" s="500">
        <v>0</v>
      </c>
      <c r="T59" s="546"/>
      <c r="U59" s="501">
        <v>0</v>
      </c>
    </row>
    <row r="60" spans="1:21" ht="14.4" customHeight="1" x14ac:dyDescent="0.3">
      <c r="A60" s="480">
        <v>27</v>
      </c>
      <c r="B60" s="481" t="s">
        <v>451</v>
      </c>
      <c r="C60" s="481" t="s">
        <v>460</v>
      </c>
      <c r="D60" s="544" t="s">
        <v>1366</v>
      </c>
      <c r="E60" s="545" t="s">
        <v>478</v>
      </c>
      <c r="F60" s="481" t="s">
        <v>456</v>
      </c>
      <c r="G60" s="481" t="s">
        <v>651</v>
      </c>
      <c r="H60" s="481" t="s">
        <v>424</v>
      </c>
      <c r="I60" s="481" t="s">
        <v>652</v>
      </c>
      <c r="J60" s="481" t="s">
        <v>653</v>
      </c>
      <c r="K60" s="481" t="s">
        <v>654</v>
      </c>
      <c r="L60" s="482">
        <v>27.28</v>
      </c>
      <c r="M60" s="482">
        <v>27.28</v>
      </c>
      <c r="N60" s="481">
        <v>1</v>
      </c>
      <c r="O60" s="546">
        <v>1</v>
      </c>
      <c r="P60" s="482">
        <v>27.28</v>
      </c>
      <c r="Q60" s="500">
        <v>1</v>
      </c>
      <c r="R60" s="481">
        <v>1</v>
      </c>
      <c r="S60" s="500">
        <v>1</v>
      </c>
      <c r="T60" s="546">
        <v>1</v>
      </c>
      <c r="U60" s="501">
        <v>1</v>
      </c>
    </row>
    <row r="61" spans="1:21" ht="14.4" customHeight="1" x14ac:dyDescent="0.3">
      <c r="A61" s="480">
        <v>27</v>
      </c>
      <c r="B61" s="481" t="s">
        <v>451</v>
      </c>
      <c r="C61" s="481" t="s">
        <v>460</v>
      </c>
      <c r="D61" s="544" t="s">
        <v>1366</v>
      </c>
      <c r="E61" s="545" t="s">
        <v>478</v>
      </c>
      <c r="F61" s="481" t="s">
        <v>456</v>
      </c>
      <c r="G61" s="481" t="s">
        <v>655</v>
      </c>
      <c r="H61" s="481" t="s">
        <v>1369</v>
      </c>
      <c r="I61" s="481" t="s">
        <v>656</v>
      </c>
      <c r="J61" s="481" t="s">
        <v>657</v>
      </c>
      <c r="K61" s="481" t="s">
        <v>658</v>
      </c>
      <c r="L61" s="482">
        <v>25.94</v>
      </c>
      <c r="M61" s="482">
        <v>25.94</v>
      </c>
      <c r="N61" s="481">
        <v>1</v>
      </c>
      <c r="O61" s="546">
        <v>1</v>
      </c>
      <c r="P61" s="482"/>
      <c r="Q61" s="500">
        <v>0</v>
      </c>
      <c r="R61" s="481"/>
      <c r="S61" s="500">
        <v>0</v>
      </c>
      <c r="T61" s="546"/>
      <c r="U61" s="501">
        <v>0</v>
      </c>
    </row>
    <row r="62" spans="1:21" ht="14.4" customHeight="1" x14ac:dyDescent="0.3">
      <c r="A62" s="480">
        <v>27</v>
      </c>
      <c r="B62" s="481" t="s">
        <v>451</v>
      </c>
      <c r="C62" s="481" t="s">
        <v>460</v>
      </c>
      <c r="D62" s="544" t="s">
        <v>1366</v>
      </c>
      <c r="E62" s="545" t="s">
        <v>478</v>
      </c>
      <c r="F62" s="481" t="s">
        <v>456</v>
      </c>
      <c r="G62" s="481" t="s">
        <v>539</v>
      </c>
      <c r="H62" s="481" t="s">
        <v>1369</v>
      </c>
      <c r="I62" s="481" t="s">
        <v>659</v>
      </c>
      <c r="J62" s="481" t="s">
        <v>541</v>
      </c>
      <c r="K62" s="481" t="s">
        <v>660</v>
      </c>
      <c r="L62" s="482">
        <v>205.84</v>
      </c>
      <c r="M62" s="482">
        <v>205.84</v>
      </c>
      <c r="N62" s="481">
        <v>1</v>
      </c>
      <c r="O62" s="546">
        <v>1</v>
      </c>
      <c r="P62" s="482">
        <v>205.84</v>
      </c>
      <c r="Q62" s="500">
        <v>1</v>
      </c>
      <c r="R62" s="481">
        <v>1</v>
      </c>
      <c r="S62" s="500">
        <v>1</v>
      </c>
      <c r="T62" s="546">
        <v>1</v>
      </c>
      <c r="U62" s="501">
        <v>1</v>
      </c>
    </row>
    <row r="63" spans="1:21" ht="14.4" customHeight="1" x14ac:dyDescent="0.3">
      <c r="A63" s="480">
        <v>27</v>
      </c>
      <c r="B63" s="481" t="s">
        <v>451</v>
      </c>
      <c r="C63" s="481" t="s">
        <v>460</v>
      </c>
      <c r="D63" s="544" t="s">
        <v>1366</v>
      </c>
      <c r="E63" s="545" t="s">
        <v>478</v>
      </c>
      <c r="F63" s="481" t="s">
        <v>456</v>
      </c>
      <c r="G63" s="481" t="s">
        <v>588</v>
      </c>
      <c r="H63" s="481" t="s">
        <v>1369</v>
      </c>
      <c r="I63" s="481" t="s">
        <v>661</v>
      </c>
      <c r="J63" s="481" t="s">
        <v>590</v>
      </c>
      <c r="K63" s="481" t="s">
        <v>662</v>
      </c>
      <c r="L63" s="482">
        <v>144.81</v>
      </c>
      <c r="M63" s="482">
        <v>144.81</v>
      </c>
      <c r="N63" s="481">
        <v>1</v>
      </c>
      <c r="O63" s="546">
        <v>1</v>
      </c>
      <c r="P63" s="482"/>
      <c r="Q63" s="500">
        <v>0</v>
      </c>
      <c r="R63" s="481"/>
      <c r="S63" s="500">
        <v>0</v>
      </c>
      <c r="T63" s="546"/>
      <c r="U63" s="501">
        <v>0</v>
      </c>
    </row>
    <row r="64" spans="1:21" ht="14.4" customHeight="1" x14ac:dyDescent="0.3">
      <c r="A64" s="480">
        <v>27</v>
      </c>
      <c r="B64" s="481" t="s">
        <v>451</v>
      </c>
      <c r="C64" s="481" t="s">
        <v>460</v>
      </c>
      <c r="D64" s="544" t="s">
        <v>1366</v>
      </c>
      <c r="E64" s="545" t="s">
        <v>478</v>
      </c>
      <c r="F64" s="481" t="s">
        <v>456</v>
      </c>
      <c r="G64" s="481" t="s">
        <v>529</v>
      </c>
      <c r="H64" s="481" t="s">
        <v>1369</v>
      </c>
      <c r="I64" s="481" t="s">
        <v>633</v>
      </c>
      <c r="J64" s="481" t="s">
        <v>531</v>
      </c>
      <c r="K64" s="481" t="s">
        <v>634</v>
      </c>
      <c r="L64" s="482">
        <v>691.37</v>
      </c>
      <c r="M64" s="482">
        <v>691.37</v>
      </c>
      <c r="N64" s="481">
        <v>1</v>
      </c>
      <c r="O64" s="546">
        <v>0.5</v>
      </c>
      <c r="P64" s="482"/>
      <c r="Q64" s="500">
        <v>0</v>
      </c>
      <c r="R64" s="481"/>
      <c r="S64" s="500">
        <v>0</v>
      </c>
      <c r="T64" s="546"/>
      <c r="U64" s="501">
        <v>0</v>
      </c>
    </row>
    <row r="65" spans="1:21" ht="14.4" customHeight="1" x14ac:dyDescent="0.3">
      <c r="A65" s="480">
        <v>27</v>
      </c>
      <c r="B65" s="481" t="s">
        <v>451</v>
      </c>
      <c r="C65" s="481" t="s">
        <v>460</v>
      </c>
      <c r="D65" s="544" t="s">
        <v>1366</v>
      </c>
      <c r="E65" s="545" t="s">
        <v>478</v>
      </c>
      <c r="F65" s="481" t="s">
        <v>456</v>
      </c>
      <c r="G65" s="481" t="s">
        <v>663</v>
      </c>
      <c r="H65" s="481" t="s">
        <v>424</v>
      </c>
      <c r="I65" s="481" t="s">
        <v>664</v>
      </c>
      <c r="J65" s="481" t="s">
        <v>665</v>
      </c>
      <c r="K65" s="481" t="s">
        <v>666</v>
      </c>
      <c r="L65" s="482">
        <v>261.68</v>
      </c>
      <c r="M65" s="482">
        <v>261.68</v>
      </c>
      <c r="N65" s="481">
        <v>1</v>
      </c>
      <c r="O65" s="546">
        <v>0.5</v>
      </c>
      <c r="P65" s="482">
        <v>261.68</v>
      </c>
      <c r="Q65" s="500">
        <v>1</v>
      </c>
      <c r="R65" s="481">
        <v>1</v>
      </c>
      <c r="S65" s="500">
        <v>1</v>
      </c>
      <c r="T65" s="546">
        <v>0.5</v>
      </c>
      <c r="U65" s="501">
        <v>1</v>
      </c>
    </row>
    <row r="66" spans="1:21" ht="14.4" customHeight="1" x14ac:dyDescent="0.3">
      <c r="A66" s="480">
        <v>27</v>
      </c>
      <c r="B66" s="481" t="s">
        <v>451</v>
      </c>
      <c r="C66" s="481" t="s">
        <v>460</v>
      </c>
      <c r="D66" s="544" t="s">
        <v>1366</v>
      </c>
      <c r="E66" s="545" t="s">
        <v>478</v>
      </c>
      <c r="F66" s="481" t="s">
        <v>456</v>
      </c>
      <c r="G66" s="481" t="s">
        <v>667</v>
      </c>
      <c r="H66" s="481" t="s">
        <v>424</v>
      </c>
      <c r="I66" s="481" t="s">
        <v>668</v>
      </c>
      <c r="J66" s="481" t="s">
        <v>669</v>
      </c>
      <c r="K66" s="481" t="s">
        <v>670</v>
      </c>
      <c r="L66" s="482">
        <v>16.059999999999999</v>
      </c>
      <c r="M66" s="482">
        <v>16.059999999999999</v>
      </c>
      <c r="N66" s="481">
        <v>1</v>
      </c>
      <c r="O66" s="546">
        <v>0.5</v>
      </c>
      <c r="P66" s="482"/>
      <c r="Q66" s="500">
        <v>0</v>
      </c>
      <c r="R66" s="481"/>
      <c r="S66" s="500">
        <v>0</v>
      </c>
      <c r="T66" s="546"/>
      <c r="U66" s="501">
        <v>0</v>
      </c>
    </row>
    <row r="67" spans="1:21" ht="14.4" customHeight="1" x14ac:dyDescent="0.3">
      <c r="A67" s="480">
        <v>27</v>
      </c>
      <c r="B67" s="481" t="s">
        <v>451</v>
      </c>
      <c r="C67" s="481" t="s">
        <v>460</v>
      </c>
      <c r="D67" s="544" t="s">
        <v>1366</v>
      </c>
      <c r="E67" s="545" t="s">
        <v>470</v>
      </c>
      <c r="F67" s="481" t="s">
        <v>456</v>
      </c>
      <c r="G67" s="481" t="s">
        <v>499</v>
      </c>
      <c r="H67" s="481" t="s">
        <v>1369</v>
      </c>
      <c r="I67" s="481" t="s">
        <v>500</v>
      </c>
      <c r="J67" s="481" t="s">
        <v>501</v>
      </c>
      <c r="K67" s="481" t="s">
        <v>502</v>
      </c>
      <c r="L67" s="482">
        <v>262.23</v>
      </c>
      <c r="M67" s="482">
        <v>262.23</v>
      </c>
      <c r="N67" s="481">
        <v>1</v>
      </c>
      <c r="O67" s="546">
        <v>1</v>
      </c>
      <c r="P67" s="482"/>
      <c r="Q67" s="500">
        <v>0</v>
      </c>
      <c r="R67" s="481"/>
      <c r="S67" s="500">
        <v>0</v>
      </c>
      <c r="T67" s="546"/>
      <c r="U67" s="501">
        <v>0</v>
      </c>
    </row>
    <row r="68" spans="1:21" ht="14.4" customHeight="1" x14ac:dyDescent="0.3">
      <c r="A68" s="480">
        <v>27</v>
      </c>
      <c r="B68" s="481" t="s">
        <v>451</v>
      </c>
      <c r="C68" s="481" t="s">
        <v>462</v>
      </c>
      <c r="D68" s="544" t="s">
        <v>1367</v>
      </c>
      <c r="E68" s="545" t="s">
        <v>473</v>
      </c>
      <c r="F68" s="481" t="s">
        <v>456</v>
      </c>
      <c r="G68" s="481" t="s">
        <v>570</v>
      </c>
      <c r="H68" s="481" t="s">
        <v>424</v>
      </c>
      <c r="I68" s="481" t="s">
        <v>571</v>
      </c>
      <c r="J68" s="481" t="s">
        <v>572</v>
      </c>
      <c r="K68" s="481" t="s">
        <v>573</v>
      </c>
      <c r="L68" s="482">
        <v>35.11</v>
      </c>
      <c r="M68" s="482">
        <v>105.33</v>
      </c>
      <c r="N68" s="481">
        <v>3</v>
      </c>
      <c r="O68" s="546">
        <v>0.5</v>
      </c>
      <c r="P68" s="482"/>
      <c r="Q68" s="500">
        <v>0</v>
      </c>
      <c r="R68" s="481"/>
      <c r="S68" s="500">
        <v>0</v>
      </c>
      <c r="T68" s="546"/>
      <c r="U68" s="501">
        <v>0</v>
      </c>
    </row>
    <row r="69" spans="1:21" ht="14.4" customHeight="1" x14ac:dyDescent="0.3">
      <c r="A69" s="480">
        <v>27</v>
      </c>
      <c r="B69" s="481" t="s">
        <v>451</v>
      </c>
      <c r="C69" s="481" t="s">
        <v>462</v>
      </c>
      <c r="D69" s="544" t="s">
        <v>1367</v>
      </c>
      <c r="E69" s="545" t="s">
        <v>473</v>
      </c>
      <c r="F69" s="481" t="s">
        <v>456</v>
      </c>
      <c r="G69" s="481" t="s">
        <v>481</v>
      </c>
      <c r="H69" s="481" t="s">
        <v>424</v>
      </c>
      <c r="I69" s="481" t="s">
        <v>482</v>
      </c>
      <c r="J69" s="481" t="s">
        <v>483</v>
      </c>
      <c r="K69" s="481" t="s">
        <v>484</v>
      </c>
      <c r="L69" s="482">
        <v>72.55</v>
      </c>
      <c r="M69" s="482">
        <v>290.2</v>
      </c>
      <c r="N69" s="481">
        <v>4</v>
      </c>
      <c r="O69" s="546">
        <v>2</v>
      </c>
      <c r="P69" s="482">
        <v>145.1</v>
      </c>
      <c r="Q69" s="500">
        <v>0.5</v>
      </c>
      <c r="R69" s="481">
        <v>2</v>
      </c>
      <c r="S69" s="500">
        <v>0.5</v>
      </c>
      <c r="T69" s="546">
        <v>1</v>
      </c>
      <c r="U69" s="501">
        <v>0.5</v>
      </c>
    </row>
    <row r="70" spans="1:21" ht="14.4" customHeight="1" x14ac:dyDescent="0.3">
      <c r="A70" s="480">
        <v>27</v>
      </c>
      <c r="B70" s="481" t="s">
        <v>451</v>
      </c>
      <c r="C70" s="481" t="s">
        <v>462</v>
      </c>
      <c r="D70" s="544" t="s">
        <v>1367</v>
      </c>
      <c r="E70" s="545" t="s">
        <v>473</v>
      </c>
      <c r="F70" s="481" t="s">
        <v>456</v>
      </c>
      <c r="G70" s="481" t="s">
        <v>481</v>
      </c>
      <c r="H70" s="481" t="s">
        <v>424</v>
      </c>
      <c r="I70" s="481" t="s">
        <v>485</v>
      </c>
      <c r="J70" s="481" t="s">
        <v>486</v>
      </c>
      <c r="K70" s="481" t="s">
        <v>484</v>
      </c>
      <c r="L70" s="482">
        <v>0</v>
      </c>
      <c r="M70" s="482">
        <v>0</v>
      </c>
      <c r="N70" s="481">
        <v>4</v>
      </c>
      <c r="O70" s="546">
        <v>3</v>
      </c>
      <c r="P70" s="482">
        <v>0</v>
      </c>
      <c r="Q70" s="500"/>
      <c r="R70" s="481">
        <v>2</v>
      </c>
      <c r="S70" s="500">
        <v>0.5</v>
      </c>
      <c r="T70" s="546">
        <v>1</v>
      </c>
      <c r="U70" s="501">
        <v>0.33333333333333331</v>
      </c>
    </row>
    <row r="71" spans="1:21" ht="14.4" customHeight="1" x14ac:dyDescent="0.3">
      <c r="A71" s="480">
        <v>27</v>
      </c>
      <c r="B71" s="481" t="s">
        <v>451</v>
      </c>
      <c r="C71" s="481" t="s">
        <v>462</v>
      </c>
      <c r="D71" s="544" t="s">
        <v>1367</v>
      </c>
      <c r="E71" s="545" t="s">
        <v>473</v>
      </c>
      <c r="F71" s="481" t="s">
        <v>456</v>
      </c>
      <c r="G71" s="481" t="s">
        <v>481</v>
      </c>
      <c r="H71" s="481" t="s">
        <v>424</v>
      </c>
      <c r="I71" s="481" t="s">
        <v>671</v>
      </c>
      <c r="J71" s="481" t="s">
        <v>486</v>
      </c>
      <c r="K71" s="481" t="s">
        <v>672</v>
      </c>
      <c r="L71" s="482">
        <v>36.270000000000003</v>
      </c>
      <c r="M71" s="482">
        <v>36.270000000000003</v>
      </c>
      <c r="N71" s="481">
        <v>1</v>
      </c>
      <c r="O71" s="546">
        <v>0.5</v>
      </c>
      <c r="P71" s="482"/>
      <c r="Q71" s="500">
        <v>0</v>
      </c>
      <c r="R71" s="481"/>
      <c r="S71" s="500">
        <v>0</v>
      </c>
      <c r="T71" s="546"/>
      <c r="U71" s="501">
        <v>0</v>
      </c>
    </row>
    <row r="72" spans="1:21" ht="14.4" customHeight="1" x14ac:dyDescent="0.3">
      <c r="A72" s="480">
        <v>27</v>
      </c>
      <c r="B72" s="481" t="s">
        <v>451</v>
      </c>
      <c r="C72" s="481" t="s">
        <v>462</v>
      </c>
      <c r="D72" s="544" t="s">
        <v>1367</v>
      </c>
      <c r="E72" s="545" t="s">
        <v>473</v>
      </c>
      <c r="F72" s="481" t="s">
        <v>456</v>
      </c>
      <c r="G72" s="481" t="s">
        <v>481</v>
      </c>
      <c r="H72" s="481" t="s">
        <v>424</v>
      </c>
      <c r="I72" s="481" t="s">
        <v>673</v>
      </c>
      <c r="J72" s="481" t="s">
        <v>674</v>
      </c>
      <c r="K72" s="481" t="s">
        <v>675</v>
      </c>
      <c r="L72" s="482">
        <v>121.75</v>
      </c>
      <c r="M72" s="482">
        <v>243.5</v>
      </c>
      <c r="N72" s="481">
        <v>2</v>
      </c>
      <c r="O72" s="546">
        <v>1.5</v>
      </c>
      <c r="P72" s="482">
        <v>243.5</v>
      </c>
      <c r="Q72" s="500">
        <v>1</v>
      </c>
      <c r="R72" s="481">
        <v>2</v>
      </c>
      <c r="S72" s="500">
        <v>1</v>
      </c>
      <c r="T72" s="546">
        <v>1.5</v>
      </c>
      <c r="U72" s="501">
        <v>1</v>
      </c>
    </row>
    <row r="73" spans="1:21" ht="14.4" customHeight="1" x14ac:dyDescent="0.3">
      <c r="A73" s="480">
        <v>27</v>
      </c>
      <c r="B73" s="481" t="s">
        <v>451</v>
      </c>
      <c r="C73" s="481" t="s">
        <v>462</v>
      </c>
      <c r="D73" s="544" t="s">
        <v>1367</v>
      </c>
      <c r="E73" s="545" t="s">
        <v>473</v>
      </c>
      <c r="F73" s="481" t="s">
        <v>456</v>
      </c>
      <c r="G73" s="481" t="s">
        <v>676</v>
      </c>
      <c r="H73" s="481" t="s">
        <v>1369</v>
      </c>
      <c r="I73" s="481" t="s">
        <v>677</v>
      </c>
      <c r="J73" s="481" t="s">
        <v>678</v>
      </c>
      <c r="K73" s="481" t="s">
        <v>679</v>
      </c>
      <c r="L73" s="482">
        <v>72</v>
      </c>
      <c r="M73" s="482">
        <v>864</v>
      </c>
      <c r="N73" s="481">
        <v>12</v>
      </c>
      <c r="O73" s="546">
        <v>4</v>
      </c>
      <c r="P73" s="482">
        <v>216</v>
      </c>
      <c r="Q73" s="500">
        <v>0.25</v>
      </c>
      <c r="R73" s="481">
        <v>3</v>
      </c>
      <c r="S73" s="500">
        <v>0.25</v>
      </c>
      <c r="T73" s="546">
        <v>1</v>
      </c>
      <c r="U73" s="501">
        <v>0.25</v>
      </c>
    </row>
    <row r="74" spans="1:21" ht="14.4" customHeight="1" x14ac:dyDescent="0.3">
      <c r="A74" s="480">
        <v>27</v>
      </c>
      <c r="B74" s="481" t="s">
        <v>451</v>
      </c>
      <c r="C74" s="481" t="s">
        <v>462</v>
      </c>
      <c r="D74" s="544" t="s">
        <v>1367</v>
      </c>
      <c r="E74" s="545" t="s">
        <v>473</v>
      </c>
      <c r="F74" s="481" t="s">
        <v>456</v>
      </c>
      <c r="G74" s="481" t="s">
        <v>676</v>
      </c>
      <c r="H74" s="481" t="s">
        <v>1369</v>
      </c>
      <c r="I74" s="481" t="s">
        <v>680</v>
      </c>
      <c r="J74" s="481" t="s">
        <v>678</v>
      </c>
      <c r="K74" s="481" t="s">
        <v>681</v>
      </c>
      <c r="L74" s="482">
        <v>144.01</v>
      </c>
      <c r="M74" s="482">
        <v>432.03</v>
      </c>
      <c r="N74" s="481">
        <v>3</v>
      </c>
      <c r="O74" s="546">
        <v>1.5</v>
      </c>
      <c r="P74" s="482">
        <v>144.01</v>
      </c>
      <c r="Q74" s="500">
        <v>0.33333333333333331</v>
      </c>
      <c r="R74" s="481">
        <v>1</v>
      </c>
      <c r="S74" s="500">
        <v>0.33333333333333331</v>
      </c>
      <c r="T74" s="546">
        <v>1</v>
      </c>
      <c r="U74" s="501">
        <v>0.66666666666666663</v>
      </c>
    </row>
    <row r="75" spans="1:21" ht="14.4" customHeight="1" x14ac:dyDescent="0.3">
      <c r="A75" s="480">
        <v>27</v>
      </c>
      <c r="B75" s="481" t="s">
        <v>451</v>
      </c>
      <c r="C75" s="481" t="s">
        <v>462</v>
      </c>
      <c r="D75" s="544" t="s">
        <v>1367</v>
      </c>
      <c r="E75" s="545" t="s">
        <v>473</v>
      </c>
      <c r="F75" s="481" t="s">
        <v>456</v>
      </c>
      <c r="G75" s="481" t="s">
        <v>676</v>
      </c>
      <c r="H75" s="481" t="s">
        <v>424</v>
      </c>
      <c r="I75" s="481" t="s">
        <v>682</v>
      </c>
      <c r="J75" s="481" t="s">
        <v>683</v>
      </c>
      <c r="K75" s="481" t="s">
        <v>679</v>
      </c>
      <c r="L75" s="482">
        <v>72</v>
      </c>
      <c r="M75" s="482">
        <v>216</v>
      </c>
      <c r="N75" s="481">
        <v>3</v>
      </c>
      <c r="O75" s="546">
        <v>0.5</v>
      </c>
      <c r="P75" s="482"/>
      <c r="Q75" s="500">
        <v>0</v>
      </c>
      <c r="R75" s="481"/>
      <c r="S75" s="500">
        <v>0</v>
      </c>
      <c r="T75" s="546"/>
      <c r="U75" s="501">
        <v>0</v>
      </c>
    </row>
    <row r="76" spans="1:21" ht="14.4" customHeight="1" x14ac:dyDescent="0.3">
      <c r="A76" s="480">
        <v>27</v>
      </c>
      <c r="B76" s="481" t="s">
        <v>451</v>
      </c>
      <c r="C76" s="481" t="s">
        <v>462</v>
      </c>
      <c r="D76" s="544" t="s">
        <v>1367</v>
      </c>
      <c r="E76" s="545" t="s">
        <v>473</v>
      </c>
      <c r="F76" s="481" t="s">
        <v>456</v>
      </c>
      <c r="G76" s="481" t="s">
        <v>576</v>
      </c>
      <c r="H76" s="481" t="s">
        <v>424</v>
      </c>
      <c r="I76" s="481" t="s">
        <v>684</v>
      </c>
      <c r="J76" s="481" t="s">
        <v>685</v>
      </c>
      <c r="K76" s="481" t="s">
        <v>686</v>
      </c>
      <c r="L76" s="482">
        <v>93.27</v>
      </c>
      <c r="M76" s="482">
        <v>466.35</v>
      </c>
      <c r="N76" s="481">
        <v>5</v>
      </c>
      <c r="O76" s="546">
        <v>3.5</v>
      </c>
      <c r="P76" s="482">
        <v>279.81</v>
      </c>
      <c r="Q76" s="500">
        <v>0.6</v>
      </c>
      <c r="R76" s="481">
        <v>3</v>
      </c>
      <c r="S76" s="500">
        <v>0.6</v>
      </c>
      <c r="T76" s="546">
        <v>2</v>
      </c>
      <c r="U76" s="501">
        <v>0.5714285714285714</v>
      </c>
    </row>
    <row r="77" spans="1:21" ht="14.4" customHeight="1" x14ac:dyDescent="0.3">
      <c r="A77" s="480">
        <v>27</v>
      </c>
      <c r="B77" s="481" t="s">
        <v>451</v>
      </c>
      <c r="C77" s="481" t="s">
        <v>462</v>
      </c>
      <c r="D77" s="544" t="s">
        <v>1367</v>
      </c>
      <c r="E77" s="545" t="s">
        <v>473</v>
      </c>
      <c r="F77" s="481" t="s">
        <v>456</v>
      </c>
      <c r="G77" s="481" t="s">
        <v>576</v>
      </c>
      <c r="H77" s="481" t="s">
        <v>424</v>
      </c>
      <c r="I77" s="481" t="s">
        <v>687</v>
      </c>
      <c r="J77" s="481" t="s">
        <v>688</v>
      </c>
      <c r="K77" s="481" t="s">
        <v>689</v>
      </c>
      <c r="L77" s="482">
        <v>186.55</v>
      </c>
      <c r="M77" s="482">
        <v>746.2</v>
      </c>
      <c r="N77" s="481">
        <v>4</v>
      </c>
      <c r="O77" s="546">
        <v>1</v>
      </c>
      <c r="P77" s="482"/>
      <c r="Q77" s="500">
        <v>0</v>
      </c>
      <c r="R77" s="481"/>
      <c r="S77" s="500">
        <v>0</v>
      </c>
      <c r="T77" s="546"/>
      <c r="U77" s="501">
        <v>0</v>
      </c>
    </row>
    <row r="78" spans="1:21" ht="14.4" customHeight="1" x14ac:dyDescent="0.3">
      <c r="A78" s="480">
        <v>27</v>
      </c>
      <c r="B78" s="481" t="s">
        <v>451</v>
      </c>
      <c r="C78" s="481" t="s">
        <v>462</v>
      </c>
      <c r="D78" s="544" t="s">
        <v>1367</v>
      </c>
      <c r="E78" s="545" t="s">
        <v>473</v>
      </c>
      <c r="F78" s="481" t="s">
        <v>456</v>
      </c>
      <c r="G78" s="481" t="s">
        <v>576</v>
      </c>
      <c r="H78" s="481" t="s">
        <v>424</v>
      </c>
      <c r="I78" s="481" t="s">
        <v>690</v>
      </c>
      <c r="J78" s="481" t="s">
        <v>685</v>
      </c>
      <c r="K78" s="481" t="s">
        <v>691</v>
      </c>
      <c r="L78" s="482">
        <v>31.09</v>
      </c>
      <c r="M78" s="482">
        <v>590.71</v>
      </c>
      <c r="N78" s="481">
        <v>19</v>
      </c>
      <c r="O78" s="546">
        <v>8</v>
      </c>
      <c r="P78" s="482">
        <v>186.54</v>
      </c>
      <c r="Q78" s="500">
        <v>0.31578947368421051</v>
      </c>
      <c r="R78" s="481">
        <v>6</v>
      </c>
      <c r="S78" s="500">
        <v>0.31578947368421051</v>
      </c>
      <c r="T78" s="546">
        <v>2.5</v>
      </c>
      <c r="U78" s="501">
        <v>0.3125</v>
      </c>
    </row>
    <row r="79" spans="1:21" ht="14.4" customHeight="1" x14ac:dyDescent="0.3">
      <c r="A79" s="480">
        <v>27</v>
      </c>
      <c r="B79" s="481" t="s">
        <v>451</v>
      </c>
      <c r="C79" s="481" t="s">
        <v>462</v>
      </c>
      <c r="D79" s="544" t="s">
        <v>1367</v>
      </c>
      <c r="E79" s="545" t="s">
        <v>473</v>
      </c>
      <c r="F79" s="481" t="s">
        <v>456</v>
      </c>
      <c r="G79" s="481" t="s">
        <v>576</v>
      </c>
      <c r="H79" s="481" t="s">
        <v>424</v>
      </c>
      <c r="I79" s="481" t="s">
        <v>692</v>
      </c>
      <c r="J79" s="481" t="s">
        <v>693</v>
      </c>
      <c r="K79" s="481" t="s">
        <v>694</v>
      </c>
      <c r="L79" s="482">
        <v>0</v>
      </c>
      <c r="M79" s="482">
        <v>0</v>
      </c>
      <c r="N79" s="481">
        <v>1</v>
      </c>
      <c r="O79" s="546">
        <v>1</v>
      </c>
      <c r="P79" s="482"/>
      <c r="Q79" s="500"/>
      <c r="R79" s="481"/>
      <c r="S79" s="500">
        <v>0</v>
      </c>
      <c r="T79" s="546"/>
      <c r="U79" s="501">
        <v>0</v>
      </c>
    </row>
    <row r="80" spans="1:21" ht="14.4" customHeight="1" x14ac:dyDescent="0.3">
      <c r="A80" s="480">
        <v>27</v>
      </c>
      <c r="B80" s="481" t="s">
        <v>451</v>
      </c>
      <c r="C80" s="481" t="s">
        <v>462</v>
      </c>
      <c r="D80" s="544" t="s">
        <v>1367</v>
      </c>
      <c r="E80" s="545" t="s">
        <v>473</v>
      </c>
      <c r="F80" s="481" t="s">
        <v>456</v>
      </c>
      <c r="G80" s="481" t="s">
        <v>580</v>
      </c>
      <c r="H80" s="481" t="s">
        <v>1369</v>
      </c>
      <c r="I80" s="481" t="s">
        <v>695</v>
      </c>
      <c r="J80" s="481" t="s">
        <v>696</v>
      </c>
      <c r="K80" s="481" t="s">
        <v>697</v>
      </c>
      <c r="L80" s="482">
        <v>353.18</v>
      </c>
      <c r="M80" s="482">
        <v>1059.54</v>
      </c>
      <c r="N80" s="481">
        <v>3</v>
      </c>
      <c r="O80" s="546">
        <v>2</v>
      </c>
      <c r="P80" s="482"/>
      <c r="Q80" s="500">
        <v>0</v>
      </c>
      <c r="R80" s="481"/>
      <c r="S80" s="500">
        <v>0</v>
      </c>
      <c r="T80" s="546"/>
      <c r="U80" s="501">
        <v>0</v>
      </c>
    </row>
    <row r="81" spans="1:21" ht="14.4" customHeight="1" x14ac:dyDescent="0.3">
      <c r="A81" s="480">
        <v>27</v>
      </c>
      <c r="B81" s="481" t="s">
        <v>451</v>
      </c>
      <c r="C81" s="481" t="s">
        <v>462</v>
      </c>
      <c r="D81" s="544" t="s">
        <v>1367</v>
      </c>
      <c r="E81" s="545" t="s">
        <v>473</v>
      </c>
      <c r="F81" s="481" t="s">
        <v>456</v>
      </c>
      <c r="G81" s="481" t="s">
        <v>580</v>
      </c>
      <c r="H81" s="481" t="s">
        <v>1369</v>
      </c>
      <c r="I81" s="481" t="s">
        <v>698</v>
      </c>
      <c r="J81" s="481" t="s">
        <v>699</v>
      </c>
      <c r="K81" s="481" t="s">
        <v>700</v>
      </c>
      <c r="L81" s="482">
        <v>176.59</v>
      </c>
      <c r="M81" s="482">
        <v>529.77</v>
      </c>
      <c r="N81" s="481">
        <v>3</v>
      </c>
      <c r="O81" s="546">
        <v>1.5</v>
      </c>
      <c r="P81" s="482">
        <v>176.59</v>
      </c>
      <c r="Q81" s="500">
        <v>0.33333333333333337</v>
      </c>
      <c r="R81" s="481">
        <v>1</v>
      </c>
      <c r="S81" s="500">
        <v>0.33333333333333331</v>
      </c>
      <c r="T81" s="546">
        <v>0.5</v>
      </c>
      <c r="U81" s="501">
        <v>0.33333333333333331</v>
      </c>
    </row>
    <row r="82" spans="1:21" ht="14.4" customHeight="1" x14ac:dyDescent="0.3">
      <c r="A82" s="480">
        <v>27</v>
      </c>
      <c r="B82" s="481" t="s">
        <v>451</v>
      </c>
      <c r="C82" s="481" t="s">
        <v>462</v>
      </c>
      <c r="D82" s="544" t="s">
        <v>1367</v>
      </c>
      <c r="E82" s="545" t="s">
        <v>473</v>
      </c>
      <c r="F82" s="481" t="s">
        <v>456</v>
      </c>
      <c r="G82" s="481" t="s">
        <v>580</v>
      </c>
      <c r="H82" s="481" t="s">
        <v>1369</v>
      </c>
      <c r="I82" s="481" t="s">
        <v>701</v>
      </c>
      <c r="J82" s="481" t="s">
        <v>696</v>
      </c>
      <c r="K82" s="481" t="s">
        <v>702</v>
      </c>
      <c r="L82" s="482">
        <v>353.18</v>
      </c>
      <c r="M82" s="482">
        <v>353.18</v>
      </c>
      <c r="N82" s="481">
        <v>1</v>
      </c>
      <c r="O82" s="546">
        <v>1</v>
      </c>
      <c r="P82" s="482">
        <v>353.18</v>
      </c>
      <c r="Q82" s="500">
        <v>1</v>
      </c>
      <c r="R82" s="481">
        <v>1</v>
      </c>
      <c r="S82" s="500">
        <v>1</v>
      </c>
      <c r="T82" s="546">
        <v>1</v>
      </c>
      <c r="U82" s="501">
        <v>1</v>
      </c>
    </row>
    <row r="83" spans="1:21" ht="14.4" customHeight="1" x14ac:dyDescent="0.3">
      <c r="A83" s="480">
        <v>27</v>
      </c>
      <c r="B83" s="481" t="s">
        <v>451</v>
      </c>
      <c r="C83" s="481" t="s">
        <v>462</v>
      </c>
      <c r="D83" s="544" t="s">
        <v>1367</v>
      </c>
      <c r="E83" s="545" t="s">
        <v>473</v>
      </c>
      <c r="F83" s="481" t="s">
        <v>456</v>
      </c>
      <c r="G83" s="481" t="s">
        <v>580</v>
      </c>
      <c r="H83" s="481" t="s">
        <v>1369</v>
      </c>
      <c r="I83" s="481" t="s">
        <v>703</v>
      </c>
      <c r="J83" s="481" t="s">
        <v>704</v>
      </c>
      <c r="K83" s="481" t="s">
        <v>705</v>
      </c>
      <c r="L83" s="482">
        <v>543.36</v>
      </c>
      <c r="M83" s="482">
        <v>1086.72</v>
      </c>
      <c r="N83" s="481">
        <v>2</v>
      </c>
      <c r="O83" s="546">
        <v>1</v>
      </c>
      <c r="P83" s="482">
        <v>543.36</v>
      </c>
      <c r="Q83" s="500">
        <v>0.5</v>
      </c>
      <c r="R83" s="481">
        <v>1</v>
      </c>
      <c r="S83" s="500">
        <v>0.5</v>
      </c>
      <c r="T83" s="546">
        <v>0.5</v>
      </c>
      <c r="U83" s="501">
        <v>0.5</v>
      </c>
    </row>
    <row r="84" spans="1:21" ht="14.4" customHeight="1" x14ac:dyDescent="0.3">
      <c r="A84" s="480">
        <v>27</v>
      </c>
      <c r="B84" s="481" t="s">
        <v>451</v>
      </c>
      <c r="C84" s="481" t="s">
        <v>462</v>
      </c>
      <c r="D84" s="544" t="s">
        <v>1367</v>
      </c>
      <c r="E84" s="545" t="s">
        <v>473</v>
      </c>
      <c r="F84" s="481" t="s">
        <v>456</v>
      </c>
      <c r="G84" s="481" t="s">
        <v>580</v>
      </c>
      <c r="H84" s="481" t="s">
        <v>424</v>
      </c>
      <c r="I84" s="481" t="s">
        <v>706</v>
      </c>
      <c r="J84" s="481" t="s">
        <v>707</v>
      </c>
      <c r="K84" s="481" t="s">
        <v>708</v>
      </c>
      <c r="L84" s="482">
        <v>353.18</v>
      </c>
      <c r="M84" s="482">
        <v>353.18</v>
      </c>
      <c r="N84" s="481">
        <v>1</v>
      </c>
      <c r="O84" s="546">
        <v>0.5</v>
      </c>
      <c r="P84" s="482"/>
      <c r="Q84" s="500">
        <v>0</v>
      </c>
      <c r="R84" s="481"/>
      <c r="S84" s="500">
        <v>0</v>
      </c>
      <c r="T84" s="546"/>
      <c r="U84" s="501">
        <v>0</v>
      </c>
    </row>
    <row r="85" spans="1:21" ht="14.4" customHeight="1" x14ac:dyDescent="0.3">
      <c r="A85" s="480">
        <v>27</v>
      </c>
      <c r="B85" s="481" t="s">
        <v>451</v>
      </c>
      <c r="C85" s="481" t="s">
        <v>462</v>
      </c>
      <c r="D85" s="544" t="s">
        <v>1367</v>
      </c>
      <c r="E85" s="545" t="s">
        <v>473</v>
      </c>
      <c r="F85" s="481" t="s">
        <v>456</v>
      </c>
      <c r="G85" s="481" t="s">
        <v>580</v>
      </c>
      <c r="H85" s="481" t="s">
        <v>1369</v>
      </c>
      <c r="I85" s="481" t="s">
        <v>709</v>
      </c>
      <c r="J85" s="481" t="s">
        <v>582</v>
      </c>
      <c r="K85" s="481" t="s">
        <v>710</v>
      </c>
      <c r="L85" s="482">
        <v>392.42</v>
      </c>
      <c r="M85" s="482">
        <v>1569.68</v>
      </c>
      <c r="N85" s="481">
        <v>4</v>
      </c>
      <c r="O85" s="546">
        <v>2.5</v>
      </c>
      <c r="P85" s="482">
        <v>784.84</v>
      </c>
      <c r="Q85" s="500">
        <v>0.5</v>
      </c>
      <c r="R85" s="481">
        <v>2</v>
      </c>
      <c r="S85" s="500">
        <v>0.5</v>
      </c>
      <c r="T85" s="546">
        <v>1.5</v>
      </c>
      <c r="U85" s="501">
        <v>0.6</v>
      </c>
    </row>
    <row r="86" spans="1:21" ht="14.4" customHeight="1" x14ac:dyDescent="0.3">
      <c r="A86" s="480">
        <v>27</v>
      </c>
      <c r="B86" s="481" t="s">
        <v>451</v>
      </c>
      <c r="C86" s="481" t="s">
        <v>462</v>
      </c>
      <c r="D86" s="544" t="s">
        <v>1367</v>
      </c>
      <c r="E86" s="545" t="s">
        <v>473</v>
      </c>
      <c r="F86" s="481" t="s">
        <v>456</v>
      </c>
      <c r="G86" s="481" t="s">
        <v>580</v>
      </c>
      <c r="H86" s="481" t="s">
        <v>1369</v>
      </c>
      <c r="I86" s="481" t="s">
        <v>711</v>
      </c>
      <c r="J86" s="481" t="s">
        <v>582</v>
      </c>
      <c r="K86" s="481" t="s">
        <v>712</v>
      </c>
      <c r="L86" s="482">
        <v>603.73</v>
      </c>
      <c r="M86" s="482">
        <v>1207.46</v>
      </c>
      <c r="N86" s="481">
        <v>2</v>
      </c>
      <c r="O86" s="546">
        <v>1.5</v>
      </c>
      <c r="P86" s="482">
        <v>603.73</v>
      </c>
      <c r="Q86" s="500">
        <v>0.5</v>
      </c>
      <c r="R86" s="481">
        <v>1</v>
      </c>
      <c r="S86" s="500">
        <v>0.5</v>
      </c>
      <c r="T86" s="546">
        <v>1</v>
      </c>
      <c r="U86" s="501">
        <v>0.66666666666666663</v>
      </c>
    </row>
    <row r="87" spans="1:21" ht="14.4" customHeight="1" x14ac:dyDescent="0.3">
      <c r="A87" s="480">
        <v>27</v>
      </c>
      <c r="B87" s="481" t="s">
        <v>451</v>
      </c>
      <c r="C87" s="481" t="s">
        <v>462</v>
      </c>
      <c r="D87" s="544" t="s">
        <v>1367</v>
      </c>
      <c r="E87" s="545" t="s">
        <v>473</v>
      </c>
      <c r="F87" s="481" t="s">
        <v>456</v>
      </c>
      <c r="G87" s="481" t="s">
        <v>580</v>
      </c>
      <c r="H87" s="481" t="s">
        <v>1369</v>
      </c>
      <c r="I87" s="481" t="s">
        <v>713</v>
      </c>
      <c r="J87" s="481" t="s">
        <v>714</v>
      </c>
      <c r="K87" s="481" t="s">
        <v>708</v>
      </c>
      <c r="L87" s="482">
        <v>374.74</v>
      </c>
      <c r="M87" s="482">
        <v>749.48</v>
      </c>
      <c r="N87" s="481">
        <v>2</v>
      </c>
      <c r="O87" s="546">
        <v>1</v>
      </c>
      <c r="P87" s="482"/>
      <c r="Q87" s="500">
        <v>0</v>
      </c>
      <c r="R87" s="481"/>
      <c r="S87" s="500">
        <v>0</v>
      </c>
      <c r="T87" s="546"/>
      <c r="U87" s="501">
        <v>0</v>
      </c>
    </row>
    <row r="88" spans="1:21" ht="14.4" customHeight="1" x14ac:dyDescent="0.3">
      <c r="A88" s="480">
        <v>27</v>
      </c>
      <c r="B88" s="481" t="s">
        <v>451</v>
      </c>
      <c r="C88" s="481" t="s">
        <v>462</v>
      </c>
      <c r="D88" s="544" t="s">
        <v>1367</v>
      </c>
      <c r="E88" s="545" t="s">
        <v>473</v>
      </c>
      <c r="F88" s="481" t="s">
        <v>456</v>
      </c>
      <c r="G88" s="481" t="s">
        <v>580</v>
      </c>
      <c r="H88" s="481" t="s">
        <v>1369</v>
      </c>
      <c r="I88" s="481" t="s">
        <v>715</v>
      </c>
      <c r="J88" s="481" t="s">
        <v>714</v>
      </c>
      <c r="K88" s="481" t="s">
        <v>716</v>
      </c>
      <c r="L88" s="482">
        <v>187.37</v>
      </c>
      <c r="M88" s="482">
        <v>749.48</v>
      </c>
      <c r="N88" s="481">
        <v>4</v>
      </c>
      <c r="O88" s="546">
        <v>3</v>
      </c>
      <c r="P88" s="482">
        <v>374.74</v>
      </c>
      <c r="Q88" s="500">
        <v>0.5</v>
      </c>
      <c r="R88" s="481">
        <v>2</v>
      </c>
      <c r="S88" s="500">
        <v>0.5</v>
      </c>
      <c r="T88" s="546">
        <v>1.5</v>
      </c>
      <c r="U88" s="501">
        <v>0.5</v>
      </c>
    </row>
    <row r="89" spans="1:21" ht="14.4" customHeight="1" x14ac:dyDescent="0.3">
      <c r="A89" s="480">
        <v>27</v>
      </c>
      <c r="B89" s="481" t="s">
        <v>451</v>
      </c>
      <c r="C89" s="481" t="s">
        <v>462</v>
      </c>
      <c r="D89" s="544" t="s">
        <v>1367</v>
      </c>
      <c r="E89" s="545" t="s">
        <v>473</v>
      </c>
      <c r="F89" s="481" t="s">
        <v>456</v>
      </c>
      <c r="G89" s="481" t="s">
        <v>580</v>
      </c>
      <c r="H89" s="481" t="s">
        <v>1369</v>
      </c>
      <c r="I89" s="481" t="s">
        <v>717</v>
      </c>
      <c r="J89" s="481" t="s">
        <v>714</v>
      </c>
      <c r="K89" s="481" t="s">
        <v>718</v>
      </c>
      <c r="L89" s="482">
        <v>298.95999999999998</v>
      </c>
      <c r="M89" s="482">
        <v>896.87999999999988</v>
      </c>
      <c r="N89" s="481">
        <v>3</v>
      </c>
      <c r="O89" s="546">
        <v>0.5</v>
      </c>
      <c r="P89" s="482"/>
      <c r="Q89" s="500">
        <v>0</v>
      </c>
      <c r="R89" s="481"/>
      <c r="S89" s="500">
        <v>0</v>
      </c>
      <c r="T89" s="546"/>
      <c r="U89" s="501">
        <v>0</v>
      </c>
    </row>
    <row r="90" spans="1:21" ht="14.4" customHeight="1" x14ac:dyDescent="0.3">
      <c r="A90" s="480">
        <v>27</v>
      </c>
      <c r="B90" s="481" t="s">
        <v>451</v>
      </c>
      <c r="C90" s="481" t="s">
        <v>462</v>
      </c>
      <c r="D90" s="544" t="s">
        <v>1367</v>
      </c>
      <c r="E90" s="545" t="s">
        <v>473</v>
      </c>
      <c r="F90" s="481" t="s">
        <v>456</v>
      </c>
      <c r="G90" s="481" t="s">
        <v>580</v>
      </c>
      <c r="H90" s="481" t="s">
        <v>1369</v>
      </c>
      <c r="I90" s="481" t="s">
        <v>719</v>
      </c>
      <c r="J90" s="481" t="s">
        <v>714</v>
      </c>
      <c r="K90" s="481" t="s">
        <v>624</v>
      </c>
      <c r="L90" s="482">
        <v>579.30999999999995</v>
      </c>
      <c r="M90" s="482">
        <v>3475.8599999999997</v>
      </c>
      <c r="N90" s="481">
        <v>6</v>
      </c>
      <c r="O90" s="546">
        <v>3</v>
      </c>
      <c r="P90" s="482">
        <v>2896.5499999999997</v>
      </c>
      <c r="Q90" s="500">
        <v>0.83333333333333337</v>
      </c>
      <c r="R90" s="481">
        <v>5</v>
      </c>
      <c r="S90" s="500">
        <v>0.83333333333333337</v>
      </c>
      <c r="T90" s="546">
        <v>2.5</v>
      </c>
      <c r="U90" s="501">
        <v>0.83333333333333337</v>
      </c>
    </row>
    <row r="91" spans="1:21" ht="14.4" customHeight="1" x14ac:dyDescent="0.3">
      <c r="A91" s="480">
        <v>27</v>
      </c>
      <c r="B91" s="481" t="s">
        <v>451</v>
      </c>
      <c r="C91" s="481" t="s">
        <v>462</v>
      </c>
      <c r="D91" s="544" t="s">
        <v>1367</v>
      </c>
      <c r="E91" s="545" t="s">
        <v>473</v>
      </c>
      <c r="F91" s="481" t="s">
        <v>456</v>
      </c>
      <c r="G91" s="481" t="s">
        <v>720</v>
      </c>
      <c r="H91" s="481" t="s">
        <v>1369</v>
      </c>
      <c r="I91" s="481" t="s">
        <v>721</v>
      </c>
      <c r="J91" s="481" t="s">
        <v>722</v>
      </c>
      <c r="K91" s="481" t="s">
        <v>723</v>
      </c>
      <c r="L91" s="482">
        <v>739.33</v>
      </c>
      <c r="M91" s="482">
        <v>1478.66</v>
      </c>
      <c r="N91" s="481">
        <v>2</v>
      </c>
      <c r="O91" s="546">
        <v>1</v>
      </c>
      <c r="P91" s="482"/>
      <c r="Q91" s="500">
        <v>0</v>
      </c>
      <c r="R91" s="481"/>
      <c r="S91" s="500">
        <v>0</v>
      </c>
      <c r="T91" s="546"/>
      <c r="U91" s="501">
        <v>0</v>
      </c>
    </row>
    <row r="92" spans="1:21" ht="14.4" customHeight="1" x14ac:dyDescent="0.3">
      <c r="A92" s="480">
        <v>27</v>
      </c>
      <c r="B92" s="481" t="s">
        <v>451</v>
      </c>
      <c r="C92" s="481" t="s">
        <v>462</v>
      </c>
      <c r="D92" s="544" t="s">
        <v>1367</v>
      </c>
      <c r="E92" s="545" t="s">
        <v>473</v>
      </c>
      <c r="F92" s="481" t="s">
        <v>456</v>
      </c>
      <c r="G92" s="481" t="s">
        <v>724</v>
      </c>
      <c r="H92" s="481" t="s">
        <v>424</v>
      </c>
      <c r="I92" s="481" t="s">
        <v>725</v>
      </c>
      <c r="J92" s="481" t="s">
        <v>726</v>
      </c>
      <c r="K92" s="481" t="s">
        <v>727</v>
      </c>
      <c r="L92" s="482">
        <v>103.8</v>
      </c>
      <c r="M92" s="482">
        <v>207.6</v>
      </c>
      <c r="N92" s="481">
        <v>2</v>
      </c>
      <c r="O92" s="546">
        <v>0.5</v>
      </c>
      <c r="P92" s="482">
        <v>207.6</v>
      </c>
      <c r="Q92" s="500">
        <v>1</v>
      </c>
      <c r="R92" s="481">
        <v>2</v>
      </c>
      <c r="S92" s="500">
        <v>1</v>
      </c>
      <c r="T92" s="546">
        <v>0.5</v>
      </c>
      <c r="U92" s="501">
        <v>1</v>
      </c>
    </row>
    <row r="93" spans="1:21" ht="14.4" customHeight="1" x14ac:dyDescent="0.3">
      <c r="A93" s="480">
        <v>27</v>
      </c>
      <c r="B93" s="481" t="s">
        <v>451</v>
      </c>
      <c r="C93" s="481" t="s">
        <v>462</v>
      </c>
      <c r="D93" s="544" t="s">
        <v>1367</v>
      </c>
      <c r="E93" s="545" t="s">
        <v>473</v>
      </c>
      <c r="F93" s="481" t="s">
        <v>456</v>
      </c>
      <c r="G93" s="481" t="s">
        <v>728</v>
      </c>
      <c r="H93" s="481" t="s">
        <v>1369</v>
      </c>
      <c r="I93" s="481" t="s">
        <v>729</v>
      </c>
      <c r="J93" s="481" t="s">
        <v>730</v>
      </c>
      <c r="K93" s="481" t="s">
        <v>731</v>
      </c>
      <c r="L93" s="482">
        <v>229.38</v>
      </c>
      <c r="M93" s="482">
        <v>229.38</v>
      </c>
      <c r="N93" s="481">
        <v>1</v>
      </c>
      <c r="O93" s="546">
        <v>0.5</v>
      </c>
      <c r="P93" s="482">
        <v>229.38</v>
      </c>
      <c r="Q93" s="500">
        <v>1</v>
      </c>
      <c r="R93" s="481">
        <v>1</v>
      </c>
      <c r="S93" s="500">
        <v>1</v>
      </c>
      <c r="T93" s="546">
        <v>0.5</v>
      </c>
      <c r="U93" s="501">
        <v>1</v>
      </c>
    </row>
    <row r="94" spans="1:21" ht="14.4" customHeight="1" x14ac:dyDescent="0.3">
      <c r="A94" s="480">
        <v>27</v>
      </c>
      <c r="B94" s="481" t="s">
        <v>451</v>
      </c>
      <c r="C94" s="481" t="s">
        <v>462</v>
      </c>
      <c r="D94" s="544" t="s">
        <v>1367</v>
      </c>
      <c r="E94" s="545" t="s">
        <v>473</v>
      </c>
      <c r="F94" s="481" t="s">
        <v>456</v>
      </c>
      <c r="G94" s="481" t="s">
        <v>732</v>
      </c>
      <c r="H94" s="481" t="s">
        <v>1369</v>
      </c>
      <c r="I94" s="481" t="s">
        <v>733</v>
      </c>
      <c r="J94" s="481" t="s">
        <v>734</v>
      </c>
      <c r="K94" s="481" t="s">
        <v>662</v>
      </c>
      <c r="L94" s="482">
        <v>105.32</v>
      </c>
      <c r="M94" s="482">
        <v>631.91999999999996</v>
      </c>
      <c r="N94" s="481">
        <v>6</v>
      </c>
      <c r="O94" s="546">
        <v>2.5</v>
      </c>
      <c r="P94" s="482">
        <v>421.28</v>
      </c>
      <c r="Q94" s="500">
        <v>0.66666666666666663</v>
      </c>
      <c r="R94" s="481">
        <v>4</v>
      </c>
      <c r="S94" s="500">
        <v>0.66666666666666663</v>
      </c>
      <c r="T94" s="546">
        <v>2</v>
      </c>
      <c r="U94" s="501">
        <v>0.8</v>
      </c>
    </row>
    <row r="95" spans="1:21" ht="14.4" customHeight="1" x14ac:dyDescent="0.3">
      <c r="A95" s="480">
        <v>27</v>
      </c>
      <c r="B95" s="481" t="s">
        <v>451</v>
      </c>
      <c r="C95" s="481" t="s">
        <v>462</v>
      </c>
      <c r="D95" s="544" t="s">
        <v>1367</v>
      </c>
      <c r="E95" s="545" t="s">
        <v>473</v>
      </c>
      <c r="F95" s="481" t="s">
        <v>456</v>
      </c>
      <c r="G95" s="481" t="s">
        <v>732</v>
      </c>
      <c r="H95" s="481" t="s">
        <v>1369</v>
      </c>
      <c r="I95" s="481" t="s">
        <v>735</v>
      </c>
      <c r="J95" s="481" t="s">
        <v>736</v>
      </c>
      <c r="K95" s="481" t="s">
        <v>716</v>
      </c>
      <c r="L95" s="482">
        <v>210.66</v>
      </c>
      <c r="M95" s="482">
        <v>210.66</v>
      </c>
      <c r="N95" s="481">
        <v>1</v>
      </c>
      <c r="O95" s="546">
        <v>0.5</v>
      </c>
      <c r="P95" s="482"/>
      <c r="Q95" s="500">
        <v>0</v>
      </c>
      <c r="R95" s="481"/>
      <c r="S95" s="500">
        <v>0</v>
      </c>
      <c r="T95" s="546"/>
      <c r="U95" s="501">
        <v>0</v>
      </c>
    </row>
    <row r="96" spans="1:21" ht="14.4" customHeight="1" x14ac:dyDescent="0.3">
      <c r="A96" s="480">
        <v>27</v>
      </c>
      <c r="B96" s="481" t="s">
        <v>451</v>
      </c>
      <c r="C96" s="481" t="s">
        <v>462</v>
      </c>
      <c r="D96" s="544" t="s">
        <v>1367</v>
      </c>
      <c r="E96" s="545" t="s">
        <v>473</v>
      </c>
      <c r="F96" s="481" t="s">
        <v>456</v>
      </c>
      <c r="G96" s="481" t="s">
        <v>732</v>
      </c>
      <c r="H96" s="481" t="s">
        <v>424</v>
      </c>
      <c r="I96" s="481" t="s">
        <v>737</v>
      </c>
      <c r="J96" s="481" t="s">
        <v>738</v>
      </c>
      <c r="K96" s="481" t="s">
        <v>739</v>
      </c>
      <c r="L96" s="482">
        <v>32.76</v>
      </c>
      <c r="M96" s="482">
        <v>229.32</v>
      </c>
      <c r="N96" s="481">
        <v>7</v>
      </c>
      <c r="O96" s="546">
        <v>2</v>
      </c>
      <c r="P96" s="482">
        <v>98.28</v>
      </c>
      <c r="Q96" s="500">
        <v>0.4285714285714286</v>
      </c>
      <c r="R96" s="481">
        <v>3</v>
      </c>
      <c r="S96" s="500">
        <v>0.42857142857142855</v>
      </c>
      <c r="T96" s="546">
        <v>0.5</v>
      </c>
      <c r="U96" s="501">
        <v>0.25</v>
      </c>
    </row>
    <row r="97" spans="1:21" ht="14.4" customHeight="1" x14ac:dyDescent="0.3">
      <c r="A97" s="480">
        <v>27</v>
      </c>
      <c r="B97" s="481" t="s">
        <v>451</v>
      </c>
      <c r="C97" s="481" t="s">
        <v>462</v>
      </c>
      <c r="D97" s="544" t="s">
        <v>1367</v>
      </c>
      <c r="E97" s="545" t="s">
        <v>473</v>
      </c>
      <c r="F97" s="481" t="s">
        <v>456</v>
      </c>
      <c r="G97" s="481" t="s">
        <v>732</v>
      </c>
      <c r="H97" s="481" t="s">
        <v>424</v>
      </c>
      <c r="I97" s="481" t="s">
        <v>740</v>
      </c>
      <c r="J97" s="481" t="s">
        <v>738</v>
      </c>
      <c r="K97" s="481" t="s">
        <v>741</v>
      </c>
      <c r="L97" s="482">
        <v>0</v>
      </c>
      <c r="M97" s="482">
        <v>0</v>
      </c>
      <c r="N97" s="481">
        <v>3</v>
      </c>
      <c r="O97" s="546">
        <v>1.5</v>
      </c>
      <c r="P97" s="482">
        <v>0</v>
      </c>
      <c r="Q97" s="500"/>
      <c r="R97" s="481">
        <v>3</v>
      </c>
      <c r="S97" s="500">
        <v>1</v>
      </c>
      <c r="T97" s="546">
        <v>1.5</v>
      </c>
      <c r="U97" s="501">
        <v>1</v>
      </c>
    </row>
    <row r="98" spans="1:21" ht="14.4" customHeight="1" x14ac:dyDescent="0.3">
      <c r="A98" s="480">
        <v>27</v>
      </c>
      <c r="B98" s="481" t="s">
        <v>451</v>
      </c>
      <c r="C98" s="481" t="s">
        <v>462</v>
      </c>
      <c r="D98" s="544" t="s">
        <v>1367</v>
      </c>
      <c r="E98" s="545" t="s">
        <v>473</v>
      </c>
      <c r="F98" s="481" t="s">
        <v>456</v>
      </c>
      <c r="G98" s="481" t="s">
        <v>732</v>
      </c>
      <c r="H98" s="481" t="s">
        <v>1369</v>
      </c>
      <c r="I98" s="481" t="s">
        <v>742</v>
      </c>
      <c r="J98" s="481" t="s">
        <v>734</v>
      </c>
      <c r="K98" s="481" t="s">
        <v>591</v>
      </c>
      <c r="L98" s="482">
        <v>35.11</v>
      </c>
      <c r="M98" s="482">
        <v>140.44</v>
      </c>
      <c r="N98" s="481">
        <v>4</v>
      </c>
      <c r="O98" s="546">
        <v>1</v>
      </c>
      <c r="P98" s="482">
        <v>70.22</v>
      </c>
      <c r="Q98" s="500">
        <v>0.5</v>
      </c>
      <c r="R98" s="481">
        <v>2</v>
      </c>
      <c r="S98" s="500">
        <v>0.5</v>
      </c>
      <c r="T98" s="546">
        <v>0.5</v>
      </c>
      <c r="U98" s="501">
        <v>0.5</v>
      </c>
    </row>
    <row r="99" spans="1:21" ht="14.4" customHeight="1" x14ac:dyDescent="0.3">
      <c r="A99" s="480">
        <v>27</v>
      </c>
      <c r="B99" s="481" t="s">
        <v>451</v>
      </c>
      <c r="C99" s="481" t="s">
        <v>462</v>
      </c>
      <c r="D99" s="544" t="s">
        <v>1367</v>
      </c>
      <c r="E99" s="545" t="s">
        <v>473</v>
      </c>
      <c r="F99" s="481" t="s">
        <v>456</v>
      </c>
      <c r="G99" s="481" t="s">
        <v>732</v>
      </c>
      <c r="H99" s="481" t="s">
        <v>424</v>
      </c>
      <c r="I99" s="481" t="s">
        <v>743</v>
      </c>
      <c r="J99" s="481" t="s">
        <v>744</v>
      </c>
      <c r="K99" s="481" t="s">
        <v>583</v>
      </c>
      <c r="L99" s="482">
        <v>70.23</v>
      </c>
      <c r="M99" s="482">
        <v>140.46</v>
      </c>
      <c r="N99" s="481">
        <v>2</v>
      </c>
      <c r="O99" s="546">
        <v>0.5</v>
      </c>
      <c r="P99" s="482"/>
      <c r="Q99" s="500">
        <v>0</v>
      </c>
      <c r="R99" s="481"/>
      <c r="S99" s="500">
        <v>0</v>
      </c>
      <c r="T99" s="546"/>
      <c r="U99" s="501">
        <v>0</v>
      </c>
    </row>
    <row r="100" spans="1:21" ht="14.4" customHeight="1" x14ac:dyDescent="0.3">
      <c r="A100" s="480">
        <v>27</v>
      </c>
      <c r="B100" s="481" t="s">
        <v>451</v>
      </c>
      <c r="C100" s="481" t="s">
        <v>462</v>
      </c>
      <c r="D100" s="544" t="s">
        <v>1367</v>
      </c>
      <c r="E100" s="545" t="s">
        <v>473</v>
      </c>
      <c r="F100" s="481" t="s">
        <v>456</v>
      </c>
      <c r="G100" s="481" t="s">
        <v>732</v>
      </c>
      <c r="H100" s="481" t="s">
        <v>424</v>
      </c>
      <c r="I100" s="481" t="s">
        <v>745</v>
      </c>
      <c r="J100" s="481" t="s">
        <v>746</v>
      </c>
      <c r="K100" s="481" t="s">
        <v>591</v>
      </c>
      <c r="L100" s="482">
        <v>35.11</v>
      </c>
      <c r="M100" s="482">
        <v>175.55</v>
      </c>
      <c r="N100" s="481">
        <v>5</v>
      </c>
      <c r="O100" s="546">
        <v>1</v>
      </c>
      <c r="P100" s="482">
        <v>105.33</v>
      </c>
      <c r="Q100" s="500">
        <v>0.6</v>
      </c>
      <c r="R100" s="481">
        <v>3</v>
      </c>
      <c r="S100" s="500">
        <v>0.6</v>
      </c>
      <c r="T100" s="546">
        <v>0.5</v>
      </c>
      <c r="U100" s="501">
        <v>0.5</v>
      </c>
    </row>
    <row r="101" spans="1:21" ht="14.4" customHeight="1" x14ac:dyDescent="0.3">
      <c r="A101" s="480">
        <v>27</v>
      </c>
      <c r="B101" s="481" t="s">
        <v>451</v>
      </c>
      <c r="C101" s="481" t="s">
        <v>462</v>
      </c>
      <c r="D101" s="544" t="s">
        <v>1367</v>
      </c>
      <c r="E101" s="545" t="s">
        <v>473</v>
      </c>
      <c r="F101" s="481" t="s">
        <v>456</v>
      </c>
      <c r="G101" s="481" t="s">
        <v>732</v>
      </c>
      <c r="H101" s="481" t="s">
        <v>424</v>
      </c>
      <c r="I101" s="481" t="s">
        <v>747</v>
      </c>
      <c r="J101" s="481" t="s">
        <v>748</v>
      </c>
      <c r="K101" s="481" t="s">
        <v>583</v>
      </c>
      <c r="L101" s="482">
        <v>70.23</v>
      </c>
      <c r="M101" s="482">
        <v>140.46</v>
      </c>
      <c r="N101" s="481">
        <v>2</v>
      </c>
      <c r="O101" s="546">
        <v>1</v>
      </c>
      <c r="P101" s="482"/>
      <c r="Q101" s="500">
        <v>0</v>
      </c>
      <c r="R101" s="481"/>
      <c r="S101" s="500">
        <v>0</v>
      </c>
      <c r="T101" s="546"/>
      <c r="U101" s="501">
        <v>0</v>
      </c>
    </row>
    <row r="102" spans="1:21" ht="14.4" customHeight="1" x14ac:dyDescent="0.3">
      <c r="A102" s="480">
        <v>27</v>
      </c>
      <c r="B102" s="481" t="s">
        <v>451</v>
      </c>
      <c r="C102" s="481" t="s">
        <v>462</v>
      </c>
      <c r="D102" s="544" t="s">
        <v>1367</v>
      </c>
      <c r="E102" s="545" t="s">
        <v>473</v>
      </c>
      <c r="F102" s="481" t="s">
        <v>456</v>
      </c>
      <c r="G102" s="481" t="s">
        <v>749</v>
      </c>
      <c r="H102" s="481" t="s">
        <v>1369</v>
      </c>
      <c r="I102" s="481" t="s">
        <v>750</v>
      </c>
      <c r="J102" s="481" t="s">
        <v>751</v>
      </c>
      <c r="K102" s="481" t="s">
        <v>752</v>
      </c>
      <c r="L102" s="482">
        <v>57.83</v>
      </c>
      <c r="M102" s="482">
        <v>520.47</v>
      </c>
      <c r="N102" s="481">
        <v>9</v>
      </c>
      <c r="O102" s="546">
        <v>2</v>
      </c>
      <c r="P102" s="482">
        <v>173.49</v>
      </c>
      <c r="Q102" s="500">
        <v>0.33333333333333331</v>
      </c>
      <c r="R102" s="481">
        <v>3</v>
      </c>
      <c r="S102" s="500">
        <v>0.33333333333333331</v>
      </c>
      <c r="T102" s="546">
        <v>0.5</v>
      </c>
      <c r="U102" s="501">
        <v>0.25</v>
      </c>
    </row>
    <row r="103" spans="1:21" ht="14.4" customHeight="1" x14ac:dyDescent="0.3">
      <c r="A103" s="480">
        <v>27</v>
      </c>
      <c r="B103" s="481" t="s">
        <v>451</v>
      </c>
      <c r="C103" s="481" t="s">
        <v>462</v>
      </c>
      <c r="D103" s="544" t="s">
        <v>1367</v>
      </c>
      <c r="E103" s="545" t="s">
        <v>473</v>
      </c>
      <c r="F103" s="481" t="s">
        <v>456</v>
      </c>
      <c r="G103" s="481" t="s">
        <v>749</v>
      </c>
      <c r="H103" s="481" t="s">
        <v>1369</v>
      </c>
      <c r="I103" s="481" t="s">
        <v>753</v>
      </c>
      <c r="J103" s="481" t="s">
        <v>751</v>
      </c>
      <c r="K103" s="481" t="s">
        <v>754</v>
      </c>
      <c r="L103" s="482">
        <v>36.369999999999997</v>
      </c>
      <c r="M103" s="482">
        <v>109.10999999999999</v>
      </c>
      <c r="N103" s="481">
        <v>3</v>
      </c>
      <c r="O103" s="546">
        <v>1</v>
      </c>
      <c r="P103" s="482">
        <v>109.10999999999999</v>
      </c>
      <c r="Q103" s="500">
        <v>1</v>
      </c>
      <c r="R103" s="481">
        <v>3</v>
      </c>
      <c r="S103" s="500">
        <v>1</v>
      </c>
      <c r="T103" s="546">
        <v>1</v>
      </c>
      <c r="U103" s="501">
        <v>1</v>
      </c>
    </row>
    <row r="104" spans="1:21" ht="14.4" customHeight="1" x14ac:dyDescent="0.3">
      <c r="A104" s="480">
        <v>27</v>
      </c>
      <c r="B104" s="481" t="s">
        <v>451</v>
      </c>
      <c r="C104" s="481" t="s">
        <v>462</v>
      </c>
      <c r="D104" s="544" t="s">
        <v>1367</v>
      </c>
      <c r="E104" s="545" t="s">
        <v>473</v>
      </c>
      <c r="F104" s="481" t="s">
        <v>456</v>
      </c>
      <c r="G104" s="481" t="s">
        <v>635</v>
      </c>
      <c r="H104" s="481" t="s">
        <v>424</v>
      </c>
      <c r="I104" s="481" t="s">
        <v>755</v>
      </c>
      <c r="J104" s="481" t="s">
        <v>756</v>
      </c>
      <c r="K104" s="481" t="s">
        <v>757</v>
      </c>
      <c r="L104" s="482">
        <v>0</v>
      </c>
      <c r="M104" s="482">
        <v>0</v>
      </c>
      <c r="N104" s="481">
        <v>2</v>
      </c>
      <c r="O104" s="546">
        <v>1</v>
      </c>
      <c r="P104" s="482"/>
      <c r="Q104" s="500"/>
      <c r="R104" s="481"/>
      <c r="S104" s="500">
        <v>0</v>
      </c>
      <c r="T104" s="546"/>
      <c r="U104" s="501">
        <v>0</v>
      </c>
    </row>
    <row r="105" spans="1:21" ht="14.4" customHeight="1" x14ac:dyDescent="0.3">
      <c r="A105" s="480">
        <v>27</v>
      </c>
      <c r="B105" s="481" t="s">
        <v>451</v>
      </c>
      <c r="C105" s="481" t="s">
        <v>462</v>
      </c>
      <c r="D105" s="544" t="s">
        <v>1367</v>
      </c>
      <c r="E105" s="545" t="s">
        <v>473</v>
      </c>
      <c r="F105" s="481" t="s">
        <v>456</v>
      </c>
      <c r="G105" s="481" t="s">
        <v>758</v>
      </c>
      <c r="H105" s="481" t="s">
        <v>1369</v>
      </c>
      <c r="I105" s="481" t="s">
        <v>759</v>
      </c>
      <c r="J105" s="481" t="s">
        <v>760</v>
      </c>
      <c r="K105" s="481" t="s">
        <v>716</v>
      </c>
      <c r="L105" s="482">
        <v>207.45</v>
      </c>
      <c r="M105" s="482">
        <v>414.9</v>
      </c>
      <c r="N105" s="481">
        <v>2</v>
      </c>
      <c r="O105" s="546">
        <v>1</v>
      </c>
      <c r="P105" s="482">
        <v>414.9</v>
      </c>
      <c r="Q105" s="500">
        <v>1</v>
      </c>
      <c r="R105" s="481">
        <v>2</v>
      </c>
      <c r="S105" s="500">
        <v>1</v>
      </c>
      <c r="T105" s="546">
        <v>1</v>
      </c>
      <c r="U105" s="501">
        <v>1</v>
      </c>
    </row>
    <row r="106" spans="1:21" ht="14.4" customHeight="1" x14ac:dyDescent="0.3">
      <c r="A106" s="480">
        <v>27</v>
      </c>
      <c r="B106" s="481" t="s">
        <v>451</v>
      </c>
      <c r="C106" s="481" t="s">
        <v>462</v>
      </c>
      <c r="D106" s="544" t="s">
        <v>1367</v>
      </c>
      <c r="E106" s="545" t="s">
        <v>473</v>
      </c>
      <c r="F106" s="481" t="s">
        <v>456</v>
      </c>
      <c r="G106" s="481" t="s">
        <v>761</v>
      </c>
      <c r="H106" s="481" t="s">
        <v>1369</v>
      </c>
      <c r="I106" s="481" t="s">
        <v>762</v>
      </c>
      <c r="J106" s="481" t="s">
        <v>763</v>
      </c>
      <c r="K106" s="481" t="s">
        <v>583</v>
      </c>
      <c r="L106" s="482">
        <v>42.57</v>
      </c>
      <c r="M106" s="482">
        <v>255.42000000000002</v>
      </c>
      <c r="N106" s="481">
        <v>6</v>
      </c>
      <c r="O106" s="546">
        <v>1.5</v>
      </c>
      <c r="P106" s="482">
        <v>127.71000000000001</v>
      </c>
      <c r="Q106" s="500">
        <v>0.5</v>
      </c>
      <c r="R106" s="481">
        <v>3</v>
      </c>
      <c r="S106" s="500">
        <v>0.5</v>
      </c>
      <c r="T106" s="546">
        <v>0.5</v>
      </c>
      <c r="U106" s="501">
        <v>0.33333333333333331</v>
      </c>
    </row>
    <row r="107" spans="1:21" ht="14.4" customHeight="1" x14ac:dyDescent="0.3">
      <c r="A107" s="480">
        <v>27</v>
      </c>
      <c r="B107" s="481" t="s">
        <v>451</v>
      </c>
      <c r="C107" s="481" t="s">
        <v>462</v>
      </c>
      <c r="D107" s="544" t="s">
        <v>1367</v>
      </c>
      <c r="E107" s="545" t="s">
        <v>473</v>
      </c>
      <c r="F107" s="481" t="s">
        <v>456</v>
      </c>
      <c r="G107" s="481" t="s">
        <v>761</v>
      </c>
      <c r="H107" s="481" t="s">
        <v>1369</v>
      </c>
      <c r="I107" s="481" t="s">
        <v>764</v>
      </c>
      <c r="J107" s="481" t="s">
        <v>765</v>
      </c>
      <c r="K107" s="481" t="s">
        <v>766</v>
      </c>
      <c r="L107" s="482">
        <v>85.16</v>
      </c>
      <c r="M107" s="482">
        <v>510.96</v>
      </c>
      <c r="N107" s="481">
        <v>6</v>
      </c>
      <c r="O107" s="546">
        <v>1</v>
      </c>
      <c r="P107" s="482">
        <v>255.48</v>
      </c>
      <c r="Q107" s="500">
        <v>0.5</v>
      </c>
      <c r="R107" s="481">
        <v>3</v>
      </c>
      <c r="S107" s="500">
        <v>0.5</v>
      </c>
      <c r="T107" s="546">
        <v>0.5</v>
      </c>
      <c r="U107" s="501">
        <v>0.5</v>
      </c>
    </row>
    <row r="108" spans="1:21" ht="14.4" customHeight="1" x14ac:dyDescent="0.3">
      <c r="A108" s="480">
        <v>27</v>
      </c>
      <c r="B108" s="481" t="s">
        <v>451</v>
      </c>
      <c r="C108" s="481" t="s">
        <v>462</v>
      </c>
      <c r="D108" s="544" t="s">
        <v>1367</v>
      </c>
      <c r="E108" s="545" t="s">
        <v>473</v>
      </c>
      <c r="F108" s="481" t="s">
        <v>456</v>
      </c>
      <c r="G108" s="481" t="s">
        <v>767</v>
      </c>
      <c r="H108" s="481" t="s">
        <v>424</v>
      </c>
      <c r="I108" s="481" t="s">
        <v>768</v>
      </c>
      <c r="J108" s="481" t="s">
        <v>769</v>
      </c>
      <c r="K108" s="481" t="s">
        <v>770</v>
      </c>
      <c r="L108" s="482">
        <v>1887.9</v>
      </c>
      <c r="M108" s="482">
        <v>11327.400000000001</v>
      </c>
      <c r="N108" s="481">
        <v>6</v>
      </c>
      <c r="O108" s="546">
        <v>1.5</v>
      </c>
      <c r="P108" s="482"/>
      <c r="Q108" s="500">
        <v>0</v>
      </c>
      <c r="R108" s="481"/>
      <c r="S108" s="500">
        <v>0</v>
      </c>
      <c r="T108" s="546"/>
      <c r="U108" s="501">
        <v>0</v>
      </c>
    </row>
    <row r="109" spans="1:21" ht="14.4" customHeight="1" x14ac:dyDescent="0.3">
      <c r="A109" s="480">
        <v>27</v>
      </c>
      <c r="B109" s="481" t="s">
        <v>451</v>
      </c>
      <c r="C109" s="481" t="s">
        <v>462</v>
      </c>
      <c r="D109" s="544" t="s">
        <v>1367</v>
      </c>
      <c r="E109" s="545" t="s">
        <v>473</v>
      </c>
      <c r="F109" s="481" t="s">
        <v>456</v>
      </c>
      <c r="G109" s="481" t="s">
        <v>767</v>
      </c>
      <c r="H109" s="481" t="s">
        <v>424</v>
      </c>
      <c r="I109" s="481" t="s">
        <v>771</v>
      </c>
      <c r="J109" s="481" t="s">
        <v>769</v>
      </c>
      <c r="K109" s="481" t="s">
        <v>772</v>
      </c>
      <c r="L109" s="482">
        <v>0</v>
      </c>
      <c r="M109" s="482">
        <v>0</v>
      </c>
      <c r="N109" s="481">
        <v>1</v>
      </c>
      <c r="O109" s="546">
        <v>1</v>
      </c>
      <c r="P109" s="482"/>
      <c r="Q109" s="500"/>
      <c r="R109" s="481"/>
      <c r="S109" s="500">
        <v>0</v>
      </c>
      <c r="T109" s="546"/>
      <c r="U109" s="501">
        <v>0</v>
      </c>
    </row>
    <row r="110" spans="1:21" ht="14.4" customHeight="1" x14ac:dyDescent="0.3">
      <c r="A110" s="480">
        <v>27</v>
      </c>
      <c r="B110" s="481" t="s">
        <v>451</v>
      </c>
      <c r="C110" s="481" t="s">
        <v>462</v>
      </c>
      <c r="D110" s="544" t="s">
        <v>1367</v>
      </c>
      <c r="E110" s="545" t="s">
        <v>473</v>
      </c>
      <c r="F110" s="481" t="s">
        <v>456</v>
      </c>
      <c r="G110" s="481" t="s">
        <v>773</v>
      </c>
      <c r="H110" s="481" t="s">
        <v>424</v>
      </c>
      <c r="I110" s="481" t="s">
        <v>774</v>
      </c>
      <c r="J110" s="481" t="s">
        <v>775</v>
      </c>
      <c r="K110" s="481" t="s">
        <v>776</v>
      </c>
      <c r="L110" s="482">
        <v>23.72</v>
      </c>
      <c r="M110" s="482">
        <v>213.48</v>
      </c>
      <c r="N110" s="481">
        <v>9</v>
      </c>
      <c r="O110" s="546">
        <v>2</v>
      </c>
      <c r="P110" s="482">
        <v>71.16</v>
      </c>
      <c r="Q110" s="500">
        <v>0.33333333333333331</v>
      </c>
      <c r="R110" s="481">
        <v>3</v>
      </c>
      <c r="S110" s="500">
        <v>0.33333333333333331</v>
      </c>
      <c r="T110" s="546">
        <v>1</v>
      </c>
      <c r="U110" s="501">
        <v>0.5</v>
      </c>
    </row>
    <row r="111" spans="1:21" ht="14.4" customHeight="1" x14ac:dyDescent="0.3">
      <c r="A111" s="480">
        <v>27</v>
      </c>
      <c r="B111" s="481" t="s">
        <v>451</v>
      </c>
      <c r="C111" s="481" t="s">
        <v>462</v>
      </c>
      <c r="D111" s="544" t="s">
        <v>1367</v>
      </c>
      <c r="E111" s="545" t="s">
        <v>473</v>
      </c>
      <c r="F111" s="481" t="s">
        <v>456</v>
      </c>
      <c r="G111" s="481" t="s">
        <v>777</v>
      </c>
      <c r="H111" s="481" t="s">
        <v>424</v>
      </c>
      <c r="I111" s="481" t="s">
        <v>778</v>
      </c>
      <c r="J111" s="481" t="s">
        <v>779</v>
      </c>
      <c r="K111" s="481" t="s">
        <v>780</v>
      </c>
      <c r="L111" s="482">
        <v>72.64</v>
      </c>
      <c r="M111" s="482">
        <v>72.64</v>
      </c>
      <c r="N111" s="481">
        <v>1</v>
      </c>
      <c r="O111" s="546">
        <v>1</v>
      </c>
      <c r="P111" s="482"/>
      <c r="Q111" s="500">
        <v>0</v>
      </c>
      <c r="R111" s="481"/>
      <c r="S111" s="500">
        <v>0</v>
      </c>
      <c r="T111" s="546"/>
      <c r="U111" s="501">
        <v>0</v>
      </c>
    </row>
    <row r="112" spans="1:21" ht="14.4" customHeight="1" x14ac:dyDescent="0.3">
      <c r="A112" s="480">
        <v>27</v>
      </c>
      <c r="B112" s="481" t="s">
        <v>451</v>
      </c>
      <c r="C112" s="481" t="s">
        <v>462</v>
      </c>
      <c r="D112" s="544" t="s">
        <v>1367</v>
      </c>
      <c r="E112" s="545" t="s">
        <v>473</v>
      </c>
      <c r="F112" s="481" t="s">
        <v>456</v>
      </c>
      <c r="G112" s="481" t="s">
        <v>781</v>
      </c>
      <c r="H112" s="481" t="s">
        <v>424</v>
      </c>
      <c r="I112" s="481" t="s">
        <v>782</v>
      </c>
      <c r="J112" s="481" t="s">
        <v>783</v>
      </c>
      <c r="K112" s="481" t="s">
        <v>784</v>
      </c>
      <c r="L112" s="482">
        <v>150.9</v>
      </c>
      <c r="M112" s="482">
        <v>452.70000000000005</v>
      </c>
      <c r="N112" s="481">
        <v>3</v>
      </c>
      <c r="O112" s="546">
        <v>0.5</v>
      </c>
      <c r="P112" s="482"/>
      <c r="Q112" s="500">
        <v>0</v>
      </c>
      <c r="R112" s="481"/>
      <c r="S112" s="500">
        <v>0</v>
      </c>
      <c r="T112" s="546"/>
      <c r="U112" s="501">
        <v>0</v>
      </c>
    </row>
    <row r="113" spans="1:21" ht="14.4" customHeight="1" x14ac:dyDescent="0.3">
      <c r="A113" s="480">
        <v>27</v>
      </c>
      <c r="B113" s="481" t="s">
        <v>451</v>
      </c>
      <c r="C113" s="481" t="s">
        <v>462</v>
      </c>
      <c r="D113" s="544" t="s">
        <v>1367</v>
      </c>
      <c r="E113" s="545" t="s">
        <v>473</v>
      </c>
      <c r="F113" s="481" t="s">
        <v>456</v>
      </c>
      <c r="G113" s="481" t="s">
        <v>584</v>
      </c>
      <c r="H113" s="481" t="s">
        <v>424</v>
      </c>
      <c r="I113" s="481" t="s">
        <v>785</v>
      </c>
      <c r="J113" s="481" t="s">
        <v>586</v>
      </c>
      <c r="K113" s="481" t="s">
        <v>587</v>
      </c>
      <c r="L113" s="482">
        <v>182.22</v>
      </c>
      <c r="M113" s="482">
        <v>364.44</v>
      </c>
      <c r="N113" s="481">
        <v>2</v>
      </c>
      <c r="O113" s="546">
        <v>2</v>
      </c>
      <c r="P113" s="482">
        <v>182.22</v>
      </c>
      <c r="Q113" s="500">
        <v>0.5</v>
      </c>
      <c r="R113" s="481">
        <v>1</v>
      </c>
      <c r="S113" s="500">
        <v>0.5</v>
      </c>
      <c r="T113" s="546">
        <v>1</v>
      </c>
      <c r="U113" s="501">
        <v>0.5</v>
      </c>
    </row>
    <row r="114" spans="1:21" ht="14.4" customHeight="1" x14ac:dyDescent="0.3">
      <c r="A114" s="480">
        <v>27</v>
      </c>
      <c r="B114" s="481" t="s">
        <v>451</v>
      </c>
      <c r="C114" s="481" t="s">
        <v>462</v>
      </c>
      <c r="D114" s="544" t="s">
        <v>1367</v>
      </c>
      <c r="E114" s="545" t="s">
        <v>473</v>
      </c>
      <c r="F114" s="481" t="s">
        <v>456</v>
      </c>
      <c r="G114" s="481" t="s">
        <v>584</v>
      </c>
      <c r="H114" s="481" t="s">
        <v>424</v>
      </c>
      <c r="I114" s="481" t="s">
        <v>786</v>
      </c>
      <c r="J114" s="481" t="s">
        <v>586</v>
      </c>
      <c r="K114" s="481" t="s">
        <v>587</v>
      </c>
      <c r="L114" s="482">
        <v>0</v>
      </c>
      <c r="M114" s="482">
        <v>0</v>
      </c>
      <c r="N114" s="481">
        <v>1</v>
      </c>
      <c r="O114" s="546">
        <v>0.5</v>
      </c>
      <c r="P114" s="482"/>
      <c r="Q114" s="500"/>
      <c r="R114" s="481"/>
      <c r="S114" s="500">
        <v>0</v>
      </c>
      <c r="T114" s="546"/>
      <c r="U114" s="501">
        <v>0</v>
      </c>
    </row>
    <row r="115" spans="1:21" ht="14.4" customHeight="1" x14ac:dyDescent="0.3">
      <c r="A115" s="480">
        <v>27</v>
      </c>
      <c r="B115" s="481" t="s">
        <v>451</v>
      </c>
      <c r="C115" s="481" t="s">
        <v>462</v>
      </c>
      <c r="D115" s="544" t="s">
        <v>1367</v>
      </c>
      <c r="E115" s="545" t="s">
        <v>473</v>
      </c>
      <c r="F115" s="481" t="s">
        <v>456</v>
      </c>
      <c r="G115" s="481" t="s">
        <v>584</v>
      </c>
      <c r="H115" s="481" t="s">
        <v>424</v>
      </c>
      <c r="I115" s="481" t="s">
        <v>585</v>
      </c>
      <c r="J115" s="481" t="s">
        <v>586</v>
      </c>
      <c r="K115" s="481" t="s">
        <v>587</v>
      </c>
      <c r="L115" s="482">
        <v>182.22</v>
      </c>
      <c r="M115" s="482">
        <v>728.88</v>
      </c>
      <c r="N115" s="481">
        <v>4</v>
      </c>
      <c r="O115" s="546">
        <v>4</v>
      </c>
      <c r="P115" s="482"/>
      <c r="Q115" s="500">
        <v>0</v>
      </c>
      <c r="R115" s="481"/>
      <c r="S115" s="500">
        <v>0</v>
      </c>
      <c r="T115" s="546"/>
      <c r="U115" s="501">
        <v>0</v>
      </c>
    </row>
    <row r="116" spans="1:21" ht="14.4" customHeight="1" x14ac:dyDescent="0.3">
      <c r="A116" s="480">
        <v>27</v>
      </c>
      <c r="B116" s="481" t="s">
        <v>451</v>
      </c>
      <c r="C116" s="481" t="s">
        <v>462</v>
      </c>
      <c r="D116" s="544" t="s">
        <v>1367</v>
      </c>
      <c r="E116" s="545" t="s">
        <v>473</v>
      </c>
      <c r="F116" s="481" t="s">
        <v>456</v>
      </c>
      <c r="G116" s="481" t="s">
        <v>787</v>
      </c>
      <c r="H116" s="481" t="s">
        <v>1369</v>
      </c>
      <c r="I116" s="481" t="s">
        <v>788</v>
      </c>
      <c r="J116" s="481" t="s">
        <v>789</v>
      </c>
      <c r="K116" s="481" t="s">
        <v>790</v>
      </c>
      <c r="L116" s="482">
        <v>394.64</v>
      </c>
      <c r="M116" s="482">
        <v>1183.92</v>
      </c>
      <c r="N116" s="481">
        <v>3</v>
      </c>
      <c r="O116" s="546">
        <v>1.5</v>
      </c>
      <c r="P116" s="482">
        <v>394.64</v>
      </c>
      <c r="Q116" s="500">
        <v>0.33333333333333331</v>
      </c>
      <c r="R116" s="481">
        <v>1</v>
      </c>
      <c r="S116" s="500">
        <v>0.33333333333333331</v>
      </c>
      <c r="T116" s="546">
        <v>0.5</v>
      </c>
      <c r="U116" s="501">
        <v>0.33333333333333331</v>
      </c>
    </row>
    <row r="117" spans="1:21" ht="14.4" customHeight="1" x14ac:dyDescent="0.3">
      <c r="A117" s="480">
        <v>27</v>
      </c>
      <c r="B117" s="481" t="s">
        <v>451</v>
      </c>
      <c r="C117" s="481" t="s">
        <v>462</v>
      </c>
      <c r="D117" s="544" t="s">
        <v>1367</v>
      </c>
      <c r="E117" s="545" t="s">
        <v>473</v>
      </c>
      <c r="F117" s="481" t="s">
        <v>456</v>
      </c>
      <c r="G117" s="481" t="s">
        <v>787</v>
      </c>
      <c r="H117" s="481" t="s">
        <v>1369</v>
      </c>
      <c r="I117" s="481" t="s">
        <v>791</v>
      </c>
      <c r="J117" s="481" t="s">
        <v>789</v>
      </c>
      <c r="K117" s="481" t="s">
        <v>792</v>
      </c>
      <c r="L117" s="482">
        <v>131.54</v>
      </c>
      <c r="M117" s="482">
        <v>263.08</v>
      </c>
      <c r="N117" s="481">
        <v>2</v>
      </c>
      <c r="O117" s="546">
        <v>1</v>
      </c>
      <c r="P117" s="482">
        <v>263.08</v>
      </c>
      <c r="Q117" s="500">
        <v>1</v>
      </c>
      <c r="R117" s="481">
        <v>2</v>
      </c>
      <c r="S117" s="500">
        <v>1</v>
      </c>
      <c r="T117" s="546">
        <v>1</v>
      </c>
      <c r="U117" s="501">
        <v>1</v>
      </c>
    </row>
    <row r="118" spans="1:21" ht="14.4" customHeight="1" x14ac:dyDescent="0.3">
      <c r="A118" s="480">
        <v>27</v>
      </c>
      <c r="B118" s="481" t="s">
        <v>451</v>
      </c>
      <c r="C118" s="481" t="s">
        <v>462</v>
      </c>
      <c r="D118" s="544" t="s">
        <v>1367</v>
      </c>
      <c r="E118" s="545" t="s">
        <v>473</v>
      </c>
      <c r="F118" s="481" t="s">
        <v>456</v>
      </c>
      <c r="G118" s="481" t="s">
        <v>793</v>
      </c>
      <c r="H118" s="481" t="s">
        <v>424</v>
      </c>
      <c r="I118" s="481" t="s">
        <v>794</v>
      </c>
      <c r="J118" s="481" t="s">
        <v>795</v>
      </c>
      <c r="K118" s="481" t="s">
        <v>796</v>
      </c>
      <c r="L118" s="482">
        <v>93.49</v>
      </c>
      <c r="M118" s="482">
        <v>280.46999999999997</v>
      </c>
      <c r="N118" s="481">
        <v>3</v>
      </c>
      <c r="O118" s="546">
        <v>1</v>
      </c>
      <c r="P118" s="482">
        <v>280.46999999999997</v>
      </c>
      <c r="Q118" s="500">
        <v>1</v>
      </c>
      <c r="R118" s="481">
        <v>3</v>
      </c>
      <c r="S118" s="500">
        <v>1</v>
      </c>
      <c r="T118" s="546">
        <v>1</v>
      </c>
      <c r="U118" s="501">
        <v>1</v>
      </c>
    </row>
    <row r="119" spans="1:21" ht="14.4" customHeight="1" x14ac:dyDescent="0.3">
      <c r="A119" s="480">
        <v>27</v>
      </c>
      <c r="B119" s="481" t="s">
        <v>451</v>
      </c>
      <c r="C119" s="481" t="s">
        <v>462</v>
      </c>
      <c r="D119" s="544" t="s">
        <v>1367</v>
      </c>
      <c r="E119" s="545" t="s">
        <v>473</v>
      </c>
      <c r="F119" s="481" t="s">
        <v>456</v>
      </c>
      <c r="G119" s="481" t="s">
        <v>797</v>
      </c>
      <c r="H119" s="481" t="s">
        <v>424</v>
      </c>
      <c r="I119" s="481" t="s">
        <v>798</v>
      </c>
      <c r="J119" s="481" t="s">
        <v>799</v>
      </c>
      <c r="K119" s="481" t="s">
        <v>800</v>
      </c>
      <c r="L119" s="482">
        <v>63.11</v>
      </c>
      <c r="M119" s="482">
        <v>126.22</v>
      </c>
      <c r="N119" s="481">
        <v>2</v>
      </c>
      <c r="O119" s="546">
        <v>1</v>
      </c>
      <c r="P119" s="482"/>
      <c r="Q119" s="500">
        <v>0</v>
      </c>
      <c r="R119" s="481"/>
      <c r="S119" s="500">
        <v>0</v>
      </c>
      <c r="T119" s="546"/>
      <c r="U119" s="501">
        <v>0</v>
      </c>
    </row>
    <row r="120" spans="1:21" ht="14.4" customHeight="1" x14ac:dyDescent="0.3">
      <c r="A120" s="480">
        <v>27</v>
      </c>
      <c r="B120" s="481" t="s">
        <v>451</v>
      </c>
      <c r="C120" s="481" t="s">
        <v>462</v>
      </c>
      <c r="D120" s="544" t="s">
        <v>1367</v>
      </c>
      <c r="E120" s="545" t="s">
        <v>473</v>
      </c>
      <c r="F120" s="481" t="s">
        <v>456</v>
      </c>
      <c r="G120" s="481" t="s">
        <v>801</v>
      </c>
      <c r="H120" s="481" t="s">
        <v>424</v>
      </c>
      <c r="I120" s="481" t="s">
        <v>802</v>
      </c>
      <c r="J120" s="481" t="s">
        <v>803</v>
      </c>
      <c r="K120" s="481" t="s">
        <v>804</v>
      </c>
      <c r="L120" s="482">
        <v>79.58</v>
      </c>
      <c r="M120" s="482">
        <v>79.58</v>
      </c>
      <c r="N120" s="481">
        <v>1</v>
      </c>
      <c r="O120" s="546">
        <v>0.5</v>
      </c>
      <c r="P120" s="482"/>
      <c r="Q120" s="500">
        <v>0</v>
      </c>
      <c r="R120" s="481"/>
      <c r="S120" s="500">
        <v>0</v>
      </c>
      <c r="T120" s="546"/>
      <c r="U120" s="501">
        <v>0</v>
      </c>
    </row>
    <row r="121" spans="1:21" ht="14.4" customHeight="1" x14ac:dyDescent="0.3">
      <c r="A121" s="480">
        <v>27</v>
      </c>
      <c r="B121" s="481" t="s">
        <v>451</v>
      </c>
      <c r="C121" s="481" t="s">
        <v>462</v>
      </c>
      <c r="D121" s="544" t="s">
        <v>1367</v>
      </c>
      <c r="E121" s="545" t="s">
        <v>473</v>
      </c>
      <c r="F121" s="481" t="s">
        <v>456</v>
      </c>
      <c r="G121" s="481" t="s">
        <v>805</v>
      </c>
      <c r="H121" s="481" t="s">
        <v>424</v>
      </c>
      <c r="I121" s="481" t="s">
        <v>806</v>
      </c>
      <c r="J121" s="481" t="s">
        <v>807</v>
      </c>
      <c r="K121" s="481" t="s">
        <v>808</v>
      </c>
      <c r="L121" s="482">
        <v>79.48</v>
      </c>
      <c r="M121" s="482">
        <v>238.44</v>
      </c>
      <c r="N121" s="481">
        <v>3</v>
      </c>
      <c r="O121" s="546">
        <v>0.5</v>
      </c>
      <c r="P121" s="482">
        <v>238.44</v>
      </c>
      <c r="Q121" s="500">
        <v>1</v>
      </c>
      <c r="R121" s="481">
        <v>3</v>
      </c>
      <c r="S121" s="500">
        <v>1</v>
      </c>
      <c r="T121" s="546">
        <v>0.5</v>
      </c>
      <c r="U121" s="501">
        <v>1</v>
      </c>
    </row>
    <row r="122" spans="1:21" ht="14.4" customHeight="1" x14ac:dyDescent="0.3">
      <c r="A122" s="480">
        <v>27</v>
      </c>
      <c r="B122" s="481" t="s">
        <v>451</v>
      </c>
      <c r="C122" s="481" t="s">
        <v>462</v>
      </c>
      <c r="D122" s="544" t="s">
        <v>1367</v>
      </c>
      <c r="E122" s="545" t="s">
        <v>473</v>
      </c>
      <c r="F122" s="481" t="s">
        <v>456</v>
      </c>
      <c r="G122" s="481" t="s">
        <v>805</v>
      </c>
      <c r="H122" s="481" t="s">
        <v>424</v>
      </c>
      <c r="I122" s="481" t="s">
        <v>809</v>
      </c>
      <c r="J122" s="481" t="s">
        <v>810</v>
      </c>
      <c r="K122" s="481" t="s">
        <v>708</v>
      </c>
      <c r="L122" s="482">
        <v>0</v>
      </c>
      <c r="M122" s="482">
        <v>0</v>
      </c>
      <c r="N122" s="481">
        <v>1</v>
      </c>
      <c r="O122" s="546">
        <v>0.5</v>
      </c>
      <c r="P122" s="482"/>
      <c r="Q122" s="500"/>
      <c r="R122" s="481"/>
      <c r="S122" s="500">
        <v>0</v>
      </c>
      <c r="T122" s="546"/>
      <c r="U122" s="501">
        <v>0</v>
      </c>
    </row>
    <row r="123" spans="1:21" ht="14.4" customHeight="1" x14ac:dyDescent="0.3">
      <c r="A123" s="480">
        <v>27</v>
      </c>
      <c r="B123" s="481" t="s">
        <v>451</v>
      </c>
      <c r="C123" s="481" t="s">
        <v>462</v>
      </c>
      <c r="D123" s="544" t="s">
        <v>1367</v>
      </c>
      <c r="E123" s="545" t="s">
        <v>473</v>
      </c>
      <c r="F123" s="481" t="s">
        <v>456</v>
      </c>
      <c r="G123" s="481" t="s">
        <v>805</v>
      </c>
      <c r="H123" s="481" t="s">
        <v>424</v>
      </c>
      <c r="I123" s="481" t="s">
        <v>811</v>
      </c>
      <c r="J123" s="481" t="s">
        <v>812</v>
      </c>
      <c r="K123" s="481" t="s">
        <v>813</v>
      </c>
      <c r="L123" s="482">
        <v>0</v>
      </c>
      <c r="M123" s="482">
        <v>0</v>
      </c>
      <c r="N123" s="481">
        <v>1</v>
      </c>
      <c r="O123" s="546">
        <v>0.5</v>
      </c>
      <c r="P123" s="482">
        <v>0</v>
      </c>
      <c r="Q123" s="500"/>
      <c r="R123" s="481">
        <v>1</v>
      </c>
      <c r="S123" s="500">
        <v>1</v>
      </c>
      <c r="T123" s="546">
        <v>0.5</v>
      </c>
      <c r="U123" s="501">
        <v>1</v>
      </c>
    </row>
    <row r="124" spans="1:21" ht="14.4" customHeight="1" x14ac:dyDescent="0.3">
      <c r="A124" s="480">
        <v>27</v>
      </c>
      <c r="B124" s="481" t="s">
        <v>451</v>
      </c>
      <c r="C124" s="481" t="s">
        <v>462</v>
      </c>
      <c r="D124" s="544" t="s">
        <v>1367</v>
      </c>
      <c r="E124" s="545" t="s">
        <v>473</v>
      </c>
      <c r="F124" s="481" t="s">
        <v>456</v>
      </c>
      <c r="G124" s="481" t="s">
        <v>814</v>
      </c>
      <c r="H124" s="481" t="s">
        <v>424</v>
      </c>
      <c r="I124" s="481" t="s">
        <v>815</v>
      </c>
      <c r="J124" s="481" t="s">
        <v>816</v>
      </c>
      <c r="K124" s="481" t="s">
        <v>817</v>
      </c>
      <c r="L124" s="482">
        <v>0</v>
      </c>
      <c r="M124" s="482">
        <v>0</v>
      </c>
      <c r="N124" s="481">
        <v>2</v>
      </c>
      <c r="O124" s="546">
        <v>0.5</v>
      </c>
      <c r="P124" s="482">
        <v>0</v>
      </c>
      <c r="Q124" s="500"/>
      <c r="R124" s="481">
        <v>2</v>
      </c>
      <c r="S124" s="500">
        <v>1</v>
      </c>
      <c r="T124" s="546">
        <v>0.5</v>
      </c>
      <c r="U124" s="501">
        <v>1</v>
      </c>
    </row>
    <row r="125" spans="1:21" ht="14.4" customHeight="1" x14ac:dyDescent="0.3">
      <c r="A125" s="480">
        <v>27</v>
      </c>
      <c r="B125" s="481" t="s">
        <v>451</v>
      </c>
      <c r="C125" s="481" t="s">
        <v>462</v>
      </c>
      <c r="D125" s="544" t="s">
        <v>1367</v>
      </c>
      <c r="E125" s="545" t="s">
        <v>473</v>
      </c>
      <c r="F125" s="481" t="s">
        <v>456</v>
      </c>
      <c r="G125" s="481" t="s">
        <v>818</v>
      </c>
      <c r="H125" s="481" t="s">
        <v>424</v>
      </c>
      <c r="I125" s="481" t="s">
        <v>819</v>
      </c>
      <c r="J125" s="481" t="s">
        <v>820</v>
      </c>
      <c r="K125" s="481" t="s">
        <v>821</v>
      </c>
      <c r="L125" s="482">
        <v>1065.51</v>
      </c>
      <c r="M125" s="482">
        <v>3196.5299999999997</v>
      </c>
      <c r="N125" s="481">
        <v>3</v>
      </c>
      <c r="O125" s="546">
        <v>0.5</v>
      </c>
      <c r="P125" s="482">
        <v>3196.5299999999997</v>
      </c>
      <c r="Q125" s="500">
        <v>1</v>
      </c>
      <c r="R125" s="481">
        <v>3</v>
      </c>
      <c r="S125" s="500">
        <v>1</v>
      </c>
      <c r="T125" s="546">
        <v>0.5</v>
      </c>
      <c r="U125" s="501">
        <v>1</v>
      </c>
    </row>
    <row r="126" spans="1:21" ht="14.4" customHeight="1" x14ac:dyDescent="0.3">
      <c r="A126" s="480">
        <v>27</v>
      </c>
      <c r="B126" s="481" t="s">
        <v>451</v>
      </c>
      <c r="C126" s="481" t="s">
        <v>462</v>
      </c>
      <c r="D126" s="544" t="s">
        <v>1367</v>
      </c>
      <c r="E126" s="545" t="s">
        <v>473</v>
      </c>
      <c r="F126" s="481" t="s">
        <v>456</v>
      </c>
      <c r="G126" s="481" t="s">
        <v>818</v>
      </c>
      <c r="H126" s="481" t="s">
        <v>424</v>
      </c>
      <c r="I126" s="481" t="s">
        <v>822</v>
      </c>
      <c r="J126" s="481" t="s">
        <v>820</v>
      </c>
      <c r="K126" s="481" t="s">
        <v>823</v>
      </c>
      <c r="L126" s="482">
        <v>0</v>
      </c>
      <c r="M126" s="482">
        <v>0</v>
      </c>
      <c r="N126" s="481">
        <v>2</v>
      </c>
      <c r="O126" s="546">
        <v>2</v>
      </c>
      <c r="P126" s="482"/>
      <c r="Q126" s="500"/>
      <c r="R126" s="481"/>
      <c r="S126" s="500">
        <v>0</v>
      </c>
      <c r="T126" s="546"/>
      <c r="U126" s="501">
        <v>0</v>
      </c>
    </row>
    <row r="127" spans="1:21" ht="14.4" customHeight="1" x14ac:dyDescent="0.3">
      <c r="A127" s="480">
        <v>27</v>
      </c>
      <c r="B127" s="481" t="s">
        <v>451</v>
      </c>
      <c r="C127" s="481" t="s">
        <v>462</v>
      </c>
      <c r="D127" s="544" t="s">
        <v>1367</v>
      </c>
      <c r="E127" s="545" t="s">
        <v>473</v>
      </c>
      <c r="F127" s="481" t="s">
        <v>456</v>
      </c>
      <c r="G127" s="481" t="s">
        <v>818</v>
      </c>
      <c r="H127" s="481" t="s">
        <v>424</v>
      </c>
      <c r="I127" s="481" t="s">
        <v>824</v>
      </c>
      <c r="J127" s="481" t="s">
        <v>820</v>
      </c>
      <c r="K127" s="481" t="s">
        <v>825</v>
      </c>
      <c r="L127" s="482">
        <v>0</v>
      </c>
      <c r="M127" s="482">
        <v>0</v>
      </c>
      <c r="N127" s="481">
        <v>1</v>
      </c>
      <c r="O127" s="546">
        <v>0.5</v>
      </c>
      <c r="P127" s="482"/>
      <c r="Q127" s="500"/>
      <c r="R127" s="481"/>
      <c r="S127" s="500">
        <v>0</v>
      </c>
      <c r="T127" s="546"/>
      <c r="U127" s="501">
        <v>0</v>
      </c>
    </row>
    <row r="128" spans="1:21" ht="14.4" customHeight="1" x14ac:dyDescent="0.3">
      <c r="A128" s="480">
        <v>27</v>
      </c>
      <c r="B128" s="481" t="s">
        <v>451</v>
      </c>
      <c r="C128" s="481" t="s">
        <v>462</v>
      </c>
      <c r="D128" s="544" t="s">
        <v>1367</v>
      </c>
      <c r="E128" s="545" t="s">
        <v>473</v>
      </c>
      <c r="F128" s="481" t="s">
        <v>456</v>
      </c>
      <c r="G128" s="481" t="s">
        <v>818</v>
      </c>
      <c r="H128" s="481" t="s">
        <v>424</v>
      </c>
      <c r="I128" s="481" t="s">
        <v>826</v>
      </c>
      <c r="J128" s="481" t="s">
        <v>820</v>
      </c>
      <c r="K128" s="481" t="s">
        <v>827</v>
      </c>
      <c r="L128" s="482">
        <v>3480.65</v>
      </c>
      <c r="M128" s="482">
        <v>6961.3</v>
      </c>
      <c r="N128" s="481">
        <v>2</v>
      </c>
      <c r="O128" s="546">
        <v>1.5</v>
      </c>
      <c r="P128" s="482">
        <v>3480.65</v>
      </c>
      <c r="Q128" s="500">
        <v>0.5</v>
      </c>
      <c r="R128" s="481">
        <v>1</v>
      </c>
      <c r="S128" s="500">
        <v>0.5</v>
      </c>
      <c r="T128" s="546">
        <v>0.5</v>
      </c>
      <c r="U128" s="501">
        <v>0.33333333333333331</v>
      </c>
    </row>
    <row r="129" spans="1:21" ht="14.4" customHeight="1" x14ac:dyDescent="0.3">
      <c r="A129" s="480">
        <v>27</v>
      </c>
      <c r="B129" s="481" t="s">
        <v>451</v>
      </c>
      <c r="C129" s="481" t="s">
        <v>462</v>
      </c>
      <c r="D129" s="544" t="s">
        <v>1367</v>
      </c>
      <c r="E129" s="545" t="s">
        <v>473</v>
      </c>
      <c r="F129" s="481" t="s">
        <v>456</v>
      </c>
      <c r="G129" s="481" t="s">
        <v>828</v>
      </c>
      <c r="H129" s="481" t="s">
        <v>424</v>
      </c>
      <c r="I129" s="481" t="s">
        <v>829</v>
      </c>
      <c r="J129" s="481" t="s">
        <v>830</v>
      </c>
      <c r="K129" s="481" t="s">
        <v>831</v>
      </c>
      <c r="L129" s="482">
        <v>42.51</v>
      </c>
      <c r="M129" s="482">
        <v>42.51</v>
      </c>
      <c r="N129" s="481">
        <v>1</v>
      </c>
      <c r="O129" s="546">
        <v>0.5</v>
      </c>
      <c r="P129" s="482">
        <v>42.51</v>
      </c>
      <c r="Q129" s="500">
        <v>1</v>
      </c>
      <c r="R129" s="481">
        <v>1</v>
      </c>
      <c r="S129" s="500">
        <v>1</v>
      </c>
      <c r="T129" s="546">
        <v>0.5</v>
      </c>
      <c r="U129" s="501">
        <v>1</v>
      </c>
    </row>
    <row r="130" spans="1:21" ht="14.4" customHeight="1" x14ac:dyDescent="0.3">
      <c r="A130" s="480">
        <v>27</v>
      </c>
      <c r="B130" s="481" t="s">
        <v>451</v>
      </c>
      <c r="C130" s="481" t="s">
        <v>462</v>
      </c>
      <c r="D130" s="544" t="s">
        <v>1367</v>
      </c>
      <c r="E130" s="545" t="s">
        <v>473</v>
      </c>
      <c r="F130" s="481" t="s">
        <v>456</v>
      </c>
      <c r="G130" s="481" t="s">
        <v>828</v>
      </c>
      <c r="H130" s="481" t="s">
        <v>424</v>
      </c>
      <c r="I130" s="481" t="s">
        <v>832</v>
      </c>
      <c r="J130" s="481" t="s">
        <v>833</v>
      </c>
      <c r="K130" s="481" t="s">
        <v>831</v>
      </c>
      <c r="L130" s="482">
        <v>42.51</v>
      </c>
      <c r="M130" s="482">
        <v>382.59</v>
      </c>
      <c r="N130" s="481">
        <v>9</v>
      </c>
      <c r="O130" s="546">
        <v>3</v>
      </c>
      <c r="P130" s="482">
        <v>212.54999999999998</v>
      </c>
      <c r="Q130" s="500">
        <v>0.55555555555555558</v>
      </c>
      <c r="R130" s="481">
        <v>5</v>
      </c>
      <c r="S130" s="500">
        <v>0.55555555555555558</v>
      </c>
      <c r="T130" s="546">
        <v>1.5</v>
      </c>
      <c r="U130" s="501">
        <v>0.5</v>
      </c>
    </row>
    <row r="131" spans="1:21" ht="14.4" customHeight="1" x14ac:dyDescent="0.3">
      <c r="A131" s="480">
        <v>27</v>
      </c>
      <c r="B131" s="481" t="s">
        <v>451</v>
      </c>
      <c r="C131" s="481" t="s">
        <v>462</v>
      </c>
      <c r="D131" s="544" t="s">
        <v>1367</v>
      </c>
      <c r="E131" s="545" t="s">
        <v>473</v>
      </c>
      <c r="F131" s="481" t="s">
        <v>456</v>
      </c>
      <c r="G131" s="481" t="s">
        <v>834</v>
      </c>
      <c r="H131" s="481" t="s">
        <v>424</v>
      </c>
      <c r="I131" s="481" t="s">
        <v>835</v>
      </c>
      <c r="J131" s="481" t="s">
        <v>836</v>
      </c>
      <c r="K131" s="481" t="s">
        <v>837</v>
      </c>
      <c r="L131" s="482">
        <v>537.12</v>
      </c>
      <c r="M131" s="482">
        <v>1074.24</v>
      </c>
      <c r="N131" s="481">
        <v>2</v>
      </c>
      <c r="O131" s="546">
        <v>0.5</v>
      </c>
      <c r="P131" s="482"/>
      <c r="Q131" s="500">
        <v>0</v>
      </c>
      <c r="R131" s="481"/>
      <c r="S131" s="500">
        <v>0</v>
      </c>
      <c r="T131" s="546"/>
      <c r="U131" s="501">
        <v>0</v>
      </c>
    </row>
    <row r="132" spans="1:21" ht="14.4" customHeight="1" x14ac:dyDescent="0.3">
      <c r="A132" s="480">
        <v>27</v>
      </c>
      <c r="B132" s="481" t="s">
        <v>451</v>
      </c>
      <c r="C132" s="481" t="s">
        <v>462</v>
      </c>
      <c r="D132" s="544" t="s">
        <v>1367</v>
      </c>
      <c r="E132" s="545" t="s">
        <v>473</v>
      </c>
      <c r="F132" s="481" t="s">
        <v>456</v>
      </c>
      <c r="G132" s="481" t="s">
        <v>834</v>
      </c>
      <c r="H132" s="481" t="s">
        <v>424</v>
      </c>
      <c r="I132" s="481" t="s">
        <v>838</v>
      </c>
      <c r="J132" s="481" t="s">
        <v>836</v>
      </c>
      <c r="K132" s="481" t="s">
        <v>839</v>
      </c>
      <c r="L132" s="482">
        <v>848.49</v>
      </c>
      <c r="M132" s="482">
        <v>848.49</v>
      </c>
      <c r="N132" s="481">
        <v>1</v>
      </c>
      <c r="O132" s="546">
        <v>0.5</v>
      </c>
      <c r="P132" s="482"/>
      <c r="Q132" s="500">
        <v>0</v>
      </c>
      <c r="R132" s="481"/>
      <c r="S132" s="500">
        <v>0</v>
      </c>
      <c r="T132" s="546"/>
      <c r="U132" s="501">
        <v>0</v>
      </c>
    </row>
    <row r="133" spans="1:21" ht="14.4" customHeight="1" x14ac:dyDescent="0.3">
      <c r="A133" s="480">
        <v>27</v>
      </c>
      <c r="B133" s="481" t="s">
        <v>451</v>
      </c>
      <c r="C133" s="481" t="s">
        <v>462</v>
      </c>
      <c r="D133" s="544" t="s">
        <v>1367</v>
      </c>
      <c r="E133" s="545" t="s">
        <v>473</v>
      </c>
      <c r="F133" s="481" t="s">
        <v>456</v>
      </c>
      <c r="G133" s="481" t="s">
        <v>840</v>
      </c>
      <c r="H133" s="481" t="s">
        <v>1369</v>
      </c>
      <c r="I133" s="481" t="s">
        <v>841</v>
      </c>
      <c r="J133" s="481" t="s">
        <v>842</v>
      </c>
      <c r="K133" s="481" t="s">
        <v>843</v>
      </c>
      <c r="L133" s="482">
        <v>30.83</v>
      </c>
      <c r="M133" s="482">
        <v>92.49</v>
      </c>
      <c r="N133" s="481">
        <v>3</v>
      </c>
      <c r="O133" s="546">
        <v>0.5</v>
      </c>
      <c r="P133" s="482"/>
      <c r="Q133" s="500">
        <v>0</v>
      </c>
      <c r="R133" s="481"/>
      <c r="S133" s="500">
        <v>0</v>
      </c>
      <c r="T133" s="546"/>
      <c r="U133" s="501">
        <v>0</v>
      </c>
    </row>
    <row r="134" spans="1:21" ht="14.4" customHeight="1" x14ac:dyDescent="0.3">
      <c r="A134" s="480">
        <v>27</v>
      </c>
      <c r="B134" s="481" t="s">
        <v>451</v>
      </c>
      <c r="C134" s="481" t="s">
        <v>462</v>
      </c>
      <c r="D134" s="544" t="s">
        <v>1367</v>
      </c>
      <c r="E134" s="545" t="s">
        <v>473</v>
      </c>
      <c r="F134" s="481" t="s">
        <v>456</v>
      </c>
      <c r="G134" s="481" t="s">
        <v>840</v>
      </c>
      <c r="H134" s="481" t="s">
        <v>424</v>
      </c>
      <c r="I134" s="481" t="s">
        <v>844</v>
      </c>
      <c r="J134" s="481" t="s">
        <v>845</v>
      </c>
      <c r="K134" s="481" t="s">
        <v>846</v>
      </c>
      <c r="L134" s="482">
        <v>17.98</v>
      </c>
      <c r="M134" s="482">
        <v>53.94</v>
      </c>
      <c r="N134" s="481">
        <v>3</v>
      </c>
      <c r="O134" s="546">
        <v>0.5</v>
      </c>
      <c r="P134" s="482">
        <v>53.94</v>
      </c>
      <c r="Q134" s="500">
        <v>1</v>
      </c>
      <c r="R134" s="481">
        <v>3</v>
      </c>
      <c r="S134" s="500">
        <v>1</v>
      </c>
      <c r="T134" s="546">
        <v>0.5</v>
      </c>
      <c r="U134" s="501">
        <v>1</v>
      </c>
    </row>
    <row r="135" spans="1:21" ht="14.4" customHeight="1" x14ac:dyDescent="0.3">
      <c r="A135" s="480">
        <v>27</v>
      </c>
      <c r="B135" s="481" t="s">
        <v>451</v>
      </c>
      <c r="C135" s="481" t="s">
        <v>462</v>
      </c>
      <c r="D135" s="544" t="s">
        <v>1367</v>
      </c>
      <c r="E135" s="545" t="s">
        <v>473</v>
      </c>
      <c r="F135" s="481" t="s">
        <v>456</v>
      </c>
      <c r="G135" s="481" t="s">
        <v>840</v>
      </c>
      <c r="H135" s="481" t="s">
        <v>424</v>
      </c>
      <c r="I135" s="481" t="s">
        <v>847</v>
      </c>
      <c r="J135" s="481" t="s">
        <v>848</v>
      </c>
      <c r="K135" s="481" t="s">
        <v>849</v>
      </c>
      <c r="L135" s="482">
        <v>123.33</v>
      </c>
      <c r="M135" s="482">
        <v>123.33</v>
      </c>
      <c r="N135" s="481">
        <v>1</v>
      </c>
      <c r="O135" s="546">
        <v>0.5</v>
      </c>
      <c r="P135" s="482"/>
      <c r="Q135" s="500">
        <v>0</v>
      </c>
      <c r="R135" s="481"/>
      <c r="S135" s="500">
        <v>0</v>
      </c>
      <c r="T135" s="546"/>
      <c r="U135" s="501">
        <v>0</v>
      </c>
    </row>
    <row r="136" spans="1:21" ht="14.4" customHeight="1" x14ac:dyDescent="0.3">
      <c r="A136" s="480">
        <v>27</v>
      </c>
      <c r="B136" s="481" t="s">
        <v>451</v>
      </c>
      <c r="C136" s="481" t="s">
        <v>462</v>
      </c>
      <c r="D136" s="544" t="s">
        <v>1367</v>
      </c>
      <c r="E136" s="545" t="s">
        <v>473</v>
      </c>
      <c r="F136" s="481" t="s">
        <v>456</v>
      </c>
      <c r="G136" s="481" t="s">
        <v>550</v>
      </c>
      <c r="H136" s="481" t="s">
        <v>424</v>
      </c>
      <c r="I136" s="481" t="s">
        <v>551</v>
      </c>
      <c r="J136" s="481" t="s">
        <v>552</v>
      </c>
      <c r="K136" s="481" t="s">
        <v>553</v>
      </c>
      <c r="L136" s="482">
        <v>107.27</v>
      </c>
      <c r="M136" s="482">
        <v>4505.34</v>
      </c>
      <c r="N136" s="481">
        <v>42</v>
      </c>
      <c r="O136" s="546">
        <v>8</v>
      </c>
      <c r="P136" s="482">
        <v>1930.8600000000001</v>
      </c>
      <c r="Q136" s="500">
        <v>0.4285714285714286</v>
      </c>
      <c r="R136" s="481">
        <v>18</v>
      </c>
      <c r="S136" s="500">
        <v>0.42857142857142855</v>
      </c>
      <c r="T136" s="546">
        <v>3.5</v>
      </c>
      <c r="U136" s="501">
        <v>0.4375</v>
      </c>
    </row>
    <row r="137" spans="1:21" ht="14.4" customHeight="1" x14ac:dyDescent="0.3">
      <c r="A137" s="480">
        <v>27</v>
      </c>
      <c r="B137" s="481" t="s">
        <v>451</v>
      </c>
      <c r="C137" s="481" t="s">
        <v>462</v>
      </c>
      <c r="D137" s="544" t="s">
        <v>1367</v>
      </c>
      <c r="E137" s="545" t="s">
        <v>473</v>
      </c>
      <c r="F137" s="481" t="s">
        <v>456</v>
      </c>
      <c r="G137" s="481" t="s">
        <v>550</v>
      </c>
      <c r="H137" s="481" t="s">
        <v>424</v>
      </c>
      <c r="I137" s="481" t="s">
        <v>850</v>
      </c>
      <c r="J137" s="481" t="s">
        <v>552</v>
      </c>
      <c r="K137" s="481" t="s">
        <v>553</v>
      </c>
      <c r="L137" s="482">
        <v>107.27</v>
      </c>
      <c r="M137" s="482">
        <v>750.89</v>
      </c>
      <c r="N137" s="481">
        <v>7</v>
      </c>
      <c r="O137" s="546">
        <v>2</v>
      </c>
      <c r="P137" s="482">
        <v>107.27</v>
      </c>
      <c r="Q137" s="500">
        <v>0.14285714285714285</v>
      </c>
      <c r="R137" s="481">
        <v>1</v>
      </c>
      <c r="S137" s="500">
        <v>0.14285714285714285</v>
      </c>
      <c r="T137" s="546">
        <v>0.5</v>
      </c>
      <c r="U137" s="501">
        <v>0.25</v>
      </c>
    </row>
    <row r="138" spans="1:21" ht="14.4" customHeight="1" x14ac:dyDescent="0.3">
      <c r="A138" s="480">
        <v>27</v>
      </c>
      <c r="B138" s="481" t="s">
        <v>451</v>
      </c>
      <c r="C138" s="481" t="s">
        <v>462</v>
      </c>
      <c r="D138" s="544" t="s">
        <v>1367</v>
      </c>
      <c r="E138" s="545" t="s">
        <v>473</v>
      </c>
      <c r="F138" s="481" t="s">
        <v>456</v>
      </c>
      <c r="G138" s="481" t="s">
        <v>851</v>
      </c>
      <c r="H138" s="481" t="s">
        <v>424</v>
      </c>
      <c r="I138" s="481" t="s">
        <v>852</v>
      </c>
      <c r="J138" s="481" t="s">
        <v>853</v>
      </c>
      <c r="K138" s="481" t="s">
        <v>854</v>
      </c>
      <c r="L138" s="482">
        <v>32.81</v>
      </c>
      <c r="M138" s="482">
        <v>590.58000000000004</v>
      </c>
      <c r="N138" s="481">
        <v>18</v>
      </c>
      <c r="O138" s="546">
        <v>3</v>
      </c>
      <c r="P138" s="482">
        <v>164.05</v>
      </c>
      <c r="Q138" s="500">
        <v>0.27777777777777779</v>
      </c>
      <c r="R138" s="481">
        <v>5</v>
      </c>
      <c r="S138" s="500">
        <v>0.27777777777777779</v>
      </c>
      <c r="T138" s="546">
        <v>1</v>
      </c>
      <c r="U138" s="501">
        <v>0.33333333333333331</v>
      </c>
    </row>
    <row r="139" spans="1:21" ht="14.4" customHeight="1" x14ac:dyDescent="0.3">
      <c r="A139" s="480">
        <v>27</v>
      </c>
      <c r="B139" s="481" t="s">
        <v>451</v>
      </c>
      <c r="C139" s="481" t="s">
        <v>462</v>
      </c>
      <c r="D139" s="544" t="s">
        <v>1367</v>
      </c>
      <c r="E139" s="545" t="s">
        <v>473</v>
      </c>
      <c r="F139" s="481" t="s">
        <v>456</v>
      </c>
      <c r="G139" s="481" t="s">
        <v>647</v>
      </c>
      <c r="H139" s="481" t="s">
        <v>424</v>
      </c>
      <c r="I139" s="481" t="s">
        <v>855</v>
      </c>
      <c r="J139" s="481" t="s">
        <v>856</v>
      </c>
      <c r="K139" s="481" t="s">
        <v>857</v>
      </c>
      <c r="L139" s="482">
        <v>50.64</v>
      </c>
      <c r="M139" s="482">
        <v>151.92000000000002</v>
      </c>
      <c r="N139" s="481">
        <v>3</v>
      </c>
      <c r="O139" s="546">
        <v>0.5</v>
      </c>
      <c r="P139" s="482"/>
      <c r="Q139" s="500">
        <v>0</v>
      </c>
      <c r="R139" s="481"/>
      <c r="S139" s="500">
        <v>0</v>
      </c>
      <c r="T139" s="546"/>
      <c r="U139" s="501">
        <v>0</v>
      </c>
    </row>
    <row r="140" spans="1:21" ht="14.4" customHeight="1" x14ac:dyDescent="0.3">
      <c r="A140" s="480">
        <v>27</v>
      </c>
      <c r="B140" s="481" t="s">
        <v>451</v>
      </c>
      <c r="C140" s="481" t="s">
        <v>462</v>
      </c>
      <c r="D140" s="544" t="s">
        <v>1367</v>
      </c>
      <c r="E140" s="545" t="s">
        <v>473</v>
      </c>
      <c r="F140" s="481" t="s">
        <v>456</v>
      </c>
      <c r="G140" s="481" t="s">
        <v>858</v>
      </c>
      <c r="H140" s="481" t="s">
        <v>1369</v>
      </c>
      <c r="I140" s="481" t="s">
        <v>859</v>
      </c>
      <c r="J140" s="481" t="s">
        <v>860</v>
      </c>
      <c r="K140" s="481" t="s">
        <v>861</v>
      </c>
      <c r="L140" s="482">
        <v>32.200000000000003</v>
      </c>
      <c r="M140" s="482">
        <v>64.400000000000006</v>
      </c>
      <c r="N140" s="481">
        <v>2</v>
      </c>
      <c r="O140" s="546">
        <v>0.5</v>
      </c>
      <c r="P140" s="482"/>
      <c r="Q140" s="500">
        <v>0</v>
      </c>
      <c r="R140" s="481"/>
      <c r="S140" s="500">
        <v>0</v>
      </c>
      <c r="T140" s="546"/>
      <c r="U140" s="501">
        <v>0</v>
      </c>
    </row>
    <row r="141" spans="1:21" ht="14.4" customHeight="1" x14ac:dyDescent="0.3">
      <c r="A141" s="480">
        <v>27</v>
      </c>
      <c r="B141" s="481" t="s">
        <v>451</v>
      </c>
      <c r="C141" s="481" t="s">
        <v>462</v>
      </c>
      <c r="D141" s="544" t="s">
        <v>1367</v>
      </c>
      <c r="E141" s="545" t="s">
        <v>473</v>
      </c>
      <c r="F141" s="481" t="s">
        <v>456</v>
      </c>
      <c r="G141" s="481" t="s">
        <v>862</v>
      </c>
      <c r="H141" s="481" t="s">
        <v>424</v>
      </c>
      <c r="I141" s="481" t="s">
        <v>863</v>
      </c>
      <c r="J141" s="481" t="s">
        <v>864</v>
      </c>
      <c r="K141" s="481" t="s">
        <v>865</v>
      </c>
      <c r="L141" s="482">
        <v>33</v>
      </c>
      <c r="M141" s="482">
        <v>99</v>
      </c>
      <c r="N141" s="481">
        <v>3</v>
      </c>
      <c r="O141" s="546">
        <v>0.5</v>
      </c>
      <c r="P141" s="482"/>
      <c r="Q141" s="500">
        <v>0</v>
      </c>
      <c r="R141" s="481"/>
      <c r="S141" s="500">
        <v>0</v>
      </c>
      <c r="T141" s="546"/>
      <c r="U141" s="501">
        <v>0</v>
      </c>
    </row>
    <row r="142" spans="1:21" ht="14.4" customHeight="1" x14ac:dyDescent="0.3">
      <c r="A142" s="480">
        <v>27</v>
      </c>
      <c r="B142" s="481" t="s">
        <v>451</v>
      </c>
      <c r="C142" s="481" t="s">
        <v>462</v>
      </c>
      <c r="D142" s="544" t="s">
        <v>1367</v>
      </c>
      <c r="E142" s="545" t="s">
        <v>473</v>
      </c>
      <c r="F142" s="481" t="s">
        <v>456</v>
      </c>
      <c r="G142" s="481" t="s">
        <v>862</v>
      </c>
      <c r="H142" s="481" t="s">
        <v>424</v>
      </c>
      <c r="I142" s="481" t="s">
        <v>866</v>
      </c>
      <c r="J142" s="481" t="s">
        <v>864</v>
      </c>
      <c r="K142" s="481" t="s">
        <v>865</v>
      </c>
      <c r="L142" s="482">
        <v>33</v>
      </c>
      <c r="M142" s="482">
        <v>99</v>
      </c>
      <c r="N142" s="481">
        <v>3</v>
      </c>
      <c r="O142" s="546">
        <v>0.5</v>
      </c>
      <c r="P142" s="482">
        <v>99</v>
      </c>
      <c r="Q142" s="500">
        <v>1</v>
      </c>
      <c r="R142" s="481">
        <v>3</v>
      </c>
      <c r="S142" s="500">
        <v>1</v>
      </c>
      <c r="T142" s="546">
        <v>0.5</v>
      </c>
      <c r="U142" s="501">
        <v>1</v>
      </c>
    </row>
    <row r="143" spans="1:21" ht="14.4" customHeight="1" x14ac:dyDescent="0.3">
      <c r="A143" s="480">
        <v>27</v>
      </c>
      <c r="B143" s="481" t="s">
        <v>451</v>
      </c>
      <c r="C143" s="481" t="s">
        <v>462</v>
      </c>
      <c r="D143" s="544" t="s">
        <v>1367</v>
      </c>
      <c r="E143" s="545" t="s">
        <v>473</v>
      </c>
      <c r="F143" s="481" t="s">
        <v>456</v>
      </c>
      <c r="G143" s="481" t="s">
        <v>627</v>
      </c>
      <c r="H143" s="481" t="s">
        <v>424</v>
      </c>
      <c r="I143" s="481" t="s">
        <v>867</v>
      </c>
      <c r="J143" s="481" t="s">
        <v>868</v>
      </c>
      <c r="K143" s="481" t="s">
        <v>869</v>
      </c>
      <c r="L143" s="482">
        <v>0</v>
      </c>
      <c r="M143" s="482">
        <v>0</v>
      </c>
      <c r="N143" s="481">
        <v>2</v>
      </c>
      <c r="O143" s="546">
        <v>1</v>
      </c>
      <c r="P143" s="482"/>
      <c r="Q143" s="500"/>
      <c r="R143" s="481"/>
      <c r="S143" s="500">
        <v>0</v>
      </c>
      <c r="T143" s="546"/>
      <c r="U143" s="501">
        <v>0</v>
      </c>
    </row>
    <row r="144" spans="1:21" ht="14.4" customHeight="1" x14ac:dyDescent="0.3">
      <c r="A144" s="480">
        <v>27</v>
      </c>
      <c r="B144" s="481" t="s">
        <v>451</v>
      </c>
      <c r="C144" s="481" t="s">
        <v>462</v>
      </c>
      <c r="D144" s="544" t="s">
        <v>1367</v>
      </c>
      <c r="E144" s="545" t="s">
        <v>473</v>
      </c>
      <c r="F144" s="481" t="s">
        <v>456</v>
      </c>
      <c r="G144" s="481" t="s">
        <v>627</v>
      </c>
      <c r="H144" s="481" t="s">
        <v>424</v>
      </c>
      <c r="I144" s="481" t="s">
        <v>628</v>
      </c>
      <c r="J144" s="481" t="s">
        <v>629</v>
      </c>
      <c r="K144" s="481" t="s">
        <v>630</v>
      </c>
      <c r="L144" s="482">
        <v>164.01</v>
      </c>
      <c r="M144" s="482">
        <v>164.01</v>
      </c>
      <c r="N144" s="481">
        <v>1</v>
      </c>
      <c r="O144" s="546">
        <v>0.5</v>
      </c>
      <c r="P144" s="482"/>
      <c r="Q144" s="500">
        <v>0</v>
      </c>
      <c r="R144" s="481"/>
      <c r="S144" s="500">
        <v>0</v>
      </c>
      <c r="T144" s="546"/>
      <c r="U144" s="501">
        <v>0</v>
      </c>
    </row>
    <row r="145" spans="1:21" ht="14.4" customHeight="1" x14ac:dyDescent="0.3">
      <c r="A145" s="480">
        <v>27</v>
      </c>
      <c r="B145" s="481" t="s">
        <v>451</v>
      </c>
      <c r="C145" s="481" t="s">
        <v>462</v>
      </c>
      <c r="D145" s="544" t="s">
        <v>1367</v>
      </c>
      <c r="E145" s="545" t="s">
        <v>473</v>
      </c>
      <c r="F145" s="481" t="s">
        <v>456</v>
      </c>
      <c r="G145" s="481" t="s">
        <v>627</v>
      </c>
      <c r="H145" s="481" t="s">
        <v>424</v>
      </c>
      <c r="I145" s="481" t="s">
        <v>870</v>
      </c>
      <c r="J145" s="481" t="s">
        <v>871</v>
      </c>
      <c r="K145" s="481" t="s">
        <v>872</v>
      </c>
      <c r="L145" s="482">
        <v>0</v>
      </c>
      <c r="M145" s="482">
        <v>0</v>
      </c>
      <c r="N145" s="481">
        <v>1</v>
      </c>
      <c r="O145" s="546">
        <v>1</v>
      </c>
      <c r="P145" s="482"/>
      <c r="Q145" s="500"/>
      <c r="R145" s="481"/>
      <c r="S145" s="500">
        <v>0</v>
      </c>
      <c r="T145" s="546"/>
      <c r="U145" s="501">
        <v>0</v>
      </c>
    </row>
    <row r="146" spans="1:21" ht="14.4" customHeight="1" x14ac:dyDescent="0.3">
      <c r="A146" s="480">
        <v>27</v>
      </c>
      <c r="B146" s="481" t="s">
        <v>451</v>
      </c>
      <c r="C146" s="481" t="s">
        <v>462</v>
      </c>
      <c r="D146" s="544" t="s">
        <v>1367</v>
      </c>
      <c r="E146" s="545" t="s">
        <v>473</v>
      </c>
      <c r="F146" s="481" t="s">
        <v>456</v>
      </c>
      <c r="G146" s="481" t="s">
        <v>873</v>
      </c>
      <c r="H146" s="481" t="s">
        <v>424</v>
      </c>
      <c r="I146" s="481" t="s">
        <v>874</v>
      </c>
      <c r="J146" s="481" t="s">
        <v>875</v>
      </c>
      <c r="K146" s="481" t="s">
        <v>876</v>
      </c>
      <c r="L146" s="482">
        <v>66.37</v>
      </c>
      <c r="M146" s="482">
        <v>66.37</v>
      </c>
      <c r="N146" s="481">
        <v>1</v>
      </c>
      <c r="O146" s="546">
        <v>1</v>
      </c>
      <c r="P146" s="482"/>
      <c r="Q146" s="500">
        <v>0</v>
      </c>
      <c r="R146" s="481"/>
      <c r="S146" s="500">
        <v>0</v>
      </c>
      <c r="T146" s="546"/>
      <c r="U146" s="501">
        <v>0</v>
      </c>
    </row>
    <row r="147" spans="1:21" ht="14.4" customHeight="1" x14ac:dyDescent="0.3">
      <c r="A147" s="480">
        <v>27</v>
      </c>
      <c r="B147" s="481" t="s">
        <v>451</v>
      </c>
      <c r="C147" s="481" t="s">
        <v>462</v>
      </c>
      <c r="D147" s="544" t="s">
        <v>1367</v>
      </c>
      <c r="E147" s="545" t="s">
        <v>473</v>
      </c>
      <c r="F147" s="481" t="s">
        <v>456</v>
      </c>
      <c r="G147" s="481" t="s">
        <v>877</v>
      </c>
      <c r="H147" s="481" t="s">
        <v>424</v>
      </c>
      <c r="I147" s="481" t="s">
        <v>878</v>
      </c>
      <c r="J147" s="481" t="s">
        <v>879</v>
      </c>
      <c r="K147" s="481" t="s">
        <v>880</v>
      </c>
      <c r="L147" s="482">
        <v>296.62</v>
      </c>
      <c r="M147" s="482">
        <v>1483.1</v>
      </c>
      <c r="N147" s="481">
        <v>5</v>
      </c>
      <c r="O147" s="546">
        <v>1.5</v>
      </c>
      <c r="P147" s="482">
        <v>1186.48</v>
      </c>
      <c r="Q147" s="500">
        <v>0.8</v>
      </c>
      <c r="R147" s="481">
        <v>4</v>
      </c>
      <c r="S147" s="500">
        <v>0.8</v>
      </c>
      <c r="T147" s="546">
        <v>1</v>
      </c>
      <c r="U147" s="501">
        <v>0.66666666666666663</v>
      </c>
    </row>
    <row r="148" spans="1:21" ht="14.4" customHeight="1" x14ac:dyDescent="0.3">
      <c r="A148" s="480">
        <v>27</v>
      </c>
      <c r="B148" s="481" t="s">
        <v>451</v>
      </c>
      <c r="C148" s="481" t="s">
        <v>462</v>
      </c>
      <c r="D148" s="544" t="s">
        <v>1367</v>
      </c>
      <c r="E148" s="545" t="s">
        <v>473</v>
      </c>
      <c r="F148" s="481" t="s">
        <v>456</v>
      </c>
      <c r="G148" s="481" t="s">
        <v>877</v>
      </c>
      <c r="H148" s="481" t="s">
        <v>424</v>
      </c>
      <c r="I148" s="481" t="s">
        <v>881</v>
      </c>
      <c r="J148" s="481" t="s">
        <v>879</v>
      </c>
      <c r="K148" s="481" t="s">
        <v>882</v>
      </c>
      <c r="L148" s="482">
        <v>593.25</v>
      </c>
      <c r="M148" s="482">
        <v>1186.5</v>
      </c>
      <c r="N148" s="481">
        <v>2</v>
      </c>
      <c r="O148" s="546">
        <v>1</v>
      </c>
      <c r="P148" s="482"/>
      <c r="Q148" s="500">
        <v>0</v>
      </c>
      <c r="R148" s="481"/>
      <c r="S148" s="500">
        <v>0</v>
      </c>
      <c r="T148" s="546"/>
      <c r="U148" s="501">
        <v>0</v>
      </c>
    </row>
    <row r="149" spans="1:21" ht="14.4" customHeight="1" x14ac:dyDescent="0.3">
      <c r="A149" s="480">
        <v>27</v>
      </c>
      <c r="B149" s="481" t="s">
        <v>451</v>
      </c>
      <c r="C149" s="481" t="s">
        <v>462</v>
      </c>
      <c r="D149" s="544" t="s">
        <v>1367</v>
      </c>
      <c r="E149" s="545" t="s">
        <v>473</v>
      </c>
      <c r="F149" s="481" t="s">
        <v>456</v>
      </c>
      <c r="G149" s="481" t="s">
        <v>883</v>
      </c>
      <c r="H149" s="481" t="s">
        <v>424</v>
      </c>
      <c r="I149" s="481" t="s">
        <v>884</v>
      </c>
      <c r="J149" s="481" t="s">
        <v>885</v>
      </c>
      <c r="K149" s="481" t="s">
        <v>886</v>
      </c>
      <c r="L149" s="482">
        <v>0</v>
      </c>
      <c r="M149" s="482">
        <v>0</v>
      </c>
      <c r="N149" s="481">
        <v>1</v>
      </c>
      <c r="O149" s="546">
        <v>0.5</v>
      </c>
      <c r="P149" s="482"/>
      <c r="Q149" s="500"/>
      <c r="R149" s="481"/>
      <c r="S149" s="500">
        <v>0</v>
      </c>
      <c r="T149" s="546"/>
      <c r="U149" s="501">
        <v>0</v>
      </c>
    </row>
    <row r="150" spans="1:21" ht="14.4" customHeight="1" x14ac:dyDescent="0.3">
      <c r="A150" s="480">
        <v>27</v>
      </c>
      <c r="B150" s="481" t="s">
        <v>451</v>
      </c>
      <c r="C150" s="481" t="s">
        <v>462</v>
      </c>
      <c r="D150" s="544" t="s">
        <v>1367</v>
      </c>
      <c r="E150" s="545" t="s">
        <v>473</v>
      </c>
      <c r="F150" s="481" t="s">
        <v>456</v>
      </c>
      <c r="G150" s="481" t="s">
        <v>887</v>
      </c>
      <c r="H150" s="481" t="s">
        <v>424</v>
      </c>
      <c r="I150" s="481" t="s">
        <v>888</v>
      </c>
      <c r="J150" s="481" t="s">
        <v>889</v>
      </c>
      <c r="K150" s="481" t="s">
        <v>890</v>
      </c>
      <c r="L150" s="482">
        <v>89.91</v>
      </c>
      <c r="M150" s="482">
        <v>89.91</v>
      </c>
      <c r="N150" s="481">
        <v>1</v>
      </c>
      <c r="O150" s="546">
        <v>0.5</v>
      </c>
      <c r="P150" s="482">
        <v>89.91</v>
      </c>
      <c r="Q150" s="500">
        <v>1</v>
      </c>
      <c r="R150" s="481">
        <v>1</v>
      </c>
      <c r="S150" s="500">
        <v>1</v>
      </c>
      <c r="T150" s="546">
        <v>0.5</v>
      </c>
      <c r="U150" s="501">
        <v>1</v>
      </c>
    </row>
    <row r="151" spans="1:21" ht="14.4" customHeight="1" x14ac:dyDescent="0.3">
      <c r="A151" s="480">
        <v>27</v>
      </c>
      <c r="B151" s="481" t="s">
        <v>451</v>
      </c>
      <c r="C151" s="481" t="s">
        <v>462</v>
      </c>
      <c r="D151" s="544" t="s">
        <v>1367</v>
      </c>
      <c r="E151" s="545" t="s">
        <v>473</v>
      </c>
      <c r="F151" s="481" t="s">
        <v>456</v>
      </c>
      <c r="G151" s="481" t="s">
        <v>891</v>
      </c>
      <c r="H151" s="481" t="s">
        <v>424</v>
      </c>
      <c r="I151" s="481" t="s">
        <v>892</v>
      </c>
      <c r="J151" s="481" t="s">
        <v>893</v>
      </c>
      <c r="K151" s="481" t="s">
        <v>894</v>
      </c>
      <c r="L151" s="482">
        <v>0</v>
      </c>
      <c r="M151" s="482">
        <v>0</v>
      </c>
      <c r="N151" s="481">
        <v>1</v>
      </c>
      <c r="O151" s="546">
        <v>0.5</v>
      </c>
      <c r="P151" s="482"/>
      <c r="Q151" s="500"/>
      <c r="R151" s="481"/>
      <c r="S151" s="500">
        <v>0</v>
      </c>
      <c r="T151" s="546"/>
      <c r="U151" s="501">
        <v>0</v>
      </c>
    </row>
    <row r="152" spans="1:21" ht="14.4" customHeight="1" x14ac:dyDescent="0.3">
      <c r="A152" s="480">
        <v>27</v>
      </c>
      <c r="B152" s="481" t="s">
        <v>451</v>
      </c>
      <c r="C152" s="481" t="s">
        <v>462</v>
      </c>
      <c r="D152" s="544" t="s">
        <v>1367</v>
      </c>
      <c r="E152" s="545" t="s">
        <v>473</v>
      </c>
      <c r="F152" s="481" t="s">
        <v>456</v>
      </c>
      <c r="G152" s="481" t="s">
        <v>895</v>
      </c>
      <c r="H152" s="481" t="s">
        <v>424</v>
      </c>
      <c r="I152" s="481" t="s">
        <v>896</v>
      </c>
      <c r="J152" s="481" t="s">
        <v>897</v>
      </c>
      <c r="K152" s="481" t="s">
        <v>898</v>
      </c>
      <c r="L152" s="482">
        <v>0</v>
      </c>
      <c r="M152" s="482">
        <v>0</v>
      </c>
      <c r="N152" s="481">
        <v>1</v>
      </c>
      <c r="O152" s="546">
        <v>0.5</v>
      </c>
      <c r="P152" s="482"/>
      <c r="Q152" s="500"/>
      <c r="R152" s="481"/>
      <c r="S152" s="500">
        <v>0</v>
      </c>
      <c r="T152" s="546"/>
      <c r="U152" s="501">
        <v>0</v>
      </c>
    </row>
    <row r="153" spans="1:21" ht="14.4" customHeight="1" x14ac:dyDescent="0.3">
      <c r="A153" s="480">
        <v>27</v>
      </c>
      <c r="B153" s="481" t="s">
        <v>451</v>
      </c>
      <c r="C153" s="481" t="s">
        <v>462</v>
      </c>
      <c r="D153" s="544" t="s">
        <v>1367</v>
      </c>
      <c r="E153" s="545" t="s">
        <v>473</v>
      </c>
      <c r="F153" s="481" t="s">
        <v>456</v>
      </c>
      <c r="G153" s="481" t="s">
        <v>895</v>
      </c>
      <c r="H153" s="481" t="s">
        <v>424</v>
      </c>
      <c r="I153" s="481" t="s">
        <v>899</v>
      </c>
      <c r="J153" s="481" t="s">
        <v>897</v>
      </c>
      <c r="K153" s="481" t="s">
        <v>900</v>
      </c>
      <c r="L153" s="482">
        <v>0</v>
      </c>
      <c r="M153" s="482">
        <v>0</v>
      </c>
      <c r="N153" s="481">
        <v>5</v>
      </c>
      <c r="O153" s="546">
        <v>1.5</v>
      </c>
      <c r="P153" s="482">
        <v>0</v>
      </c>
      <c r="Q153" s="500"/>
      <c r="R153" s="481">
        <v>3</v>
      </c>
      <c r="S153" s="500">
        <v>0.6</v>
      </c>
      <c r="T153" s="546">
        <v>0.5</v>
      </c>
      <c r="U153" s="501">
        <v>0.33333333333333331</v>
      </c>
    </row>
    <row r="154" spans="1:21" ht="14.4" customHeight="1" x14ac:dyDescent="0.3">
      <c r="A154" s="480">
        <v>27</v>
      </c>
      <c r="B154" s="481" t="s">
        <v>451</v>
      </c>
      <c r="C154" s="481" t="s">
        <v>462</v>
      </c>
      <c r="D154" s="544" t="s">
        <v>1367</v>
      </c>
      <c r="E154" s="545" t="s">
        <v>473</v>
      </c>
      <c r="F154" s="481" t="s">
        <v>456</v>
      </c>
      <c r="G154" s="481" t="s">
        <v>895</v>
      </c>
      <c r="H154" s="481" t="s">
        <v>424</v>
      </c>
      <c r="I154" s="481" t="s">
        <v>901</v>
      </c>
      <c r="J154" s="481" t="s">
        <v>897</v>
      </c>
      <c r="K154" s="481" t="s">
        <v>902</v>
      </c>
      <c r="L154" s="482">
        <v>0</v>
      </c>
      <c r="M154" s="482">
        <v>0</v>
      </c>
      <c r="N154" s="481">
        <v>6</v>
      </c>
      <c r="O154" s="546">
        <v>1.5</v>
      </c>
      <c r="P154" s="482">
        <v>0</v>
      </c>
      <c r="Q154" s="500"/>
      <c r="R154" s="481">
        <v>6</v>
      </c>
      <c r="S154" s="500">
        <v>1</v>
      </c>
      <c r="T154" s="546">
        <v>1.5</v>
      </c>
      <c r="U154" s="501">
        <v>1</v>
      </c>
    </row>
    <row r="155" spans="1:21" ht="14.4" customHeight="1" x14ac:dyDescent="0.3">
      <c r="A155" s="480">
        <v>27</v>
      </c>
      <c r="B155" s="481" t="s">
        <v>451</v>
      </c>
      <c r="C155" s="481" t="s">
        <v>462</v>
      </c>
      <c r="D155" s="544" t="s">
        <v>1367</v>
      </c>
      <c r="E155" s="545" t="s">
        <v>473</v>
      </c>
      <c r="F155" s="481" t="s">
        <v>456</v>
      </c>
      <c r="G155" s="481" t="s">
        <v>895</v>
      </c>
      <c r="H155" s="481" t="s">
        <v>424</v>
      </c>
      <c r="I155" s="481" t="s">
        <v>903</v>
      </c>
      <c r="J155" s="481" t="s">
        <v>897</v>
      </c>
      <c r="K155" s="481" t="s">
        <v>904</v>
      </c>
      <c r="L155" s="482">
        <v>0</v>
      </c>
      <c r="M155" s="482">
        <v>0</v>
      </c>
      <c r="N155" s="481">
        <v>1</v>
      </c>
      <c r="O155" s="546">
        <v>0.5</v>
      </c>
      <c r="P155" s="482">
        <v>0</v>
      </c>
      <c r="Q155" s="500"/>
      <c r="R155" s="481">
        <v>1</v>
      </c>
      <c r="S155" s="500">
        <v>1</v>
      </c>
      <c r="T155" s="546">
        <v>0.5</v>
      </c>
      <c r="U155" s="501">
        <v>1</v>
      </c>
    </row>
    <row r="156" spans="1:21" ht="14.4" customHeight="1" x14ac:dyDescent="0.3">
      <c r="A156" s="480">
        <v>27</v>
      </c>
      <c r="B156" s="481" t="s">
        <v>451</v>
      </c>
      <c r="C156" s="481" t="s">
        <v>462</v>
      </c>
      <c r="D156" s="544" t="s">
        <v>1367</v>
      </c>
      <c r="E156" s="545" t="s">
        <v>473</v>
      </c>
      <c r="F156" s="481" t="s">
        <v>456</v>
      </c>
      <c r="G156" s="481" t="s">
        <v>905</v>
      </c>
      <c r="H156" s="481" t="s">
        <v>424</v>
      </c>
      <c r="I156" s="481" t="s">
        <v>906</v>
      </c>
      <c r="J156" s="481" t="s">
        <v>907</v>
      </c>
      <c r="K156" s="481" t="s">
        <v>908</v>
      </c>
      <c r="L156" s="482">
        <v>0</v>
      </c>
      <c r="M156" s="482">
        <v>0</v>
      </c>
      <c r="N156" s="481">
        <v>2</v>
      </c>
      <c r="O156" s="546">
        <v>0.5</v>
      </c>
      <c r="P156" s="482"/>
      <c r="Q156" s="500"/>
      <c r="R156" s="481"/>
      <c r="S156" s="500">
        <v>0</v>
      </c>
      <c r="T156" s="546"/>
      <c r="U156" s="501">
        <v>0</v>
      </c>
    </row>
    <row r="157" spans="1:21" ht="14.4" customHeight="1" x14ac:dyDescent="0.3">
      <c r="A157" s="480">
        <v>27</v>
      </c>
      <c r="B157" s="481" t="s">
        <v>451</v>
      </c>
      <c r="C157" s="481" t="s">
        <v>462</v>
      </c>
      <c r="D157" s="544" t="s">
        <v>1367</v>
      </c>
      <c r="E157" s="545" t="s">
        <v>473</v>
      </c>
      <c r="F157" s="481" t="s">
        <v>456</v>
      </c>
      <c r="G157" s="481" t="s">
        <v>905</v>
      </c>
      <c r="H157" s="481" t="s">
        <v>424</v>
      </c>
      <c r="I157" s="481" t="s">
        <v>909</v>
      </c>
      <c r="J157" s="481" t="s">
        <v>910</v>
      </c>
      <c r="K157" s="481" t="s">
        <v>911</v>
      </c>
      <c r="L157" s="482">
        <v>80.260000000000005</v>
      </c>
      <c r="M157" s="482">
        <v>80.260000000000005</v>
      </c>
      <c r="N157" s="481">
        <v>1</v>
      </c>
      <c r="O157" s="546">
        <v>1</v>
      </c>
      <c r="P157" s="482"/>
      <c r="Q157" s="500">
        <v>0</v>
      </c>
      <c r="R157" s="481"/>
      <c r="S157" s="500">
        <v>0</v>
      </c>
      <c r="T157" s="546"/>
      <c r="U157" s="501">
        <v>0</v>
      </c>
    </row>
    <row r="158" spans="1:21" ht="14.4" customHeight="1" x14ac:dyDescent="0.3">
      <c r="A158" s="480">
        <v>27</v>
      </c>
      <c r="B158" s="481" t="s">
        <v>451</v>
      </c>
      <c r="C158" s="481" t="s">
        <v>462</v>
      </c>
      <c r="D158" s="544" t="s">
        <v>1367</v>
      </c>
      <c r="E158" s="545" t="s">
        <v>473</v>
      </c>
      <c r="F158" s="481" t="s">
        <v>456</v>
      </c>
      <c r="G158" s="481" t="s">
        <v>912</v>
      </c>
      <c r="H158" s="481" t="s">
        <v>424</v>
      </c>
      <c r="I158" s="481" t="s">
        <v>913</v>
      </c>
      <c r="J158" s="481" t="s">
        <v>914</v>
      </c>
      <c r="K158" s="481" t="s">
        <v>915</v>
      </c>
      <c r="L158" s="482">
        <v>0</v>
      </c>
      <c r="M158" s="482">
        <v>0</v>
      </c>
      <c r="N158" s="481">
        <v>1</v>
      </c>
      <c r="O158" s="546">
        <v>1</v>
      </c>
      <c r="P158" s="482"/>
      <c r="Q158" s="500"/>
      <c r="R158" s="481"/>
      <c r="S158" s="500">
        <v>0</v>
      </c>
      <c r="T158" s="546"/>
      <c r="U158" s="501">
        <v>0</v>
      </c>
    </row>
    <row r="159" spans="1:21" ht="14.4" customHeight="1" x14ac:dyDescent="0.3">
      <c r="A159" s="480">
        <v>27</v>
      </c>
      <c r="B159" s="481" t="s">
        <v>451</v>
      </c>
      <c r="C159" s="481" t="s">
        <v>462</v>
      </c>
      <c r="D159" s="544" t="s">
        <v>1367</v>
      </c>
      <c r="E159" s="545" t="s">
        <v>473</v>
      </c>
      <c r="F159" s="481" t="s">
        <v>456</v>
      </c>
      <c r="G159" s="481" t="s">
        <v>916</v>
      </c>
      <c r="H159" s="481" t="s">
        <v>1369</v>
      </c>
      <c r="I159" s="481" t="s">
        <v>917</v>
      </c>
      <c r="J159" s="481" t="s">
        <v>918</v>
      </c>
      <c r="K159" s="481" t="s">
        <v>919</v>
      </c>
      <c r="L159" s="482">
        <v>29.27</v>
      </c>
      <c r="M159" s="482">
        <v>117.08</v>
      </c>
      <c r="N159" s="481">
        <v>4</v>
      </c>
      <c r="O159" s="546">
        <v>1</v>
      </c>
      <c r="P159" s="482">
        <v>58.54</v>
      </c>
      <c r="Q159" s="500">
        <v>0.5</v>
      </c>
      <c r="R159" s="481">
        <v>2</v>
      </c>
      <c r="S159" s="500">
        <v>0.5</v>
      </c>
      <c r="T159" s="546">
        <v>0.5</v>
      </c>
      <c r="U159" s="501">
        <v>0.5</v>
      </c>
    </row>
    <row r="160" spans="1:21" ht="14.4" customHeight="1" x14ac:dyDescent="0.3">
      <c r="A160" s="480">
        <v>27</v>
      </c>
      <c r="B160" s="481" t="s">
        <v>451</v>
      </c>
      <c r="C160" s="481" t="s">
        <v>462</v>
      </c>
      <c r="D160" s="544" t="s">
        <v>1367</v>
      </c>
      <c r="E160" s="545" t="s">
        <v>473</v>
      </c>
      <c r="F160" s="481" t="s">
        <v>456</v>
      </c>
      <c r="G160" s="481" t="s">
        <v>916</v>
      </c>
      <c r="H160" s="481" t="s">
        <v>424</v>
      </c>
      <c r="I160" s="481" t="s">
        <v>920</v>
      </c>
      <c r="J160" s="481" t="s">
        <v>921</v>
      </c>
      <c r="K160" s="481" t="s">
        <v>922</v>
      </c>
      <c r="L160" s="482">
        <v>5.71</v>
      </c>
      <c r="M160" s="482">
        <v>34.26</v>
      </c>
      <c r="N160" s="481">
        <v>6</v>
      </c>
      <c r="O160" s="546">
        <v>0.5</v>
      </c>
      <c r="P160" s="482"/>
      <c r="Q160" s="500">
        <v>0</v>
      </c>
      <c r="R160" s="481"/>
      <c r="S160" s="500">
        <v>0</v>
      </c>
      <c r="T160" s="546"/>
      <c r="U160" s="501">
        <v>0</v>
      </c>
    </row>
    <row r="161" spans="1:21" ht="14.4" customHeight="1" x14ac:dyDescent="0.3">
      <c r="A161" s="480">
        <v>27</v>
      </c>
      <c r="B161" s="481" t="s">
        <v>451</v>
      </c>
      <c r="C161" s="481" t="s">
        <v>462</v>
      </c>
      <c r="D161" s="544" t="s">
        <v>1367</v>
      </c>
      <c r="E161" s="545" t="s">
        <v>473</v>
      </c>
      <c r="F161" s="481" t="s">
        <v>456</v>
      </c>
      <c r="G161" s="481" t="s">
        <v>611</v>
      </c>
      <c r="H161" s="481" t="s">
        <v>424</v>
      </c>
      <c r="I161" s="481" t="s">
        <v>923</v>
      </c>
      <c r="J161" s="481" t="s">
        <v>924</v>
      </c>
      <c r="K161" s="481" t="s">
        <v>925</v>
      </c>
      <c r="L161" s="482">
        <v>300.33</v>
      </c>
      <c r="M161" s="482">
        <v>300.33</v>
      </c>
      <c r="N161" s="481">
        <v>1</v>
      </c>
      <c r="O161" s="546">
        <v>0.5</v>
      </c>
      <c r="P161" s="482">
        <v>300.33</v>
      </c>
      <c r="Q161" s="500">
        <v>1</v>
      </c>
      <c r="R161" s="481">
        <v>1</v>
      </c>
      <c r="S161" s="500">
        <v>1</v>
      </c>
      <c r="T161" s="546">
        <v>0.5</v>
      </c>
      <c r="U161" s="501">
        <v>1</v>
      </c>
    </row>
    <row r="162" spans="1:21" ht="14.4" customHeight="1" x14ac:dyDescent="0.3">
      <c r="A162" s="480">
        <v>27</v>
      </c>
      <c r="B162" s="481" t="s">
        <v>451</v>
      </c>
      <c r="C162" s="481" t="s">
        <v>462</v>
      </c>
      <c r="D162" s="544" t="s">
        <v>1367</v>
      </c>
      <c r="E162" s="545" t="s">
        <v>473</v>
      </c>
      <c r="F162" s="481" t="s">
        <v>456</v>
      </c>
      <c r="G162" s="481" t="s">
        <v>611</v>
      </c>
      <c r="H162" s="481" t="s">
        <v>1369</v>
      </c>
      <c r="I162" s="481" t="s">
        <v>926</v>
      </c>
      <c r="J162" s="481" t="s">
        <v>613</v>
      </c>
      <c r="K162" s="481" t="s">
        <v>927</v>
      </c>
      <c r="L162" s="482">
        <v>93.43</v>
      </c>
      <c r="M162" s="482">
        <v>280.29000000000002</v>
      </c>
      <c r="N162" s="481">
        <v>3</v>
      </c>
      <c r="O162" s="546">
        <v>0.5</v>
      </c>
      <c r="P162" s="482">
        <v>280.29000000000002</v>
      </c>
      <c r="Q162" s="500">
        <v>1</v>
      </c>
      <c r="R162" s="481">
        <v>3</v>
      </c>
      <c r="S162" s="500">
        <v>1</v>
      </c>
      <c r="T162" s="546">
        <v>0.5</v>
      </c>
      <c r="U162" s="501">
        <v>1</v>
      </c>
    </row>
    <row r="163" spans="1:21" ht="14.4" customHeight="1" x14ac:dyDescent="0.3">
      <c r="A163" s="480">
        <v>27</v>
      </c>
      <c r="B163" s="481" t="s">
        <v>451</v>
      </c>
      <c r="C163" s="481" t="s">
        <v>462</v>
      </c>
      <c r="D163" s="544" t="s">
        <v>1367</v>
      </c>
      <c r="E163" s="545" t="s">
        <v>473</v>
      </c>
      <c r="F163" s="481" t="s">
        <v>456</v>
      </c>
      <c r="G163" s="481" t="s">
        <v>611</v>
      </c>
      <c r="H163" s="481" t="s">
        <v>1369</v>
      </c>
      <c r="I163" s="481" t="s">
        <v>612</v>
      </c>
      <c r="J163" s="481" t="s">
        <v>613</v>
      </c>
      <c r="K163" s="481" t="s">
        <v>614</v>
      </c>
      <c r="L163" s="482">
        <v>186.87</v>
      </c>
      <c r="M163" s="482">
        <v>373.74</v>
      </c>
      <c r="N163" s="481">
        <v>2</v>
      </c>
      <c r="O163" s="546">
        <v>0.5</v>
      </c>
      <c r="P163" s="482"/>
      <c r="Q163" s="500">
        <v>0</v>
      </c>
      <c r="R163" s="481"/>
      <c r="S163" s="500">
        <v>0</v>
      </c>
      <c r="T163" s="546"/>
      <c r="U163" s="501">
        <v>0</v>
      </c>
    </row>
    <row r="164" spans="1:21" ht="14.4" customHeight="1" x14ac:dyDescent="0.3">
      <c r="A164" s="480">
        <v>27</v>
      </c>
      <c r="B164" s="481" t="s">
        <v>451</v>
      </c>
      <c r="C164" s="481" t="s">
        <v>462</v>
      </c>
      <c r="D164" s="544" t="s">
        <v>1367</v>
      </c>
      <c r="E164" s="545" t="s">
        <v>473</v>
      </c>
      <c r="F164" s="481" t="s">
        <v>456</v>
      </c>
      <c r="G164" s="481" t="s">
        <v>928</v>
      </c>
      <c r="H164" s="481" t="s">
        <v>424</v>
      </c>
      <c r="I164" s="481" t="s">
        <v>929</v>
      </c>
      <c r="J164" s="481" t="s">
        <v>930</v>
      </c>
      <c r="K164" s="481" t="s">
        <v>931</v>
      </c>
      <c r="L164" s="482">
        <v>61.97</v>
      </c>
      <c r="M164" s="482">
        <v>61.97</v>
      </c>
      <c r="N164" s="481">
        <v>1</v>
      </c>
      <c r="O164" s="546">
        <v>0.5</v>
      </c>
      <c r="P164" s="482">
        <v>61.97</v>
      </c>
      <c r="Q164" s="500">
        <v>1</v>
      </c>
      <c r="R164" s="481">
        <v>1</v>
      </c>
      <c r="S164" s="500">
        <v>1</v>
      </c>
      <c r="T164" s="546">
        <v>0.5</v>
      </c>
      <c r="U164" s="501">
        <v>1</v>
      </c>
    </row>
    <row r="165" spans="1:21" ht="14.4" customHeight="1" x14ac:dyDescent="0.3">
      <c r="A165" s="480">
        <v>27</v>
      </c>
      <c r="B165" s="481" t="s">
        <v>451</v>
      </c>
      <c r="C165" s="481" t="s">
        <v>462</v>
      </c>
      <c r="D165" s="544" t="s">
        <v>1367</v>
      </c>
      <c r="E165" s="545" t="s">
        <v>473</v>
      </c>
      <c r="F165" s="481" t="s">
        <v>456</v>
      </c>
      <c r="G165" s="481" t="s">
        <v>932</v>
      </c>
      <c r="H165" s="481" t="s">
        <v>424</v>
      </c>
      <c r="I165" s="481" t="s">
        <v>933</v>
      </c>
      <c r="J165" s="481" t="s">
        <v>934</v>
      </c>
      <c r="K165" s="481" t="s">
        <v>935</v>
      </c>
      <c r="L165" s="482">
        <v>57.48</v>
      </c>
      <c r="M165" s="482">
        <v>57.48</v>
      </c>
      <c r="N165" s="481">
        <v>1</v>
      </c>
      <c r="O165" s="546">
        <v>0.5</v>
      </c>
      <c r="P165" s="482"/>
      <c r="Q165" s="500">
        <v>0</v>
      </c>
      <c r="R165" s="481"/>
      <c r="S165" s="500">
        <v>0</v>
      </c>
      <c r="T165" s="546"/>
      <c r="U165" s="501">
        <v>0</v>
      </c>
    </row>
    <row r="166" spans="1:21" ht="14.4" customHeight="1" x14ac:dyDescent="0.3">
      <c r="A166" s="480">
        <v>27</v>
      </c>
      <c r="B166" s="481" t="s">
        <v>451</v>
      </c>
      <c r="C166" s="481" t="s">
        <v>462</v>
      </c>
      <c r="D166" s="544" t="s">
        <v>1367</v>
      </c>
      <c r="E166" s="545" t="s">
        <v>473</v>
      </c>
      <c r="F166" s="481" t="s">
        <v>456</v>
      </c>
      <c r="G166" s="481" t="s">
        <v>936</v>
      </c>
      <c r="H166" s="481" t="s">
        <v>424</v>
      </c>
      <c r="I166" s="481" t="s">
        <v>937</v>
      </c>
      <c r="J166" s="481" t="s">
        <v>938</v>
      </c>
      <c r="K166" s="481" t="s">
        <v>939</v>
      </c>
      <c r="L166" s="482">
        <v>58.63</v>
      </c>
      <c r="M166" s="482">
        <v>410.41</v>
      </c>
      <c r="N166" s="481">
        <v>7</v>
      </c>
      <c r="O166" s="546">
        <v>4</v>
      </c>
      <c r="P166" s="482">
        <v>175.89000000000001</v>
      </c>
      <c r="Q166" s="500">
        <v>0.4285714285714286</v>
      </c>
      <c r="R166" s="481">
        <v>3</v>
      </c>
      <c r="S166" s="500">
        <v>0.42857142857142855</v>
      </c>
      <c r="T166" s="546">
        <v>2</v>
      </c>
      <c r="U166" s="501">
        <v>0.5</v>
      </c>
    </row>
    <row r="167" spans="1:21" ht="14.4" customHeight="1" x14ac:dyDescent="0.3">
      <c r="A167" s="480">
        <v>27</v>
      </c>
      <c r="B167" s="481" t="s">
        <v>451</v>
      </c>
      <c r="C167" s="481" t="s">
        <v>462</v>
      </c>
      <c r="D167" s="544" t="s">
        <v>1367</v>
      </c>
      <c r="E167" s="545" t="s">
        <v>473</v>
      </c>
      <c r="F167" s="481" t="s">
        <v>456</v>
      </c>
      <c r="G167" s="481" t="s">
        <v>936</v>
      </c>
      <c r="H167" s="481" t="s">
        <v>424</v>
      </c>
      <c r="I167" s="481" t="s">
        <v>940</v>
      </c>
      <c r="J167" s="481" t="s">
        <v>941</v>
      </c>
      <c r="K167" s="481" t="s">
        <v>942</v>
      </c>
      <c r="L167" s="482">
        <v>0</v>
      </c>
      <c r="M167" s="482">
        <v>0</v>
      </c>
      <c r="N167" s="481">
        <v>7</v>
      </c>
      <c r="O167" s="546">
        <v>2.5</v>
      </c>
      <c r="P167" s="482">
        <v>0</v>
      </c>
      <c r="Q167" s="500"/>
      <c r="R167" s="481">
        <v>3</v>
      </c>
      <c r="S167" s="500">
        <v>0.42857142857142855</v>
      </c>
      <c r="T167" s="546">
        <v>1</v>
      </c>
      <c r="U167" s="501">
        <v>0.4</v>
      </c>
    </row>
    <row r="168" spans="1:21" ht="14.4" customHeight="1" x14ac:dyDescent="0.3">
      <c r="A168" s="480">
        <v>27</v>
      </c>
      <c r="B168" s="481" t="s">
        <v>451</v>
      </c>
      <c r="C168" s="481" t="s">
        <v>462</v>
      </c>
      <c r="D168" s="544" t="s">
        <v>1367</v>
      </c>
      <c r="E168" s="545" t="s">
        <v>473</v>
      </c>
      <c r="F168" s="481" t="s">
        <v>456</v>
      </c>
      <c r="G168" s="481" t="s">
        <v>936</v>
      </c>
      <c r="H168" s="481" t="s">
        <v>424</v>
      </c>
      <c r="I168" s="481" t="s">
        <v>943</v>
      </c>
      <c r="J168" s="481" t="s">
        <v>941</v>
      </c>
      <c r="K168" s="481" t="s">
        <v>484</v>
      </c>
      <c r="L168" s="482">
        <v>58.62</v>
      </c>
      <c r="M168" s="482">
        <v>234.48</v>
      </c>
      <c r="N168" s="481">
        <v>4</v>
      </c>
      <c r="O168" s="546">
        <v>2.5</v>
      </c>
      <c r="P168" s="482">
        <v>58.62</v>
      </c>
      <c r="Q168" s="500">
        <v>0.25</v>
      </c>
      <c r="R168" s="481">
        <v>1</v>
      </c>
      <c r="S168" s="500">
        <v>0.25</v>
      </c>
      <c r="T168" s="546">
        <v>0.5</v>
      </c>
      <c r="U168" s="501">
        <v>0.2</v>
      </c>
    </row>
    <row r="169" spans="1:21" ht="14.4" customHeight="1" x14ac:dyDescent="0.3">
      <c r="A169" s="480">
        <v>27</v>
      </c>
      <c r="B169" s="481" t="s">
        <v>451</v>
      </c>
      <c r="C169" s="481" t="s">
        <v>462</v>
      </c>
      <c r="D169" s="544" t="s">
        <v>1367</v>
      </c>
      <c r="E169" s="545" t="s">
        <v>473</v>
      </c>
      <c r="F169" s="481" t="s">
        <v>456</v>
      </c>
      <c r="G169" s="481" t="s">
        <v>944</v>
      </c>
      <c r="H169" s="481" t="s">
        <v>424</v>
      </c>
      <c r="I169" s="481" t="s">
        <v>945</v>
      </c>
      <c r="J169" s="481" t="s">
        <v>946</v>
      </c>
      <c r="K169" s="481" t="s">
        <v>947</v>
      </c>
      <c r="L169" s="482">
        <v>88.76</v>
      </c>
      <c r="M169" s="482">
        <v>443.8</v>
      </c>
      <c r="N169" s="481">
        <v>5</v>
      </c>
      <c r="O169" s="546">
        <v>0.5</v>
      </c>
      <c r="P169" s="482"/>
      <c r="Q169" s="500">
        <v>0</v>
      </c>
      <c r="R169" s="481"/>
      <c r="S169" s="500">
        <v>0</v>
      </c>
      <c r="T169" s="546"/>
      <c r="U169" s="501">
        <v>0</v>
      </c>
    </row>
    <row r="170" spans="1:21" ht="14.4" customHeight="1" x14ac:dyDescent="0.3">
      <c r="A170" s="480">
        <v>27</v>
      </c>
      <c r="B170" s="481" t="s">
        <v>451</v>
      </c>
      <c r="C170" s="481" t="s">
        <v>462</v>
      </c>
      <c r="D170" s="544" t="s">
        <v>1367</v>
      </c>
      <c r="E170" s="545" t="s">
        <v>473</v>
      </c>
      <c r="F170" s="481" t="s">
        <v>456</v>
      </c>
      <c r="G170" s="481" t="s">
        <v>948</v>
      </c>
      <c r="H170" s="481" t="s">
        <v>424</v>
      </c>
      <c r="I170" s="481" t="s">
        <v>949</v>
      </c>
      <c r="J170" s="481" t="s">
        <v>950</v>
      </c>
      <c r="K170" s="481" t="s">
        <v>951</v>
      </c>
      <c r="L170" s="482">
        <v>29.02</v>
      </c>
      <c r="M170" s="482">
        <v>174.12</v>
      </c>
      <c r="N170" s="481">
        <v>6</v>
      </c>
      <c r="O170" s="546">
        <v>0.5</v>
      </c>
      <c r="P170" s="482"/>
      <c r="Q170" s="500">
        <v>0</v>
      </c>
      <c r="R170" s="481"/>
      <c r="S170" s="500">
        <v>0</v>
      </c>
      <c r="T170" s="546"/>
      <c r="U170" s="501">
        <v>0</v>
      </c>
    </row>
    <row r="171" spans="1:21" ht="14.4" customHeight="1" x14ac:dyDescent="0.3">
      <c r="A171" s="480">
        <v>27</v>
      </c>
      <c r="B171" s="481" t="s">
        <v>451</v>
      </c>
      <c r="C171" s="481" t="s">
        <v>462</v>
      </c>
      <c r="D171" s="544" t="s">
        <v>1367</v>
      </c>
      <c r="E171" s="545" t="s">
        <v>473</v>
      </c>
      <c r="F171" s="481" t="s">
        <v>456</v>
      </c>
      <c r="G171" s="481" t="s">
        <v>952</v>
      </c>
      <c r="H171" s="481" t="s">
        <v>1369</v>
      </c>
      <c r="I171" s="481" t="s">
        <v>953</v>
      </c>
      <c r="J171" s="481" t="s">
        <v>954</v>
      </c>
      <c r="K171" s="481" t="s">
        <v>955</v>
      </c>
      <c r="L171" s="482">
        <v>115.27</v>
      </c>
      <c r="M171" s="482">
        <v>230.54</v>
      </c>
      <c r="N171" s="481">
        <v>2</v>
      </c>
      <c r="O171" s="546">
        <v>0.5</v>
      </c>
      <c r="P171" s="482"/>
      <c r="Q171" s="500">
        <v>0</v>
      </c>
      <c r="R171" s="481"/>
      <c r="S171" s="500">
        <v>0</v>
      </c>
      <c r="T171" s="546"/>
      <c r="U171" s="501">
        <v>0</v>
      </c>
    </row>
    <row r="172" spans="1:21" ht="14.4" customHeight="1" x14ac:dyDescent="0.3">
      <c r="A172" s="480">
        <v>27</v>
      </c>
      <c r="B172" s="481" t="s">
        <v>451</v>
      </c>
      <c r="C172" s="481" t="s">
        <v>462</v>
      </c>
      <c r="D172" s="544" t="s">
        <v>1367</v>
      </c>
      <c r="E172" s="545" t="s">
        <v>473</v>
      </c>
      <c r="F172" s="481" t="s">
        <v>456</v>
      </c>
      <c r="G172" s="481" t="s">
        <v>956</v>
      </c>
      <c r="H172" s="481" t="s">
        <v>424</v>
      </c>
      <c r="I172" s="481" t="s">
        <v>957</v>
      </c>
      <c r="J172" s="481" t="s">
        <v>958</v>
      </c>
      <c r="K172" s="481" t="s">
        <v>959</v>
      </c>
      <c r="L172" s="482">
        <v>31.09</v>
      </c>
      <c r="M172" s="482">
        <v>186.54</v>
      </c>
      <c r="N172" s="481">
        <v>6</v>
      </c>
      <c r="O172" s="546">
        <v>1</v>
      </c>
      <c r="P172" s="482">
        <v>186.54</v>
      </c>
      <c r="Q172" s="500">
        <v>1</v>
      </c>
      <c r="R172" s="481">
        <v>6</v>
      </c>
      <c r="S172" s="500">
        <v>1</v>
      </c>
      <c r="T172" s="546">
        <v>1</v>
      </c>
      <c r="U172" s="501">
        <v>1</v>
      </c>
    </row>
    <row r="173" spans="1:21" ht="14.4" customHeight="1" x14ac:dyDescent="0.3">
      <c r="A173" s="480">
        <v>27</v>
      </c>
      <c r="B173" s="481" t="s">
        <v>451</v>
      </c>
      <c r="C173" s="481" t="s">
        <v>462</v>
      </c>
      <c r="D173" s="544" t="s">
        <v>1367</v>
      </c>
      <c r="E173" s="545" t="s">
        <v>473</v>
      </c>
      <c r="F173" s="481" t="s">
        <v>456</v>
      </c>
      <c r="G173" s="481" t="s">
        <v>956</v>
      </c>
      <c r="H173" s="481" t="s">
        <v>424</v>
      </c>
      <c r="I173" s="481" t="s">
        <v>960</v>
      </c>
      <c r="J173" s="481" t="s">
        <v>958</v>
      </c>
      <c r="K173" s="481" t="s">
        <v>961</v>
      </c>
      <c r="L173" s="482">
        <v>103.64</v>
      </c>
      <c r="M173" s="482">
        <v>103.64</v>
      </c>
      <c r="N173" s="481">
        <v>1</v>
      </c>
      <c r="O173" s="546">
        <v>0.5</v>
      </c>
      <c r="P173" s="482"/>
      <c r="Q173" s="500">
        <v>0</v>
      </c>
      <c r="R173" s="481"/>
      <c r="S173" s="500">
        <v>0</v>
      </c>
      <c r="T173" s="546"/>
      <c r="U173" s="501">
        <v>0</v>
      </c>
    </row>
    <row r="174" spans="1:21" ht="14.4" customHeight="1" x14ac:dyDescent="0.3">
      <c r="A174" s="480">
        <v>27</v>
      </c>
      <c r="B174" s="481" t="s">
        <v>451</v>
      </c>
      <c r="C174" s="481" t="s">
        <v>462</v>
      </c>
      <c r="D174" s="544" t="s">
        <v>1367</v>
      </c>
      <c r="E174" s="545" t="s">
        <v>473</v>
      </c>
      <c r="F174" s="481" t="s">
        <v>456</v>
      </c>
      <c r="G174" s="481" t="s">
        <v>491</v>
      </c>
      <c r="H174" s="481" t="s">
        <v>1369</v>
      </c>
      <c r="I174" s="481" t="s">
        <v>962</v>
      </c>
      <c r="J174" s="481" t="s">
        <v>493</v>
      </c>
      <c r="K174" s="481" t="s">
        <v>963</v>
      </c>
      <c r="L174" s="482">
        <v>0</v>
      </c>
      <c r="M174" s="482">
        <v>0</v>
      </c>
      <c r="N174" s="481">
        <v>1</v>
      </c>
      <c r="O174" s="546">
        <v>0.5</v>
      </c>
      <c r="P174" s="482"/>
      <c r="Q174" s="500"/>
      <c r="R174" s="481"/>
      <c r="S174" s="500">
        <v>0</v>
      </c>
      <c r="T174" s="546"/>
      <c r="U174" s="501">
        <v>0</v>
      </c>
    </row>
    <row r="175" spans="1:21" ht="14.4" customHeight="1" x14ac:dyDescent="0.3">
      <c r="A175" s="480">
        <v>27</v>
      </c>
      <c r="B175" s="481" t="s">
        <v>451</v>
      </c>
      <c r="C175" s="481" t="s">
        <v>462</v>
      </c>
      <c r="D175" s="544" t="s">
        <v>1367</v>
      </c>
      <c r="E175" s="545" t="s">
        <v>473</v>
      </c>
      <c r="F175" s="481" t="s">
        <v>456</v>
      </c>
      <c r="G175" s="481" t="s">
        <v>491</v>
      </c>
      <c r="H175" s="481" t="s">
        <v>1369</v>
      </c>
      <c r="I175" s="481" t="s">
        <v>964</v>
      </c>
      <c r="J175" s="481" t="s">
        <v>965</v>
      </c>
      <c r="K175" s="481" t="s">
        <v>966</v>
      </c>
      <c r="L175" s="482">
        <v>98.78</v>
      </c>
      <c r="M175" s="482">
        <v>98.78</v>
      </c>
      <c r="N175" s="481">
        <v>1</v>
      </c>
      <c r="O175" s="546">
        <v>0.5</v>
      </c>
      <c r="P175" s="482"/>
      <c r="Q175" s="500">
        <v>0</v>
      </c>
      <c r="R175" s="481"/>
      <c r="S175" s="500">
        <v>0</v>
      </c>
      <c r="T175" s="546"/>
      <c r="U175" s="501">
        <v>0</v>
      </c>
    </row>
    <row r="176" spans="1:21" ht="14.4" customHeight="1" x14ac:dyDescent="0.3">
      <c r="A176" s="480">
        <v>27</v>
      </c>
      <c r="B176" s="481" t="s">
        <v>451</v>
      </c>
      <c r="C176" s="481" t="s">
        <v>462</v>
      </c>
      <c r="D176" s="544" t="s">
        <v>1367</v>
      </c>
      <c r="E176" s="545" t="s">
        <v>473</v>
      </c>
      <c r="F176" s="481" t="s">
        <v>456</v>
      </c>
      <c r="G176" s="481" t="s">
        <v>491</v>
      </c>
      <c r="H176" s="481" t="s">
        <v>1369</v>
      </c>
      <c r="I176" s="481" t="s">
        <v>967</v>
      </c>
      <c r="J176" s="481" t="s">
        <v>968</v>
      </c>
      <c r="K176" s="481" t="s">
        <v>969</v>
      </c>
      <c r="L176" s="482">
        <v>118.54</v>
      </c>
      <c r="M176" s="482">
        <v>118.54</v>
      </c>
      <c r="N176" s="481">
        <v>1</v>
      </c>
      <c r="O176" s="546">
        <v>0.5</v>
      </c>
      <c r="P176" s="482"/>
      <c r="Q176" s="500">
        <v>0</v>
      </c>
      <c r="R176" s="481"/>
      <c r="S176" s="500">
        <v>0</v>
      </c>
      <c r="T176" s="546"/>
      <c r="U176" s="501">
        <v>0</v>
      </c>
    </row>
    <row r="177" spans="1:21" ht="14.4" customHeight="1" x14ac:dyDescent="0.3">
      <c r="A177" s="480">
        <v>27</v>
      </c>
      <c r="B177" s="481" t="s">
        <v>451</v>
      </c>
      <c r="C177" s="481" t="s">
        <v>462</v>
      </c>
      <c r="D177" s="544" t="s">
        <v>1367</v>
      </c>
      <c r="E177" s="545" t="s">
        <v>473</v>
      </c>
      <c r="F177" s="481" t="s">
        <v>456</v>
      </c>
      <c r="G177" s="481" t="s">
        <v>491</v>
      </c>
      <c r="H177" s="481" t="s">
        <v>1369</v>
      </c>
      <c r="I177" s="481" t="s">
        <v>970</v>
      </c>
      <c r="J177" s="481" t="s">
        <v>971</v>
      </c>
      <c r="K177" s="481" t="s">
        <v>972</v>
      </c>
      <c r="L177" s="482">
        <v>59.27</v>
      </c>
      <c r="M177" s="482">
        <v>118.54</v>
      </c>
      <c r="N177" s="481">
        <v>2</v>
      </c>
      <c r="O177" s="546">
        <v>1.5</v>
      </c>
      <c r="P177" s="482">
        <v>59.27</v>
      </c>
      <c r="Q177" s="500">
        <v>0.5</v>
      </c>
      <c r="R177" s="481">
        <v>1</v>
      </c>
      <c r="S177" s="500">
        <v>0.5</v>
      </c>
      <c r="T177" s="546">
        <v>1</v>
      </c>
      <c r="U177" s="501">
        <v>0.66666666666666663</v>
      </c>
    </row>
    <row r="178" spans="1:21" ht="14.4" customHeight="1" x14ac:dyDescent="0.3">
      <c r="A178" s="480">
        <v>27</v>
      </c>
      <c r="B178" s="481" t="s">
        <v>451</v>
      </c>
      <c r="C178" s="481" t="s">
        <v>462</v>
      </c>
      <c r="D178" s="544" t="s">
        <v>1367</v>
      </c>
      <c r="E178" s="545" t="s">
        <v>473</v>
      </c>
      <c r="F178" s="481" t="s">
        <v>456</v>
      </c>
      <c r="G178" s="481" t="s">
        <v>491</v>
      </c>
      <c r="H178" s="481" t="s">
        <v>1369</v>
      </c>
      <c r="I178" s="481" t="s">
        <v>973</v>
      </c>
      <c r="J178" s="481" t="s">
        <v>974</v>
      </c>
      <c r="K178" s="481" t="s">
        <v>975</v>
      </c>
      <c r="L178" s="482">
        <v>79.03</v>
      </c>
      <c r="M178" s="482">
        <v>237.09</v>
      </c>
      <c r="N178" s="481">
        <v>3</v>
      </c>
      <c r="O178" s="546">
        <v>2.5</v>
      </c>
      <c r="P178" s="482"/>
      <c r="Q178" s="500">
        <v>0</v>
      </c>
      <c r="R178" s="481"/>
      <c r="S178" s="500">
        <v>0</v>
      </c>
      <c r="T178" s="546"/>
      <c r="U178" s="501">
        <v>0</v>
      </c>
    </row>
    <row r="179" spans="1:21" ht="14.4" customHeight="1" x14ac:dyDescent="0.3">
      <c r="A179" s="480">
        <v>27</v>
      </c>
      <c r="B179" s="481" t="s">
        <v>451</v>
      </c>
      <c r="C179" s="481" t="s">
        <v>462</v>
      </c>
      <c r="D179" s="544" t="s">
        <v>1367</v>
      </c>
      <c r="E179" s="545" t="s">
        <v>473</v>
      </c>
      <c r="F179" s="481" t="s">
        <v>456</v>
      </c>
      <c r="G179" s="481" t="s">
        <v>491</v>
      </c>
      <c r="H179" s="481" t="s">
        <v>424</v>
      </c>
      <c r="I179" s="481" t="s">
        <v>492</v>
      </c>
      <c r="J179" s="481" t="s">
        <v>493</v>
      </c>
      <c r="K179" s="481" t="s">
        <v>494</v>
      </c>
      <c r="L179" s="482">
        <v>79.03</v>
      </c>
      <c r="M179" s="482">
        <v>158.06</v>
      </c>
      <c r="N179" s="481">
        <v>2</v>
      </c>
      <c r="O179" s="546">
        <v>1.5</v>
      </c>
      <c r="P179" s="482">
        <v>79.03</v>
      </c>
      <c r="Q179" s="500">
        <v>0.5</v>
      </c>
      <c r="R179" s="481">
        <v>1</v>
      </c>
      <c r="S179" s="500">
        <v>0.5</v>
      </c>
      <c r="T179" s="546">
        <v>1</v>
      </c>
      <c r="U179" s="501">
        <v>0.66666666666666663</v>
      </c>
    </row>
    <row r="180" spans="1:21" ht="14.4" customHeight="1" x14ac:dyDescent="0.3">
      <c r="A180" s="480">
        <v>27</v>
      </c>
      <c r="B180" s="481" t="s">
        <v>451</v>
      </c>
      <c r="C180" s="481" t="s">
        <v>462</v>
      </c>
      <c r="D180" s="544" t="s">
        <v>1367</v>
      </c>
      <c r="E180" s="545" t="s">
        <v>473</v>
      </c>
      <c r="F180" s="481" t="s">
        <v>456</v>
      </c>
      <c r="G180" s="481" t="s">
        <v>491</v>
      </c>
      <c r="H180" s="481" t="s">
        <v>1369</v>
      </c>
      <c r="I180" s="481" t="s">
        <v>976</v>
      </c>
      <c r="J180" s="481" t="s">
        <v>977</v>
      </c>
      <c r="K180" s="481" t="s">
        <v>978</v>
      </c>
      <c r="L180" s="482">
        <v>46.07</v>
      </c>
      <c r="M180" s="482">
        <v>92.14</v>
      </c>
      <c r="N180" s="481">
        <v>2</v>
      </c>
      <c r="O180" s="546">
        <v>1.5</v>
      </c>
      <c r="P180" s="482">
        <v>46.07</v>
      </c>
      <c r="Q180" s="500">
        <v>0.5</v>
      </c>
      <c r="R180" s="481">
        <v>1</v>
      </c>
      <c r="S180" s="500">
        <v>0.5</v>
      </c>
      <c r="T180" s="546">
        <v>1</v>
      </c>
      <c r="U180" s="501">
        <v>0.66666666666666663</v>
      </c>
    </row>
    <row r="181" spans="1:21" ht="14.4" customHeight="1" x14ac:dyDescent="0.3">
      <c r="A181" s="480">
        <v>27</v>
      </c>
      <c r="B181" s="481" t="s">
        <v>451</v>
      </c>
      <c r="C181" s="481" t="s">
        <v>462</v>
      </c>
      <c r="D181" s="544" t="s">
        <v>1367</v>
      </c>
      <c r="E181" s="545" t="s">
        <v>473</v>
      </c>
      <c r="F181" s="481" t="s">
        <v>456</v>
      </c>
      <c r="G181" s="481" t="s">
        <v>979</v>
      </c>
      <c r="H181" s="481" t="s">
        <v>1369</v>
      </c>
      <c r="I181" s="481" t="s">
        <v>980</v>
      </c>
      <c r="J181" s="481" t="s">
        <v>981</v>
      </c>
      <c r="K181" s="481" t="s">
        <v>982</v>
      </c>
      <c r="L181" s="482">
        <v>54.98</v>
      </c>
      <c r="M181" s="482">
        <v>109.96</v>
      </c>
      <c r="N181" s="481">
        <v>2</v>
      </c>
      <c r="O181" s="546">
        <v>0.5</v>
      </c>
      <c r="P181" s="482"/>
      <c r="Q181" s="500">
        <v>0</v>
      </c>
      <c r="R181" s="481"/>
      <c r="S181" s="500">
        <v>0</v>
      </c>
      <c r="T181" s="546"/>
      <c r="U181" s="501">
        <v>0</v>
      </c>
    </row>
    <row r="182" spans="1:21" ht="14.4" customHeight="1" x14ac:dyDescent="0.3">
      <c r="A182" s="480">
        <v>27</v>
      </c>
      <c r="B182" s="481" t="s">
        <v>451</v>
      </c>
      <c r="C182" s="481" t="s">
        <v>462</v>
      </c>
      <c r="D182" s="544" t="s">
        <v>1367</v>
      </c>
      <c r="E182" s="545" t="s">
        <v>473</v>
      </c>
      <c r="F182" s="481" t="s">
        <v>456</v>
      </c>
      <c r="G182" s="481" t="s">
        <v>979</v>
      </c>
      <c r="H182" s="481" t="s">
        <v>1369</v>
      </c>
      <c r="I182" s="481" t="s">
        <v>980</v>
      </c>
      <c r="J182" s="481" t="s">
        <v>981</v>
      </c>
      <c r="K182" s="481" t="s">
        <v>982</v>
      </c>
      <c r="L182" s="482">
        <v>46.73</v>
      </c>
      <c r="M182" s="482">
        <v>140.19</v>
      </c>
      <c r="N182" s="481">
        <v>3</v>
      </c>
      <c r="O182" s="546">
        <v>0.5</v>
      </c>
      <c r="P182" s="482"/>
      <c r="Q182" s="500">
        <v>0</v>
      </c>
      <c r="R182" s="481"/>
      <c r="S182" s="500">
        <v>0</v>
      </c>
      <c r="T182" s="546"/>
      <c r="U182" s="501">
        <v>0</v>
      </c>
    </row>
    <row r="183" spans="1:21" ht="14.4" customHeight="1" x14ac:dyDescent="0.3">
      <c r="A183" s="480">
        <v>27</v>
      </c>
      <c r="B183" s="481" t="s">
        <v>451</v>
      </c>
      <c r="C183" s="481" t="s">
        <v>462</v>
      </c>
      <c r="D183" s="544" t="s">
        <v>1367</v>
      </c>
      <c r="E183" s="545" t="s">
        <v>473</v>
      </c>
      <c r="F183" s="481" t="s">
        <v>456</v>
      </c>
      <c r="G183" s="481" t="s">
        <v>979</v>
      </c>
      <c r="H183" s="481" t="s">
        <v>1369</v>
      </c>
      <c r="I183" s="481" t="s">
        <v>983</v>
      </c>
      <c r="J183" s="481" t="s">
        <v>981</v>
      </c>
      <c r="K183" s="481" t="s">
        <v>984</v>
      </c>
      <c r="L183" s="482">
        <v>0</v>
      </c>
      <c r="M183" s="482">
        <v>0</v>
      </c>
      <c r="N183" s="481">
        <v>2</v>
      </c>
      <c r="O183" s="546">
        <v>1</v>
      </c>
      <c r="P183" s="482">
        <v>0</v>
      </c>
      <c r="Q183" s="500"/>
      <c r="R183" s="481">
        <v>2</v>
      </c>
      <c r="S183" s="500">
        <v>1</v>
      </c>
      <c r="T183" s="546">
        <v>1</v>
      </c>
      <c r="U183" s="501">
        <v>1</v>
      </c>
    </row>
    <row r="184" spans="1:21" ht="14.4" customHeight="1" x14ac:dyDescent="0.3">
      <c r="A184" s="480">
        <v>27</v>
      </c>
      <c r="B184" s="481" t="s">
        <v>451</v>
      </c>
      <c r="C184" s="481" t="s">
        <v>462</v>
      </c>
      <c r="D184" s="544" t="s">
        <v>1367</v>
      </c>
      <c r="E184" s="545" t="s">
        <v>473</v>
      </c>
      <c r="F184" s="481" t="s">
        <v>456</v>
      </c>
      <c r="G184" s="481" t="s">
        <v>985</v>
      </c>
      <c r="H184" s="481" t="s">
        <v>424</v>
      </c>
      <c r="I184" s="481" t="s">
        <v>986</v>
      </c>
      <c r="J184" s="481" t="s">
        <v>987</v>
      </c>
      <c r="K184" s="481" t="s">
        <v>988</v>
      </c>
      <c r="L184" s="482">
        <v>0</v>
      </c>
      <c r="M184" s="482">
        <v>0</v>
      </c>
      <c r="N184" s="481">
        <v>4</v>
      </c>
      <c r="O184" s="546">
        <v>0.5</v>
      </c>
      <c r="P184" s="482">
        <v>0</v>
      </c>
      <c r="Q184" s="500"/>
      <c r="R184" s="481">
        <v>4</v>
      </c>
      <c r="S184" s="500">
        <v>1</v>
      </c>
      <c r="T184" s="546">
        <v>0.5</v>
      </c>
      <c r="U184" s="501">
        <v>1</v>
      </c>
    </row>
    <row r="185" spans="1:21" ht="14.4" customHeight="1" x14ac:dyDescent="0.3">
      <c r="A185" s="480">
        <v>27</v>
      </c>
      <c r="B185" s="481" t="s">
        <v>451</v>
      </c>
      <c r="C185" s="481" t="s">
        <v>462</v>
      </c>
      <c r="D185" s="544" t="s">
        <v>1367</v>
      </c>
      <c r="E185" s="545" t="s">
        <v>473</v>
      </c>
      <c r="F185" s="481" t="s">
        <v>456</v>
      </c>
      <c r="G185" s="481" t="s">
        <v>989</v>
      </c>
      <c r="H185" s="481" t="s">
        <v>1369</v>
      </c>
      <c r="I185" s="481" t="s">
        <v>990</v>
      </c>
      <c r="J185" s="481" t="s">
        <v>991</v>
      </c>
      <c r="K185" s="481" t="s">
        <v>992</v>
      </c>
      <c r="L185" s="482">
        <v>86.43</v>
      </c>
      <c r="M185" s="482">
        <v>86.43</v>
      </c>
      <c r="N185" s="481">
        <v>1</v>
      </c>
      <c r="O185" s="546">
        <v>1</v>
      </c>
      <c r="P185" s="482"/>
      <c r="Q185" s="500">
        <v>0</v>
      </c>
      <c r="R185" s="481"/>
      <c r="S185" s="500">
        <v>0</v>
      </c>
      <c r="T185" s="546"/>
      <c r="U185" s="501">
        <v>0</v>
      </c>
    </row>
    <row r="186" spans="1:21" ht="14.4" customHeight="1" x14ac:dyDescent="0.3">
      <c r="A186" s="480">
        <v>27</v>
      </c>
      <c r="B186" s="481" t="s">
        <v>451</v>
      </c>
      <c r="C186" s="481" t="s">
        <v>462</v>
      </c>
      <c r="D186" s="544" t="s">
        <v>1367</v>
      </c>
      <c r="E186" s="545" t="s">
        <v>473</v>
      </c>
      <c r="F186" s="481" t="s">
        <v>456</v>
      </c>
      <c r="G186" s="481" t="s">
        <v>989</v>
      </c>
      <c r="H186" s="481" t="s">
        <v>1369</v>
      </c>
      <c r="I186" s="481" t="s">
        <v>993</v>
      </c>
      <c r="J186" s="481" t="s">
        <v>994</v>
      </c>
      <c r="K186" s="481" t="s">
        <v>995</v>
      </c>
      <c r="L186" s="482">
        <v>86.41</v>
      </c>
      <c r="M186" s="482">
        <v>259.23</v>
      </c>
      <c r="N186" s="481">
        <v>3</v>
      </c>
      <c r="O186" s="546">
        <v>0.5</v>
      </c>
      <c r="P186" s="482"/>
      <c r="Q186" s="500">
        <v>0</v>
      </c>
      <c r="R186" s="481"/>
      <c r="S186" s="500">
        <v>0</v>
      </c>
      <c r="T186" s="546"/>
      <c r="U186" s="501">
        <v>0</v>
      </c>
    </row>
    <row r="187" spans="1:21" ht="14.4" customHeight="1" x14ac:dyDescent="0.3">
      <c r="A187" s="480">
        <v>27</v>
      </c>
      <c r="B187" s="481" t="s">
        <v>451</v>
      </c>
      <c r="C187" s="481" t="s">
        <v>462</v>
      </c>
      <c r="D187" s="544" t="s">
        <v>1367</v>
      </c>
      <c r="E187" s="545" t="s">
        <v>473</v>
      </c>
      <c r="F187" s="481" t="s">
        <v>456</v>
      </c>
      <c r="G187" s="481" t="s">
        <v>617</v>
      </c>
      <c r="H187" s="481" t="s">
        <v>424</v>
      </c>
      <c r="I187" s="481" t="s">
        <v>618</v>
      </c>
      <c r="J187" s="481" t="s">
        <v>619</v>
      </c>
      <c r="K187" s="481" t="s">
        <v>620</v>
      </c>
      <c r="L187" s="482">
        <v>38.04</v>
      </c>
      <c r="M187" s="482">
        <v>38.04</v>
      </c>
      <c r="N187" s="481">
        <v>1</v>
      </c>
      <c r="O187" s="546">
        <v>0.5</v>
      </c>
      <c r="P187" s="482"/>
      <c r="Q187" s="500">
        <v>0</v>
      </c>
      <c r="R187" s="481"/>
      <c r="S187" s="500">
        <v>0</v>
      </c>
      <c r="T187" s="546"/>
      <c r="U187" s="501">
        <v>0</v>
      </c>
    </row>
    <row r="188" spans="1:21" ht="14.4" customHeight="1" x14ac:dyDescent="0.3">
      <c r="A188" s="480">
        <v>27</v>
      </c>
      <c r="B188" s="481" t="s">
        <v>451</v>
      </c>
      <c r="C188" s="481" t="s">
        <v>462</v>
      </c>
      <c r="D188" s="544" t="s">
        <v>1367</v>
      </c>
      <c r="E188" s="545" t="s">
        <v>473</v>
      </c>
      <c r="F188" s="481" t="s">
        <v>456</v>
      </c>
      <c r="G188" s="481" t="s">
        <v>617</v>
      </c>
      <c r="H188" s="481" t="s">
        <v>424</v>
      </c>
      <c r="I188" s="481" t="s">
        <v>996</v>
      </c>
      <c r="J188" s="481" t="s">
        <v>619</v>
      </c>
      <c r="K188" s="481" t="s">
        <v>997</v>
      </c>
      <c r="L188" s="482">
        <v>35.11</v>
      </c>
      <c r="M188" s="482">
        <v>140.44</v>
      </c>
      <c r="N188" s="481">
        <v>4</v>
      </c>
      <c r="O188" s="546">
        <v>1</v>
      </c>
      <c r="P188" s="482"/>
      <c r="Q188" s="500">
        <v>0</v>
      </c>
      <c r="R188" s="481"/>
      <c r="S188" s="500">
        <v>0</v>
      </c>
      <c r="T188" s="546"/>
      <c r="U188" s="501">
        <v>0</v>
      </c>
    </row>
    <row r="189" spans="1:21" ht="14.4" customHeight="1" x14ac:dyDescent="0.3">
      <c r="A189" s="480">
        <v>27</v>
      </c>
      <c r="B189" s="481" t="s">
        <v>451</v>
      </c>
      <c r="C189" s="481" t="s">
        <v>462</v>
      </c>
      <c r="D189" s="544" t="s">
        <v>1367</v>
      </c>
      <c r="E189" s="545" t="s">
        <v>473</v>
      </c>
      <c r="F189" s="481" t="s">
        <v>456</v>
      </c>
      <c r="G189" s="481" t="s">
        <v>617</v>
      </c>
      <c r="H189" s="481" t="s">
        <v>424</v>
      </c>
      <c r="I189" s="481" t="s">
        <v>998</v>
      </c>
      <c r="J189" s="481" t="s">
        <v>999</v>
      </c>
      <c r="K189" s="481" t="s">
        <v>1000</v>
      </c>
      <c r="L189" s="482">
        <v>234.07</v>
      </c>
      <c r="M189" s="482">
        <v>234.07</v>
      </c>
      <c r="N189" s="481">
        <v>1</v>
      </c>
      <c r="O189" s="546">
        <v>0.5</v>
      </c>
      <c r="P189" s="482"/>
      <c r="Q189" s="500">
        <v>0</v>
      </c>
      <c r="R189" s="481"/>
      <c r="S189" s="500">
        <v>0</v>
      </c>
      <c r="T189" s="546"/>
      <c r="U189" s="501">
        <v>0</v>
      </c>
    </row>
    <row r="190" spans="1:21" ht="14.4" customHeight="1" x14ac:dyDescent="0.3">
      <c r="A190" s="480">
        <v>27</v>
      </c>
      <c r="B190" s="481" t="s">
        <v>451</v>
      </c>
      <c r="C190" s="481" t="s">
        <v>462</v>
      </c>
      <c r="D190" s="544" t="s">
        <v>1367</v>
      </c>
      <c r="E190" s="545" t="s">
        <v>473</v>
      </c>
      <c r="F190" s="481" t="s">
        <v>456</v>
      </c>
      <c r="G190" s="481" t="s">
        <v>617</v>
      </c>
      <c r="H190" s="481" t="s">
        <v>424</v>
      </c>
      <c r="I190" s="481" t="s">
        <v>1001</v>
      </c>
      <c r="J190" s="481" t="s">
        <v>999</v>
      </c>
      <c r="K190" s="481" t="s">
        <v>1002</v>
      </c>
      <c r="L190" s="482">
        <v>70.23</v>
      </c>
      <c r="M190" s="482">
        <v>140.46</v>
      </c>
      <c r="N190" s="481">
        <v>2</v>
      </c>
      <c r="O190" s="546">
        <v>1</v>
      </c>
      <c r="P190" s="482">
        <v>140.46</v>
      </c>
      <c r="Q190" s="500">
        <v>1</v>
      </c>
      <c r="R190" s="481">
        <v>2</v>
      </c>
      <c r="S190" s="500">
        <v>1</v>
      </c>
      <c r="T190" s="546">
        <v>1</v>
      </c>
      <c r="U190" s="501">
        <v>1</v>
      </c>
    </row>
    <row r="191" spans="1:21" ht="14.4" customHeight="1" x14ac:dyDescent="0.3">
      <c r="A191" s="480">
        <v>27</v>
      </c>
      <c r="B191" s="481" t="s">
        <v>451</v>
      </c>
      <c r="C191" s="481" t="s">
        <v>462</v>
      </c>
      <c r="D191" s="544" t="s">
        <v>1367</v>
      </c>
      <c r="E191" s="545" t="s">
        <v>473</v>
      </c>
      <c r="F191" s="481" t="s">
        <v>456</v>
      </c>
      <c r="G191" s="481" t="s">
        <v>617</v>
      </c>
      <c r="H191" s="481" t="s">
        <v>424</v>
      </c>
      <c r="I191" s="481" t="s">
        <v>1003</v>
      </c>
      <c r="J191" s="481" t="s">
        <v>619</v>
      </c>
      <c r="K191" s="481" t="s">
        <v>1004</v>
      </c>
      <c r="L191" s="482">
        <v>0</v>
      </c>
      <c r="M191" s="482">
        <v>0</v>
      </c>
      <c r="N191" s="481">
        <v>2</v>
      </c>
      <c r="O191" s="546">
        <v>0.5</v>
      </c>
      <c r="P191" s="482">
        <v>0</v>
      </c>
      <c r="Q191" s="500"/>
      <c r="R191" s="481">
        <v>2</v>
      </c>
      <c r="S191" s="500">
        <v>1</v>
      </c>
      <c r="T191" s="546">
        <v>0.5</v>
      </c>
      <c r="U191" s="501">
        <v>1</v>
      </c>
    </row>
    <row r="192" spans="1:21" ht="14.4" customHeight="1" x14ac:dyDescent="0.3">
      <c r="A192" s="480">
        <v>27</v>
      </c>
      <c r="B192" s="481" t="s">
        <v>451</v>
      </c>
      <c r="C192" s="481" t="s">
        <v>462</v>
      </c>
      <c r="D192" s="544" t="s">
        <v>1367</v>
      </c>
      <c r="E192" s="545" t="s">
        <v>473</v>
      </c>
      <c r="F192" s="481" t="s">
        <v>456</v>
      </c>
      <c r="G192" s="481" t="s">
        <v>617</v>
      </c>
      <c r="H192" s="481" t="s">
        <v>424</v>
      </c>
      <c r="I192" s="481" t="s">
        <v>1005</v>
      </c>
      <c r="J192" s="481" t="s">
        <v>619</v>
      </c>
      <c r="K192" s="481" t="s">
        <v>1006</v>
      </c>
      <c r="L192" s="482">
        <v>0</v>
      </c>
      <c r="M192" s="482">
        <v>0</v>
      </c>
      <c r="N192" s="481">
        <v>2</v>
      </c>
      <c r="O192" s="546">
        <v>1</v>
      </c>
      <c r="P192" s="482">
        <v>0</v>
      </c>
      <c r="Q192" s="500"/>
      <c r="R192" s="481">
        <v>2</v>
      </c>
      <c r="S192" s="500">
        <v>1</v>
      </c>
      <c r="T192" s="546">
        <v>1</v>
      </c>
      <c r="U192" s="501">
        <v>1</v>
      </c>
    </row>
    <row r="193" spans="1:21" ht="14.4" customHeight="1" x14ac:dyDescent="0.3">
      <c r="A193" s="480">
        <v>27</v>
      </c>
      <c r="B193" s="481" t="s">
        <v>451</v>
      </c>
      <c r="C193" s="481" t="s">
        <v>462</v>
      </c>
      <c r="D193" s="544" t="s">
        <v>1367</v>
      </c>
      <c r="E193" s="545" t="s">
        <v>473</v>
      </c>
      <c r="F193" s="481" t="s">
        <v>456</v>
      </c>
      <c r="G193" s="481" t="s">
        <v>617</v>
      </c>
      <c r="H193" s="481" t="s">
        <v>424</v>
      </c>
      <c r="I193" s="481" t="s">
        <v>1007</v>
      </c>
      <c r="J193" s="481" t="s">
        <v>619</v>
      </c>
      <c r="K193" s="481" t="s">
        <v>1002</v>
      </c>
      <c r="L193" s="482">
        <v>70.23</v>
      </c>
      <c r="M193" s="482">
        <v>140.46</v>
      </c>
      <c r="N193" s="481">
        <v>2</v>
      </c>
      <c r="O193" s="546">
        <v>0.5</v>
      </c>
      <c r="P193" s="482"/>
      <c r="Q193" s="500">
        <v>0</v>
      </c>
      <c r="R193" s="481"/>
      <c r="S193" s="500">
        <v>0</v>
      </c>
      <c r="T193" s="546"/>
      <c r="U193" s="501">
        <v>0</v>
      </c>
    </row>
    <row r="194" spans="1:21" ht="14.4" customHeight="1" x14ac:dyDescent="0.3">
      <c r="A194" s="480">
        <v>27</v>
      </c>
      <c r="B194" s="481" t="s">
        <v>451</v>
      </c>
      <c r="C194" s="481" t="s">
        <v>462</v>
      </c>
      <c r="D194" s="544" t="s">
        <v>1367</v>
      </c>
      <c r="E194" s="545" t="s">
        <v>473</v>
      </c>
      <c r="F194" s="481" t="s">
        <v>456</v>
      </c>
      <c r="G194" s="481" t="s">
        <v>1008</v>
      </c>
      <c r="H194" s="481" t="s">
        <v>1369</v>
      </c>
      <c r="I194" s="481" t="s">
        <v>1009</v>
      </c>
      <c r="J194" s="481" t="s">
        <v>1010</v>
      </c>
      <c r="K194" s="481" t="s">
        <v>1011</v>
      </c>
      <c r="L194" s="482">
        <v>468.68</v>
      </c>
      <c r="M194" s="482">
        <v>937.36</v>
      </c>
      <c r="N194" s="481">
        <v>2</v>
      </c>
      <c r="O194" s="546">
        <v>1</v>
      </c>
      <c r="P194" s="482"/>
      <c r="Q194" s="500">
        <v>0</v>
      </c>
      <c r="R194" s="481"/>
      <c r="S194" s="500">
        <v>0</v>
      </c>
      <c r="T194" s="546"/>
      <c r="U194" s="501">
        <v>0</v>
      </c>
    </row>
    <row r="195" spans="1:21" ht="14.4" customHeight="1" x14ac:dyDescent="0.3">
      <c r="A195" s="480">
        <v>27</v>
      </c>
      <c r="B195" s="481" t="s">
        <v>451</v>
      </c>
      <c r="C195" s="481" t="s">
        <v>462</v>
      </c>
      <c r="D195" s="544" t="s">
        <v>1367</v>
      </c>
      <c r="E195" s="545" t="s">
        <v>473</v>
      </c>
      <c r="F195" s="481" t="s">
        <v>456</v>
      </c>
      <c r="G195" s="481" t="s">
        <v>1008</v>
      </c>
      <c r="H195" s="481" t="s">
        <v>1369</v>
      </c>
      <c r="I195" s="481" t="s">
        <v>1012</v>
      </c>
      <c r="J195" s="481" t="s">
        <v>1010</v>
      </c>
      <c r="K195" s="481" t="s">
        <v>1013</v>
      </c>
      <c r="L195" s="482">
        <v>351.51</v>
      </c>
      <c r="M195" s="482">
        <v>351.51</v>
      </c>
      <c r="N195" s="481">
        <v>1</v>
      </c>
      <c r="O195" s="546">
        <v>0.5</v>
      </c>
      <c r="P195" s="482"/>
      <c r="Q195" s="500">
        <v>0</v>
      </c>
      <c r="R195" s="481"/>
      <c r="S195" s="500">
        <v>0</v>
      </c>
      <c r="T195" s="546"/>
      <c r="U195" s="501">
        <v>0</v>
      </c>
    </row>
    <row r="196" spans="1:21" ht="14.4" customHeight="1" x14ac:dyDescent="0.3">
      <c r="A196" s="480">
        <v>27</v>
      </c>
      <c r="B196" s="481" t="s">
        <v>451</v>
      </c>
      <c r="C196" s="481" t="s">
        <v>462</v>
      </c>
      <c r="D196" s="544" t="s">
        <v>1367</v>
      </c>
      <c r="E196" s="545" t="s">
        <v>473</v>
      </c>
      <c r="F196" s="481" t="s">
        <v>456</v>
      </c>
      <c r="G196" s="481" t="s">
        <v>1014</v>
      </c>
      <c r="H196" s="481" t="s">
        <v>1369</v>
      </c>
      <c r="I196" s="481" t="s">
        <v>1015</v>
      </c>
      <c r="J196" s="481" t="s">
        <v>1016</v>
      </c>
      <c r="K196" s="481" t="s">
        <v>1017</v>
      </c>
      <c r="L196" s="482">
        <v>2309.36</v>
      </c>
      <c r="M196" s="482">
        <v>2309.36</v>
      </c>
      <c r="N196" s="481">
        <v>1</v>
      </c>
      <c r="O196" s="546">
        <v>0.5</v>
      </c>
      <c r="P196" s="482">
        <v>2309.36</v>
      </c>
      <c r="Q196" s="500">
        <v>1</v>
      </c>
      <c r="R196" s="481">
        <v>1</v>
      </c>
      <c r="S196" s="500">
        <v>1</v>
      </c>
      <c r="T196" s="546">
        <v>0.5</v>
      </c>
      <c r="U196" s="501">
        <v>1</v>
      </c>
    </row>
    <row r="197" spans="1:21" ht="14.4" customHeight="1" x14ac:dyDescent="0.3">
      <c r="A197" s="480">
        <v>27</v>
      </c>
      <c r="B197" s="481" t="s">
        <v>451</v>
      </c>
      <c r="C197" s="481" t="s">
        <v>462</v>
      </c>
      <c r="D197" s="544" t="s">
        <v>1367</v>
      </c>
      <c r="E197" s="545" t="s">
        <v>473</v>
      </c>
      <c r="F197" s="481" t="s">
        <v>456</v>
      </c>
      <c r="G197" s="481" t="s">
        <v>1018</v>
      </c>
      <c r="H197" s="481" t="s">
        <v>424</v>
      </c>
      <c r="I197" s="481" t="s">
        <v>1019</v>
      </c>
      <c r="J197" s="481" t="s">
        <v>1020</v>
      </c>
      <c r="K197" s="481" t="s">
        <v>882</v>
      </c>
      <c r="L197" s="482">
        <v>0</v>
      </c>
      <c r="M197" s="482">
        <v>0</v>
      </c>
      <c r="N197" s="481">
        <v>4</v>
      </c>
      <c r="O197" s="546">
        <v>0.5</v>
      </c>
      <c r="P197" s="482"/>
      <c r="Q197" s="500"/>
      <c r="R197" s="481"/>
      <c r="S197" s="500">
        <v>0</v>
      </c>
      <c r="T197" s="546"/>
      <c r="U197" s="501">
        <v>0</v>
      </c>
    </row>
    <row r="198" spans="1:21" ht="14.4" customHeight="1" x14ac:dyDescent="0.3">
      <c r="A198" s="480">
        <v>27</v>
      </c>
      <c r="B198" s="481" t="s">
        <v>451</v>
      </c>
      <c r="C198" s="481" t="s">
        <v>462</v>
      </c>
      <c r="D198" s="544" t="s">
        <v>1367</v>
      </c>
      <c r="E198" s="545" t="s">
        <v>473</v>
      </c>
      <c r="F198" s="481" t="s">
        <v>456</v>
      </c>
      <c r="G198" s="481" t="s">
        <v>1018</v>
      </c>
      <c r="H198" s="481" t="s">
        <v>424</v>
      </c>
      <c r="I198" s="481" t="s">
        <v>1021</v>
      </c>
      <c r="J198" s="481" t="s">
        <v>1020</v>
      </c>
      <c r="K198" s="481" t="s">
        <v>882</v>
      </c>
      <c r="L198" s="482">
        <v>155.24</v>
      </c>
      <c r="M198" s="482">
        <v>620.96</v>
      </c>
      <c r="N198" s="481">
        <v>4</v>
      </c>
      <c r="O198" s="546">
        <v>1</v>
      </c>
      <c r="P198" s="482">
        <v>620.96</v>
      </c>
      <c r="Q198" s="500">
        <v>1</v>
      </c>
      <c r="R198" s="481">
        <v>4</v>
      </c>
      <c r="S198" s="500">
        <v>1</v>
      </c>
      <c r="T198" s="546">
        <v>1</v>
      </c>
      <c r="U198" s="501">
        <v>1</v>
      </c>
    </row>
    <row r="199" spans="1:21" ht="14.4" customHeight="1" x14ac:dyDescent="0.3">
      <c r="A199" s="480">
        <v>27</v>
      </c>
      <c r="B199" s="481" t="s">
        <v>451</v>
      </c>
      <c r="C199" s="481" t="s">
        <v>462</v>
      </c>
      <c r="D199" s="544" t="s">
        <v>1367</v>
      </c>
      <c r="E199" s="545" t="s">
        <v>473</v>
      </c>
      <c r="F199" s="481" t="s">
        <v>456</v>
      </c>
      <c r="G199" s="481" t="s">
        <v>1022</v>
      </c>
      <c r="H199" s="481" t="s">
        <v>424</v>
      </c>
      <c r="I199" s="481" t="s">
        <v>1023</v>
      </c>
      <c r="J199" s="481" t="s">
        <v>1024</v>
      </c>
      <c r="K199" s="481" t="s">
        <v>1025</v>
      </c>
      <c r="L199" s="482">
        <v>32.76</v>
      </c>
      <c r="M199" s="482">
        <v>360.36</v>
      </c>
      <c r="N199" s="481">
        <v>11</v>
      </c>
      <c r="O199" s="546">
        <v>2.5</v>
      </c>
      <c r="P199" s="482">
        <v>196.56</v>
      </c>
      <c r="Q199" s="500">
        <v>0.54545454545454541</v>
      </c>
      <c r="R199" s="481">
        <v>6</v>
      </c>
      <c r="S199" s="500">
        <v>0.54545454545454541</v>
      </c>
      <c r="T199" s="546">
        <v>1.5</v>
      </c>
      <c r="U199" s="501">
        <v>0.6</v>
      </c>
    </row>
    <row r="200" spans="1:21" ht="14.4" customHeight="1" x14ac:dyDescent="0.3">
      <c r="A200" s="480">
        <v>27</v>
      </c>
      <c r="B200" s="481" t="s">
        <v>451</v>
      </c>
      <c r="C200" s="481" t="s">
        <v>462</v>
      </c>
      <c r="D200" s="544" t="s">
        <v>1367</v>
      </c>
      <c r="E200" s="545" t="s">
        <v>473</v>
      </c>
      <c r="F200" s="481" t="s">
        <v>456</v>
      </c>
      <c r="G200" s="481" t="s">
        <v>562</v>
      </c>
      <c r="H200" s="481" t="s">
        <v>1369</v>
      </c>
      <c r="I200" s="481" t="s">
        <v>1026</v>
      </c>
      <c r="J200" s="481" t="s">
        <v>564</v>
      </c>
      <c r="K200" s="481" t="s">
        <v>1027</v>
      </c>
      <c r="L200" s="482">
        <v>48.42</v>
      </c>
      <c r="M200" s="482">
        <v>48.42</v>
      </c>
      <c r="N200" s="481">
        <v>1</v>
      </c>
      <c r="O200" s="546">
        <v>0.5</v>
      </c>
      <c r="P200" s="482"/>
      <c r="Q200" s="500">
        <v>0</v>
      </c>
      <c r="R200" s="481"/>
      <c r="S200" s="500">
        <v>0</v>
      </c>
      <c r="T200" s="546"/>
      <c r="U200" s="501">
        <v>0</v>
      </c>
    </row>
    <row r="201" spans="1:21" ht="14.4" customHeight="1" x14ac:dyDescent="0.3">
      <c r="A201" s="480">
        <v>27</v>
      </c>
      <c r="B201" s="481" t="s">
        <v>451</v>
      </c>
      <c r="C201" s="481" t="s">
        <v>462</v>
      </c>
      <c r="D201" s="544" t="s">
        <v>1367</v>
      </c>
      <c r="E201" s="545" t="s">
        <v>473</v>
      </c>
      <c r="F201" s="481" t="s">
        <v>456</v>
      </c>
      <c r="G201" s="481" t="s">
        <v>562</v>
      </c>
      <c r="H201" s="481" t="s">
        <v>424</v>
      </c>
      <c r="I201" s="481" t="s">
        <v>563</v>
      </c>
      <c r="J201" s="481" t="s">
        <v>564</v>
      </c>
      <c r="K201" s="481" t="s">
        <v>565</v>
      </c>
      <c r="L201" s="482">
        <v>48.42</v>
      </c>
      <c r="M201" s="482">
        <v>48.42</v>
      </c>
      <c r="N201" s="481">
        <v>1</v>
      </c>
      <c r="O201" s="546">
        <v>0.5</v>
      </c>
      <c r="P201" s="482"/>
      <c r="Q201" s="500">
        <v>0</v>
      </c>
      <c r="R201" s="481"/>
      <c r="S201" s="500">
        <v>0</v>
      </c>
      <c r="T201" s="546"/>
      <c r="U201" s="501">
        <v>0</v>
      </c>
    </row>
    <row r="202" spans="1:21" ht="14.4" customHeight="1" x14ac:dyDescent="0.3">
      <c r="A202" s="480">
        <v>27</v>
      </c>
      <c r="B202" s="481" t="s">
        <v>451</v>
      </c>
      <c r="C202" s="481" t="s">
        <v>462</v>
      </c>
      <c r="D202" s="544" t="s">
        <v>1367</v>
      </c>
      <c r="E202" s="545" t="s">
        <v>473</v>
      </c>
      <c r="F202" s="481" t="s">
        <v>456</v>
      </c>
      <c r="G202" s="481" t="s">
        <v>1028</v>
      </c>
      <c r="H202" s="481" t="s">
        <v>1369</v>
      </c>
      <c r="I202" s="481" t="s">
        <v>1029</v>
      </c>
      <c r="J202" s="481" t="s">
        <v>1030</v>
      </c>
      <c r="K202" s="481" t="s">
        <v>1031</v>
      </c>
      <c r="L202" s="482">
        <v>51.83</v>
      </c>
      <c r="M202" s="482">
        <v>51.83</v>
      </c>
      <c r="N202" s="481">
        <v>1</v>
      </c>
      <c r="O202" s="546">
        <v>0.5</v>
      </c>
      <c r="P202" s="482"/>
      <c r="Q202" s="500">
        <v>0</v>
      </c>
      <c r="R202" s="481"/>
      <c r="S202" s="500">
        <v>0</v>
      </c>
      <c r="T202" s="546"/>
      <c r="U202" s="501">
        <v>0</v>
      </c>
    </row>
    <row r="203" spans="1:21" ht="14.4" customHeight="1" x14ac:dyDescent="0.3">
      <c r="A203" s="480">
        <v>27</v>
      </c>
      <c r="B203" s="481" t="s">
        <v>451</v>
      </c>
      <c r="C203" s="481" t="s">
        <v>462</v>
      </c>
      <c r="D203" s="544" t="s">
        <v>1367</v>
      </c>
      <c r="E203" s="545" t="s">
        <v>473</v>
      </c>
      <c r="F203" s="481" t="s">
        <v>456</v>
      </c>
      <c r="G203" s="481" t="s">
        <v>1032</v>
      </c>
      <c r="H203" s="481" t="s">
        <v>424</v>
      </c>
      <c r="I203" s="481" t="s">
        <v>1033</v>
      </c>
      <c r="J203" s="481" t="s">
        <v>1034</v>
      </c>
      <c r="K203" s="481" t="s">
        <v>1035</v>
      </c>
      <c r="L203" s="482">
        <v>301.2</v>
      </c>
      <c r="M203" s="482">
        <v>301.2</v>
      </c>
      <c r="N203" s="481">
        <v>1</v>
      </c>
      <c r="O203" s="546">
        <v>1</v>
      </c>
      <c r="P203" s="482"/>
      <c r="Q203" s="500">
        <v>0</v>
      </c>
      <c r="R203" s="481"/>
      <c r="S203" s="500">
        <v>0</v>
      </c>
      <c r="T203" s="546"/>
      <c r="U203" s="501">
        <v>0</v>
      </c>
    </row>
    <row r="204" spans="1:21" ht="14.4" customHeight="1" x14ac:dyDescent="0.3">
      <c r="A204" s="480">
        <v>27</v>
      </c>
      <c r="B204" s="481" t="s">
        <v>451</v>
      </c>
      <c r="C204" s="481" t="s">
        <v>462</v>
      </c>
      <c r="D204" s="544" t="s">
        <v>1367</v>
      </c>
      <c r="E204" s="545" t="s">
        <v>473</v>
      </c>
      <c r="F204" s="481" t="s">
        <v>456</v>
      </c>
      <c r="G204" s="481" t="s">
        <v>1032</v>
      </c>
      <c r="H204" s="481" t="s">
        <v>424</v>
      </c>
      <c r="I204" s="481" t="s">
        <v>1036</v>
      </c>
      <c r="J204" s="481" t="s">
        <v>1037</v>
      </c>
      <c r="K204" s="481" t="s">
        <v>1038</v>
      </c>
      <c r="L204" s="482">
        <v>205.84</v>
      </c>
      <c r="M204" s="482">
        <v>1029.2</v>
      </c>
      <c r="N204" s="481">
        <v>5</v>
      </c>
      <c r="O204" s="546">
        <v>2</v>
      </c>
      <c r="P204" s="482"/>
      <c r="Q204" s="500">
        <v>0</v>
      </c>
      <c r="R204" s="481"/>
      <c r="S204" s="500">
        <v>0</v>
      </c>
      <c r="T204" s="546"/>
      <c r="U204" s="501">
        <v>0</v>
      </c>
    </row>
    <row r="205" spans="1:21" ht="14.4" customHeight="1" x14ac:dyDescent="0.3">
      <c r="A205" s="480">
        <v>27</v>
      </c>
      <c r="B205" s="481" t="s">
        <v>451</v>
      </c>
      <c r="C205" s="481" t="s">
        <v>462</v>
      </c>
      <c r="D205" s="544" t="s">
        <v>1367</v>
      </c>
      <c r="E205" s="545" t="s">
        <v>473</v>
      </c>
      <c r="F205" s="481" t="s">
        <v>456</v>
      </c>
      <c r="G205" s="481" t="s">
        <v>1032</v>
      </c>
      <c r="H205" s="481" t="s">
        <v>424</v>
      </c>
      <c r="I205" s="481" t="s">
        <v>1039</v>
      </c>
      <c r="J205" s="481" t="s">
        <v>1034</v>
      </c>
      <c r="K205" s="481" t="s">
        <v>1040</v>
      </c>
      <c r="L205" s="482">
        <v>57.64</v>
      </c>
      <c r="M205" s="482">
        <v>115.28</v>
      </c>
      <c r="N205" s="481">
        <v>2</v>
      </c>
      <c r="O205" s="546">
        <v>1</v>
      </c>
      <c r="P205" s="482">
        <v>115.28</v>
      </c>
      <c r="Q205" s="500">
        <v>1</v>
      </c>
      <c r="R205" s="481">
        <v>2</v>
      </c>
      <c r="S205" s="500">
        <v>1</v>
      </c>
      <c r="T205" s="546">
        <v>1</v>
      </c>
      <c r="U205" s="501">
        <v>1</v>
      </c>
    </row>
    <row r="206" spans="1:21" ht="14.4" customHeight="1" x14ac:dyDescent="0.3">
      <c r="A206" s="480">
        <v>27</v>
      </c>
      <c r="B206" s="481" t="s">
        <v>451</v>
      </c>
      <c r="C206" s="481" t="s">
        <v>462</v>
      </c>
      <c r="D206" s="544" t="s">
        <v>1367</v>
      </c>
      <c r="E206" s="545" t="s">
        <v>473</v>
      </c>
      <c r="F206" s="481" t="s">
        <v>456</v>
      </c>
      <c r="G206" s="481" t="s">
        <v>1032</v>
      </c>
      <c r="H206" s="481" t="s">
        <v>424</v>
      </c>
      <c r="I206" s="481" t="s">
        <v>1041</v>
      </c>
      <c r="J206" s="481" t="s">
        <v>1034</v>
      </c>
      <c r="K206" s="481" t="s">
        <v>1035</v>
      </c>
      <c r="L206" s="482">
        <v>185.26</v>
      </c>
      <c r="M206" s="482">
        <v>1296.82</v>
      </c>
      <c r="N206" s="481">
        <v>7</v>
      </c>
      <c r="O206" s="546">
        <v>3</v>
      </c>
      <c r="P206" s="482">
        <v>741.04</v>
      </c>
      <c r="Q206" s="500">
        <v>0.5714285714285714</v>
      </c>
      <c r="R206" s="481">
        <v>4</v>
      </c>
      <c r="S206" s="500">
        <v>0.5714285714285714</v>
      </c>
      <c r="T206" s="546">
        <v>1.5</v>
      </c>
      <c r="U206" s="501">
        <v>0.5</v>
      </c>
    </row>
    <row r="207" spans="1:21" ht="14.4" customHeight="1" x14ac:dyDescent="0.3">
      <c r="A207" s="480">
        <v>27</v>
      </c>
      <c r="B207" s="481" t="s">
        <v>451</v>
      </c>
      <c r="C207" s="481" t="s">
        <v>462</v>
      </c>
      <c r="D207" s="544" t="s">
        <v>1367</v>
      </c>
      <c r="E207" s="545" t="s">
        <v>473</v>
      </c>
      <c r="F207" s="481" t="s">
        <v>456</v>
      </c>
      <c r="G207" s="481" t="s">
        <v>539</v>
      </c>
      <c r="H207" s="481" t="s">
        <v>1369</v>
      </c>
      <c r="I207" s="481" t="s">
        <v>659</v>
      </c>
      <c r="J207" s="481" t="s">
        <v>541</v>
      </c>
      <c r="K207" s="481" t="s">
        <v>660</v>
      </c>
      <c r="L207" s="482">
        <v>205.84</v>
      </c>
      <c r="M207" s="482">
        <v>411.68</v>
      </c>
      <c r="N207" s="481">
        <v>2</v>
      </c>
      <c r="O207" s="546">
        <v>0.5</v>
      </c>
      <c r="P207" s="482">
        <v>411.68</v>
      </c>
      <c r="Q207" s="500">
        <v>1</v>
      </c>
      <c r="R207" s="481">
        <v>2</v>
      </c>
      <c r="S207" s="500">
        <v>1</v>
      </c>
      <c r="T207" s="546">
        <v>0.5</v>
      </c>
      <c r="U207" s="501">
        <v>1</v>
      </c>
    </row>
    <row r="208" spans="1:21" ht="14.4" customHeight="1" x14ac:dyDescent="0.3">
      <c r="A208" s="480">
        <v>27</v>
      </c>
      <c r="B208" s="481" t="s">
        <v>451</v>
      </c>
      <c r="C208" s="481" t="s">
        <v>462</v>
      </c>
      <c r="D208" s="544" t="s">
        <v>1367</v>
      </c>
      <c r="E208" s="545" t="s">
        <v>473</v>
      </c>
      <c r="F208" s="481" t="s">
        <v>456</v>
      </c>
      <c r="G208" s="481" t="s">
        <v>539</v>
      </c>
      <c r="H208" s="481" t="s">
        <v>1369</v>
      </c>
      <c r="I208" s="481" t="s">
        <v>1042</v>
      </c>
      <c r="J208" s="481" t="s">
        <v>541</v>
      </c>
      <c r="K208" s="481" t="s">
        <v>1043</v>
      </c>
      <c r="L208" s="482">
        <v>0</v>
      </c>
      <c r="M208" s="482">
        <v>0</v>
      </c>
      <c r="N208" s="481">
        <v>1</v>
      </c>
      <c r="O208" s="546">
        <v>0.5</v>
      </c>
      <c r="P208" s="482">
        <v>0</v>
      </c>
      <c r="Q208" s="500"/>
      <c r="R208" s="481">
        <v>1</v>
      </c>
      <c r="S208" s="500">
        <v>1</v>
      </c>
      <c r="T208" s="546">
        <v>0.5</v>
      </c>
      <c r="U208" s="501">
        <v>1</v>
      </c>
    </row>
    <row r="209" spans="1:21" ht="14.4" customHeight="1" x14ac:dyDescent="0.3">
      <c r="A209" s="480">
        <v>27</v>
      </c>
      <c r="B209" s="481" t="s">
        <v>451</v>
      </c>
      <c r="C209" s="481" t="s">
        <v>462</v>
      </c>
      <c r="D209" s="544" t="s">
        <v>1367</v>
      </c>
      <c r="E209" s="545" t="s">
        <v>473</v>
      </c>
      <c r="F209" s="481" t="s">
        <v>456</v>
      </c>
      <c r="G209" s="481" t="s">
        <v>539</v>
      </c>
      <c r="H209" s="481" t="s">
        <v>1369</v>
      </c>
      <c r="I209" s="481" t="s">
        <v>540</v>
      </c>
      <c r="J209" s="481" t="s">
        <v>541</v>
      </c>
      <c r="K209" s="481" t="s">
        <v>542</v>
      </c>
      <c r="L209" s="482">
        <v>102.93</v>
      </c>
      <c r="M209" s="482">
        <v>205.86</v>
      </c>
      <c r="N209" s="481">
        <v>2</v>
      </c>
      <c r="O209" s="546">
        <v>1</v>
      </c>
      <c r="P209" s="482"/>
      <c r="Q209" s="500">
        <v>0</v>
      </c>
      <c r="R209" s="481"/>
      <c r="S209" s="500">
        <v>0</v>
      </c>
      <c r="T209" s="546"/>
      <c r="U209" s="501">
        <v>0</v>
      </c>
    </row>
    <row r="210" spans="1:21" ht="14.4" customHeight="1" x14ac:dyDescent="0.3">
      <c r="A210" s="480">
        <v>27</v>
      </c>
      <c r="B210" s="481" t="s">
        <v>451</v>
      </c>
      <c r="C210" s="481" t="s">
        <v>462</v>
      </c>
      <c r="D210" s="544" t="s">
        <v>1367</v>
      </c>
      <c r="E210" s="545" t="s">
        <v>473</v>
      </c>
      <c r="F210" s="481" t="s">
        <v>456</v>
      </c>
      <c r="G210" s="481" t="s">
        <v>1044</v>
      </c>
      <c r="H210" s="481" t="s">
        <v>424</v>
      </c>
      <c r="I210" s="481" t="s">
        <v>1045</v>
      </c>
      <c r="J210" s="481" t="s">
        <v>1046</v>
      </c>
      <c r="K210" s="481" t="s">
        <v>1047</v>
      </c>
      <c r="L210" s="482">
        <v>173.31</v>
      </c>
      <c r="M210" s="482">
        <v>346.62</v>
      </c>
      <c r="N210" s="481">
        <v>2</v>
      </c>
      <c r="O210" s="546">
        <v>0.5</v>
      </c>
      <c r="P210" s="482">
        <v>346.62</v>
      </c>
      <c r="Q210" s="500">
        <v>1</v>
      </c>
      <c r="R210" s="481">
        <v>2</v>
      </c>
      <c r="S210" s="500">
        <v>1</v>
      </c>
      <c r="T210" s="546">
        <v>0.5</v>
      </c>
      <c r="U210" s="501">
        <v>1</v>
      </c>
    </row>
    <row r="211" spans="1:21" ht="14.4" customHeight="1" x14ac:dyDescent="0.3">
      <c r="A211" s="480">
        <v>27</v>
      </c>
      <c r="B211" s="481" t="s">
        <v>451</v>
      </c>
      <c r="C211" s="481" t="s">
        <v>462</v>
      </c>
      <c r="D211" s="544" t="s">
        <v>1367</v>
      </c>
      <c r="E211" s="545" t="s">
        <v>473</v>
      </c>
      <c r="F211" s="481" t="s">
        <v>456</v>
      </c>
      <c r="G211" s="481" t="s">
        <v>1044</v>
      </c>
      <c r="H211" s="481" t="s">
        <v>424</v>
      </c>
      <c r="I211" s="481" t="s">
        <v>1048</v>
      </c>
      <c r="J211" s="481" t="s">
        <v>1046</v>
      </c>
      <c r="K211" s="481" t="s">
        <v>1049</v>
      </c>
      <c r="L211" s="482">
        <v>173.31</v>
      </c>
      <c r="M211" s="482">
        <v>346.62</v>
      </c>
      <c r="N211" s="481">
        <v>2</v>
      </c>
      <c r="O211" s="546">
        <v>1</v>
      </c>
      <c r="P211" s="482">
        <v>346.62</v>
      </c>
      <c r="Q211" s="500">
        <v>1</v>
      </c>
      <c r="R211" s="481">
        <v>2</v>
      </c>
      <c r="S211" s="500">
        <v>1</v>
      </c>
      <c r="T211" s="546">
        <v>1</v>
      </c>
      <c r="U211" s="501">
        <v>1</v>
      </c>
    </row>
    <row r="212" spans="1:21" ht="14.4" customHeight="1" x14ac:dyDescent="0.3">
      <c r="A212" s="480">
        <v>27</v>
      </c>
      <c r="B212" s="481" t="s">
        <v>451</v>
      </c>
      <c r="C212" s="481" t="s">
        <v>462</v>
      </c>
      <c r="D212" s="544" t="s">
        <v>1367</v>
      </c>
      <c r="E212" s="545" t="s">
        <v>473</v>
      </c>
      <c r="F212" s="481" t="s">
        <v>456</v>
      </c>
      <c r="G212" s="481" t="s">
        <v>588</v>
      </c>
      <c r="H212" s="481" t="s">
        <v>1369</v>
      </c>
      <c r="I212" s="481" t="s">
        <v>589</v>
      </c>
      <c r="J212" s="481" t="s">
        <v>590</v>
      </c>
      <c r="K212" s="481" t="s">
        <v>591</v>
      </c>
      <c r="L212" s="482">
        <v>48.27</v>
      </c>
      <c r="M212" s="482">
        <v>193.08</v>
      </c>
      <c r="N212" s="481">
        <v>4</v>
      </c>
      <c r="O212" s="546">
        <v>2</v>
      </c>
      <c r="P212" s="482">
        <v>48.27</v>
      </c>
      <c r="Q212" s="500">
        <v>0.25</v>
      </c>
      <c r="R212" s="481">
        <v>1</v>
      </c>
      <c r="S212" s="500">
        <v>0.25</v>
      </c>
      <c r="T212" s="546">
        <v>0.5</v>
      </c>
      <c r="U212" s="501">
        <v>0.25</v>
      </c>
    </row>
    <row r="213" spans="1:21" ht="14.4" customHeight="1" x14ac:dyDescent="0.3">
      <c r="A213" s="480">
        <v>27</v>
      </c>
      <c r="B213" s="481" t="s">
        <v>451</v>
      </c>
      <c r="C213" s="481" t="s">
        <v>462</v>
      </c>
      <c r="D213" s="544" t="s">
        <v>1367</v>
      </c>
      <c r="E213" s="545" t="s">
        <v>473</v>
      </c>
      <c r="F213" s="481" t="s">
        <v>456</v>
      </c>
      <c r="G213" s="481" t="s">
        <v>588</v>
      </c>
      <c r="H213" s="481" t="s">
        <v>1369</v>
      </c>
      <c r="I213" s="481" t="s">
        <v>661</v>
      </c>
      <c r="J213" s="481" t="s">
        <v>590</v>
      </c>
      <c r="K213" s="481" t="s">
        <v>662</v>
      </c>
      <c r="L213" s="482">
        <v>144.81</v>
      </c>
      <c r="M213" s="482">
        <v>434.43</v>
      </c>
      <c r="N213" s="481">
        <v>3</v>
      </c>
      <c r="O213" s="546">
        <v>1.5</v>
      </c>
      <c r="P213" s="482">
        <v>434.43</v>
      </c>
      <c r="Q213" s="500">
        <v>1</v>
      </c>
      <c r="R213" s="481">
        <v>3</v>
      </c>
      <c r="S213" s="500">
        <v>1</v>
      </c>
      <c r="T213" s="546">
        <v>1.5</v>
      </c>
      <c r="U213" s="501">
        <v>1</v>
      </c>
    </row>
    <row r="214" spans="1:21" ht="14.4" customHeight="1" x14ac:dyDescent="0.3">
      <c r="A214" s="480">
        <v>27</v>
      </c>
      <c r="B214" s="481" t="s">
        <v>451</v>
      </c>
      <c r="C214" s="481" t="s">
        <v>462</v>
      </c>
      <c r="D214" s="544" t="s">
        <v>1367</v>
      </c>
      <c r="E214" s="545" t="s">
        <v>473</v>
      </c>
      <c r="F214" s="481" t="s">
        <v>456</v>
      </c>
      <c r="G214" s="481" t="s">
        <v>588</v>
      </c>
      <c r="H214" s="481" t="s">
        <v>1369</v>
      </c>
      <c r="I214" s="481" t="s">
        <v>1050</v>
      </c>
      <c r="J214" s="481" t="s">
        <v>1051</v>
      </c>
      <c r="K214" s="481" t="s">
        <v>583</v>
      </c>
      <c r="L214" s="482">
        <v>96.53</v>
      </c>
      <c r="M214" s="482">
        <v>193.06</v>
      </c>
      <c r="N214" s="481">
        <v>2</v>
      </c>
      <c r="O214" s="546"/>
      <c r="P214" s="482"/>
      <c r="Q214" s="500">
        <v>0</v>
      </c>
      <c r="R214" s="481"/>
      <c r="S214" s="500">
        <v>0</v>
      </c>
      <c r="T214" s="546"/>
      <c r="U214" s="501"/>
    </row>
    <row r="215" spans="1:21" ht="14.4" customHeight="1" x14ac:dyDescent="0.3">
      <c r="A215" s="480">
        <v>27</v>
      </c>
      <c r="B215" s="481" t="s">
        <v>451</v>
      </c>
      <c r="C215" s="481" t="s">
        <v>462</v>
      </c>
      <c r="D215" s="544" t="s">
        <v>1367</v>
      </c>
      <c r="E215" s="545" t="s">
        <v>473</v>
      </c>
      <c r="F215" s="481" t="s">
        <v>456</v>
      </c>
      <c r="G215" s="481" t="s">
        <v>588</v>
      </c>
      <c r="H215" s="481" t="s">
        <v>1369</v>
      </c>
      <c r="I215" s="481" t="s">
        <v>1052</v>
      </c>
      <c r="J215" s="481" t="s">
        <v>1051</v>
      </c>
      <c r="K215" s="481" t="s">
        <v>716</v>
      </c>
      <c r="L215" s="482">
        <v>289.62</v>
      </c>
      <c r="M215" s="482">
        <v>579.24</v>
      </c>
      <c r="N215" s="481">
        <v>2</v>
      </c>
      <c r="O215" s="546">
        <v>1</v>
      </c>
      <c r="P215" s="482"/>
      <c r="Q215" s="500">
        <v>0</v>
      </c>
      <c r="R215" s="481"/>
      <c r="S215" s="500">
        <v>0</v>
      </c>
      <c r="T215" s="546"/>
      <c r="U215" s="501">
        <v>0</v>
      </c>
    </row>
    <row r="216" spans="1:21" ht="14.4" customHeight="1" x14ac:dyDescent="0.3">
      <c r="A216" s="480">
        <v>27</v>
      </c>
      <c r="B216" s="481" t="s">
        <v>451</v>
      </c>
      <c r="C216" s="481" t="s">
        <v>462</v>
      </c>
      <c r="D216" s="544" t="s">
        <v>1367</v>
      </c>
      <c r="E216" s="545" t="s">
        <v>473</v>
      </c>
      <c r="F216" s="481" t="s">
        <v>456</v>
      </c>
      <c r="G216" s="481" t="s">
        <v>588</v>
      </c>
      <c r="H216" s="481" t="s">
        <v>1369</v>
      </c>
      <c r="I216" s="481" t="s">
        <v>1053</v>
      </c>
      <c r="J216" s="481" t="s">
        <v>1054</v>
      </c>
      <c r="K216" s="481" t="s">
        <v>792</v>
      </c>
      <c r="L216" s="482">
        <v>48.27</v>
      </c>
      <c r="M216" s="482">
        <v>96.54</v>
      </c>
      <c r="N216" s="481">
        <v>2</v>
      </c>
      <c r="O216" s="546">
        <v>0.5</v>
      </c>
      <c r="P216" s="482">
        <v>96.54</v>
      </c>
      <c r="Q216" s="500">
        <v>1</v>
      </c>
      <c r="R216" s="481">
        <v>2</v>
      </c>
      <c r="S216" s="500">
        <v>1</v>
      </c>
      <c r="T216" s="546">
        <v>0.5</v>
      </c>
      <c r="U216" s="501">
        <v>1</v>
      </c>
    </row>
    <row r="217" spans="1:21" ht="14.4" customHeight="1" x14ac:dyDescent="0.3">
      <c r="A217" s="480">
        <v>27</v>
      </c>
      <c r="B217" s="481" t="s">
        <v>451</v>
      </c>
      <c r="C217" s="481" t="s">
        <v>462</v>
      </c>
      <c r="D217" s="544" t="s">
        <v>1367</v>
      </c>
      <c r="E217" s="545" t="s">
        <v>473</v>
      </c>
      <c r="F217" s="481" t="s">
        <v>456</v>
      </c>
      <c r="G217" s="481" t="s">
        <v>588</v>
      </c>
      <c r="H217" s="481" t="s">
        <v>1369</v>
      </c>
      <c r="I217" s="481" t="s">
        <v>1055</v>
      </c>
      <c r="J217" s="481" t="s">
        <v>1054</v>
      </c>
      <c r="K217" s="481" t="s">
        <v>1056</v>
      </c>
      <c r="L217" s="482">
        <v>160.88999999999999</v>
      </c>
      <c r="M217" s="482">
        <v>160.88999999999999</v>
      </c>
      <c r="N217" s="481">
        <v>1</v>
      </c>
      <c r="O217" s="546">
        <v>0.5</v>
      </c>
      <c r="P217" s="482"/>
      <c r="Q217" s="500">
        <v>0</v>
      </c>
      <c r="R217" s="481"/>
      <c r="S217" s="500">
        <v>0</v>
      </c>
      <c r="T217" s="546"/>
      <c r="U217" s="501">
        <v>0</v>
      </c>
    </row>
    <row r="218" spans="1:21" ht="14.4" customHeight="1" x14ac:dyDescent="0.3">
      <c r="A218" s="480">
        <v>27</v>
      </c>
      <c r="B218" s="481" t="s">
        <v>451</v>
      </c>
      <c r="C218" s="481" t="s">
        <v>462</v>
      </c>
      <c r="D218" s="544" t="s">
        <v>1367</v>
      </c>
      <c r="E218" s="545" t="s">
        <v>473</v>
      </c>
      <c r="F218" s="481" t="s">
        <v>456</v>
      </c>
      <c r="G218" s="481" t="s">
        <v>588</v>
      </c>
      <c r="H218" s="481" t="s">
        <v>424</v>
      </c>
      <c r="I218" s="481" t="s">
        <v>1057</v>
      </c>
      <c r="J218" s="481" t="s">
        <v>1058</v>
      </c>
      <c r="K218" s="481" t="s">
        <v>792</v>
      </c>
      <c r="L218" s="482">
        <v>48.27</v>
      </c>
      <c r="M218" s="482">
        <v>96.54</v>
      </c>
      <c r="N218" s="481">
        <v>2</v>
      </c>
      <c r="O218" s="546">
        <v>0.5</v>
      </c>
      <c r="P218" s="482"/>
      <c r="Q218" s="500">
        <v>0</v>
      </c>
      <c r="R218" s="481"/>
      <c r="S218" s="500">
        <v>0</v>
      </c>
      <c r="T218" s="546"/>
      <c r="U218" s="501">
        <v>0</v>
      </c>
    </row>
    <row r="219" spans="1:21" ht="14.4" customHeight="1" x14ac:dyDescent="0.3">
      <c r="A219" s="480">
        <v>27</v>
      </c>
      <c r="B219" s="481" t="s">
        <v>451</v>
      </c>
      <c r="C219" s="481" t="s">
        <v>462</v>
      </c>
      <c r="D219" s="544" t="s">
        <v>1367</v>
      </c>
      <c r="E219" s="545" t="s">
        <v>473</v>
      </c>
      <c r="F219" s="481" t="s">
        <v>456</v>
      </c>
      <c r="G219" s="481" t="s">
        <v>529</v>
      </c>
      <c r="H219" s="481" t="s">
        <v>1369</v>
      </c>
      <c r="I219" s="481" t="s">
        <v>1059</v>
      </c>
      <c r="J219" s="481" t="s">
        <v>531</v>
      </c>
      <c r="K219" s="481" t="s">
        <v>1060</v>
      </c>
      <c r="L219" s="482">
        <v>181.94</v>
      </c>
      <c r="M219" s="482">
        <v>181.94</v>
      </c>
      <c r="N219" s="481">
        <v>1</v>
      </c>
      <c r="O219" s="546">
        <v>1</v>
      </c>
      <c r="P219" s="482">
        <v>181.94</v>
      </c>
      <c r="Q219" s="500">
        <v>1</v>
      </c>
      <c r="R219" s="481">
        <v>1</v>
      </c>
      <c r="S219" s="500">
        <v>1</v>
      </c>
      <c r="T219" s="546">
        <v>1</v>
      </c>
      <c r="U219" s="501">
        <v>1</v>
      </c>
    </row>
    <row r="220" spans="1:21" ht="14.4" customHeight="1" x14ac:dyDescent="0.3">
      <c r="A220" s="480">
        <v>27</v>
      </c>
      <c r="B220" s="481" t="s">
        <v>451</v>
      </c>
      <c r="C220" s="481" t="s">
        <v>462</v>
      </c>
      <c r="D220" s="544" t="s">
        <v>1367</v>
      </c>
      <c r="E220" s="545" t="s">
        <v>473</v>
      </c>
      <c r="F220" s="481" t="s">
        <v>456</v>
      </c>
      <c r="G220" s="481" t="s">
        <v>529</v>
      </c>
      <c r="H220" s="481" t="s">
        <v>1369</v>
      </c>
      <c r="I220" s="481" t="s">
        <v>1061</v>
      </c>
      <c r="J220" s="481" t="s">
        <v>531</v>
      </c>
      <c r="K220" s="481" t="s">
        <v>1062</v>
      </c>
      <c r="L220" s="482">
        <v>545.82000000000005</v>
      </c>
      <c r="M220" s="482">
        <v>545.82000000000005</v>
      </c>
      <c r="N220" s="481">
        <v>1</v>
      </c>
      <c r="O220" s="546">
        <v>0.5</v>
      </c>
      <c r="P220" s="482"/>
      <c r="Q220" s="500">
        <v>0</v>
      </c>
      <c r="R220" s="481"/>
      <c r="S220" s="500">
        <v>0</v>
      </c>
      <c r="T220" s="546"/>
      <c r="U220" s="501">
        <v>0</v>
      </c>
    </row>
    <row r="221" spans="1:21" ht="14.4" customHeight="1" x14ac:dyDescent="0.3">
      <c r="A221" s="480">
        <v>27</v>
      </c>
      <c r="B221" s="481" t="s">
        <v>451</v>
      </c>
      <c r="C221" s="481" t="s">
        <v>462</v>
      </c>
      <c r="D221" s="544" t="s">
        <v>1367</v>
      </c>
      <c r="E221" s="545" t="s">
        <v>473</v>
      </c>
      <c r="F221" s="481" t="s">
        <v>456</v>
      </c>
      <c r="G221" s="481" t="s">
        <v>529</v>
      </c>
      <c r="H221" s="481" t="s">
        <v>1369</v>
      </c>
      <c r="I221" s="481" t="s">
        <v>1063</v>
      </c>
      <c r="J221" s="481" t="s">
        <v>1064</v>
      </c>
      <c r="K221" s="481" t="s">
        <v>1065</v>
      </c>
      <c r="L221" s="482">
        <v>318.66000000000003</v>
      </c>
      <c r="M221" s="482">
        <v>318.66000000000003</v>
      </c>
      <c r="N221" s="481">
        <v>1</v>
      </c>
      <c r="O221" s="546">
        <v>0.5</v>
      </c>
      <c r="P221" s="482"/>
      <c r="Q221" s="500">
        <v>0</v>
      </c>
      <c r="R221" s="481"/>
      <c r="S221" s="500">
        <v>0</v>
      </c>
      <c r="T221" s="546"/>
      <c r="U221" s="501">
        <v>0</v>
      </c>
    </row>
    <row r="222" spans="1:21" ht="14.4" customHeight="1" x14ac:dyDescent="0.3">
      <c r="A222" s="480">
        <v>27</v>
      </c>
      <c r="B222" s="481" t="s">
        <v>451</v>
      </c>
      <c r="C222" s="481" t="s">
        <v>462</v>
      </c>
      <c r="D222" s="544" t="s">
        <v>1367</v>
      </c>
      <c r="E222" s="545" t="s">
        <v>473</v>
      </c>
      <c r="F222" s="481" t="s">
        <v>456</v>
      </c>
      <c r="G222" s="481" t="s">
        <v>529</v>
      </c>
      <c r="H222" s="481" t="s">
        <v>1369</v>
      </c>
      <c r="I222" s="481" t="s">
        <v>1066</v>
      </c>
      <c r="J222" s="481" t="s">
        <v>1064</v>
      </c>
      <c r="K222" s="481" t="s">
        <v>1067</v>
      </c>
      <c r="L222" s="482">
        <v>545.82000000000005</v>
      </c>
      <c r="M222" s="482">
        <v>545.82000000000005</v>
      </c>
      <c r="N222" s="481">
        <v>1</v>
      </c>
      <c r="O222" s="546">
        <v>1</v>
      </c>
      <c r="P222" s="482"/>
      <c r="Q222" s="500">
        <v>0</v>
      </c>
      <c r="R222" s="481"/>
      <c r="S222" s="500">
        <v>0</v>
      </c>
      <c r="T222" s="546"/>
      <c r="U222" s="501">
        <v>0</v>
      </c>
    </row>
    <row r="223" spans="1:21" ht="14.4" customHeight="1" x14ac:dyDescent="0.3">
      <c r="A223" s="480">
        <v>27</v>
      </c>
      <c r="B223" s="481" t="s">
        <v>451</v>
      </c>
      <c r="C223" s="481" t="s">
        <v>462</v>
      </c>
      <c r="D223" s="544" t="s">
        <v>1367</v>
      </c>
      <c r="E223" s="545" t="s">
        <v>473</v>
      </c>
      <c r="F223" s="481" t="s">
        <v>456</v>
      </c>
      <c r="G223" s="481" t="s">
        <v>529</v>
      </c>
      <c r="H223" s="481" t="s">
        <v>1369</v>
      </c>
      <c r="I223" s="481" t="s">
        <v>1068</v>
      </c>
      <c r="J223" s="481" t="s">
        <v>1064</v>
      </c>
      <c r="K223" s="481" t="s">
        <v>1069</v>
      </c>
      <c r="L223" s="482">
        <v>599.6</v>
      </c>
      <c r="M223" s="482">
        <v>599.6</v>
      </c>
      <c r="N223" s="481">
        <v>1</v>
      </c>
      <c r="O223" s="546">
        <v>0.5</v>
      </c>
      <c r="P223" s="482">
        <v>599.6</v>
      </c>
      <c r="Q223" s="500">
        <v>1</v>
      </c>
      <c r="R223" s="481">
        <v>1</v>
      </c>
      <c r="S223" s="500">
        <v>1</v>
      </c>
      <c r="T223" s="546">
        <v>0.5</v>
      </c>
      <c r="U223" s="501">
        <v>1</v>
      </c>
    </row>
    <row r="224" spans="1:21" ht="14.4" customHeight="1" x14ac:dyDescent="0.3">
      <c r="A224" s="480">
        <v>27</v>
      </c>
      <c r="B224" s="481" t="s">
        <v>451</v>
      </c>
      <c r="C224" s="481" t="s">
        <v>462</v>
      </c>
      <c r="D224" s="544" t="s">
        <v>1367</v>
      </c>
      <c r="E224" s="545" t="s">
        <v>473</v>
      </c>
      <c r="F224" s="481" t="s">
        <v>456</v>
      </c>
      <c r="G224" s="481" t="s">
        <v>529</v>
      </c>
      <c r="H224" s="481" t="s">
        <v>1369</v>
      </c>
      <c r="I224" s="481" t="s">
        <v>1070</v>
      </c>
      <c r="J224" s="481" t="s">
        <v>531</v>
      </c>
      <c r="K224" s="481" t="s">
        <v>1071</v>
      </c>
      <c r="L224" s="482">
        <v>819.07</v>
      </c>
      <c r="M224" s="482">
        <v>1638.14</v>
      </c>
      <c r="N224" s="481">
        <v>2</v>
      </c>
      <c r="O224" s="546">
        <v>1.5</v>
      </c>
      <c r="P224" s="482">
        <v>819.07</v>
      </c>
      <c r="Q224" s="500">
        <v>0.5</v>
      </c>
      <c r="R224" s="481">
        <v>1</v>
      </c>
      <c r="S224" s="500">
        <v>0.5</v>
      </c>
      <c r="T224" s="546">
        <v>1</v>
      </c>
      <c r="U224" s="501">
        <v>0.66666666666666663</v>
      </c>
    </row>
    <row r="225" spans="1:21" ht="14.4" customHeight="1" x14ac:dyDescent="0.3">
      <c r="A225" s="480">
        <v>27</v>
      </c>
      <c r="B225" s="481" t="s">
        <v>451</v>
      </c>
      <c r="C225" s="481" t="s">
        <v>462</v>
      </c>
      <c r="D225" s="544" t="s">
        <v>1367</v>
      </c>
      <c r="E225" s="545" t="s">
        <v>473</v>
      </c>
      <c r="F225" s="481" t="s">
        <v>456</v>
      </c>
      <c r="G225" s="481" t="s">
        <v>499</v>
      </c>
      <c r="H225" s="481" t="s">
        <v>1369</v>
      </c>
      <c r="I225" s="481" t="s">
        <v>592</v>
      </c>
      <c r="J225" s="481" t="s">
        <v>501</v>
      </c>
      <c r="K225" s="481" t="s">
        <v>593</v>
      </c>
      <c r="L225" s="482">
        <v>72.88</v>
      </c>
      <c r="M225" s="482">
        <v>145.76</v>
      </c>
      <c r="N225" s="481">
        <v>2</v>
      </c>
      <c r="O225" s="546">
        <v>0.5</v>
      </c>
      <c r="P225" s="482"/>
      <c r="Q225" s="500">
        <v>0</v>
      </c>
      <c r="R225" s="481"/>
      <c r="S225" s="500">
        <v>0</v>
      </c>
      <c r="T225" s="546"/>
      <c r="U225" s="501">
        <v>0</v>
      </c>
    </row>
    <row r="226" spans="1:21" ht="14.4" customHeight="1" x14ac:dyDescent="0.3">
      <c r="A226" s="480">
        <v>27</v>
      </c>
      <c r="B226" s="481" t="s">
        <v>451</v>
      </c>
      <c r="C226" s="481" t="s">
        <v>462</v>
      </c>
      <c r="D226" s="544" t="s">
        <v>1367</v>
      </c>
      <c r="E226" s="545" t="s">
        <v>473</v>
      </c>
      <c r="F226" s="481" t="s">
        <v>456</v>
      </c>
      <c r="G226" s="481" t="s">
        <v>499</v>
      </c>
      <c r="H226" s="481" t="s">
        <v>1369</v>
      </c>
      <c r="I226" s="481" t="s">
        <v>500</v>
      </c>
      <c r="J226" s="481" t="s">
        <v>501</v>
      </c>
      <c r="K226" s="481" t="s">
        <v>502</v>
      </c>
      <c r="L226" s="482">
        <v>262.23</v>
      </c>
      <c r="M226" s="482">
        <v>262.23</v>
      </c>
      <c r="N226" s="481">
        <v>1</v>
      </c>
      <c r="O226" s="546">
        <v>0.5</v>
      </c>
      <c r="P226" s="482"/>
      <c r="Q226" s="500">
        <v>0</v>
      </c>
      <c r="R226" s="481"/>
      <c r="S226" s="500">
        <v>0</v>
      </c>
      <c r="T226" s="546"/>
      <c r="U226" s="501">
        <v>0</v>
      </c>
    </row>
    <row r="227" spans="1:21" ht="14.4" customHeight="1" x14ac:dyDescent="0.3">
      <c r="A227" s="480">
        <v>27</v>
      </c>
      <c r="B227" s="481" t="s">
        <v>451</v>
      </c>
      <c r="C227" s="481" t="s">
        <v>462</v>
      </c>
      <c r="D227" s="544" t="s">
        <v>1367</v>
      </c>
      <c r="E227" s="545" t="s">
        <v>473</v>
      </c>
      <c r="F227" s="481" t="s">
        <v>456</v>
      </c>
      <c r="G227" s="481" t="s">
        <v>499</v>
      </c>
      <c r="H227" s="481" t="s">
        <v>1369</v>
      </c>
      <c r="I227" s="481" t="s">
        <v>500</v>
      </c>
      <c r="J227" s="481" t="s">
        <v>501</v>
      </c>
      <c r="K227" s="481" t="s">
        <v>502</v>
      </c>
      <c r="L227" s="482">
        <v>218.62</v>
      </c>
      <c r="M227" s="482">
        <v>437.24</v>
      </c>
      <c r="N227" s="481">
        <v>2</v>
      </c>
      <c r="O227" s="546">
        <v>1</v>
      </c>
      <c r="P227" s="482">
        <v>218.62</v>
      </c>
      <c r="Q227" s="500">
        <v>0.5</v>
      </c>
      <c r="R227" s="481">
        <v>1</v>
      </c>
      <c r="S227" s="500">
        <v>0.5</v>
      </c>
      <c r="T227" s="546">
        <v>0.5</v>
      </c>
      <c r="U227" s="501">
        <v>0.5</v>
      </c>
    </row>
    <row r="228" spans="1:21" ht="14.4" customHeight="1" x14ac:dyDescent="0.3">
      <c r="A228" s="480">
        <v>27</v>
      </c>
      <c r="B228" s="481" t="s">
        <v>451</v>
      </c>
      <c r="C228" s="481" t="s">
        <v>462</v>
      </c>
      <c r="D228" s="544" t="s">
        <v>1367</v>
      </c>
      <c r="E228" s="545" t="s">
        <v>473</v>
      </c>
      <c r="F228" s="481" t="s">
        <v>456</v>
      </c>
      <c r="G228" s="481" t="s">
        <v>499</v>
      </c>
      <c r="H228" s="481" t="s">
        <v>1369</v>
      </c>
      <c r="I228" s="481" t="s">
        <v>1072</v>
      </c>
      <c r="J228" s="481" t="s">
        <v>1073</v>
      </c>
      <c r="K228" s="481" t="s">
        <v>1074</v>
      </c>
      <c r="L228" s="482">
        <v>262.23</v>
      </c>
      <c r="M228" s="482">
        <v>262.23</v>
      </c>
      <c r="N228" s="481">
        <v>1</v>
      </c>
      <c r="O228" s="546">
        <v>0.5</v>
      </c>
      <c r="P228" s="482">
        <v>262.23</v>
      </c>
      <c r="Q228" s="500">
        <v>1</v>
      </c>
      <c r="R228" s="481">
        <v>1</v>
      </c>
      <c r="S228" s="500">
        <v>1</v>
      </c>
      <c r="T228" s="546">
        <v>0.5</v>
      </c>
      <c r="U228" s="501">
        <v>1</v>
      </c>
    </row>
    <row r="229" spans="1:21" ht="14.4" customHeight="1" x14ac:dyDescent="0.3">
      <c r="A229" s="480">
        <v>27</v>
      </c>
      <c r="B229" s="481" t="s">
        <v>451</v>
      </c>
      <c r="C229" s="481" t="s">
        <v>462</v>
      </c>
      <c r="D229" s="544" t="s">
        <v>1367</v>
      </c>
      <c r="E229" s="545" t="s">
        <v>473</v>
      </c>
      <c r="F229" s="481" t="s">
        <v>456</v>
      </c>
      <c r="G229" s="481" t="s">
        <v>499</v>
      </c>
      <c r="H229" s="481" t="s">
        <v>1369</v>
      </c>
      <c r="I229" s="481" t="s">
        <v>1075</v>
      </c>
      <c r="J229" s="481" t="s">
        <v>501</v>
      </c>
      <c r="K229" s="481" t="s">
        <v>1076</v>
      </c>
      <c r="L229" s="482">
        <v>437.23</v>
      </c>
      <c r="M229" s="482">
        <v>1311.69</v>
      </c>
      <c r="N229" s="481">
        <v>3</v>
      </c>
      <c r="O229" s="546">
        <v>1.5</v>
      </c>
      <c r="P229" s="482">
        <v>437.23</v>
      </c>
      <c r="Q229" s="500">
        <v>0.33333333333333331</v>
      </c>
      <c r="R229" s="481">
        <v>1</v>
      </c>
      <c r="S229" s="500">
        <v>0.33333333333333331</v>
      </c>
      <c r="T229" s="546">
        <v>0.5</v>
      </c>
      <c r="U229" s="501">
        <v>0.33333333333333331</v>
      </c>
    </row>
    <row r="230" spans="1:21" ht="14.4" customHeight="1" x14ac:dyDescent="0.3">
      <c r="A230" s="480">
        <v>27</v>
      </c>
      <c r="B230" s="481" t="s">
        <v>451</v>
      </c>
      <c r="C230" s="481" t="s">
        <v>462</v>
      </c>
      <c r="D230" s="544" t="s">
        <v>1367</v>
      </c>
      <c r="E230" s="545" t="s">
        <v>473</v>
      </c>
      <c r="F230" s="481" t="s">
        <v>456</v>
      </c>
      <c r="G230" s="481" t="s">
        <v>1077</v>
      </c>
      <c r="H230" s="481" t="s">
        <v>424</v>
      </c>
      <c r="I230" s="481" t="s">
        <v>1078</v>
      </c>
      <c r="J230" s="481" t="s">
        <v>1079</v>
      </c>
      <c r="K230" s="481" t="s">
        <v>1080</v>
      </c>
      <c r="L230" s="482">
        <v>320.20999999999998</v>
      </c>
      <c r="M230" s="482">
        <v>640.41999999999996</v>
      </c>
      <c r="N230" s="481">
        <v>2</v>
      </c>
      <c r="O230" s="546">
        <v>1</v>
      </c>
      <c r="P230" s="482"/>
      <c r="Q230" s="500">
        <v>0</v>
      </c>
      <c r="R230" s="481"/>
      <c r="S230" s="500">
        <v>0</v>
      </c>
      <c r="T230" s="546"/>
      <c r="U230" s="501">
        <v>0</v>
      </c>
    </row>
    <row r="231" spans="1:21" ht="14.4" customHeight="1" x14ac:dyDescent="0.3">
      <c r="A231" s="480">
        <v>27</v>
      </c>
      <c r="B231" s="481" t="s">
        <v>451</v>
      </c>
      <c r="C231" s="481" t="s">
        <v>462</v>
      </c>
      <c r="D231" s="544" t="s">
        <v>1367</v>
      </c>
      <c r="E231" s="545" t="s">
        <v>473</v>
      </c>
      <c r="F231" s="481" t="s">
        <v>456</v>
      </c>
      <c r="G231" s="481" t="s">
        <v>1077</v>
      </c>
      <c r="H231" s="481" t="s">
        <v>424</v>
      </c>
      <c r="I231" s="481" t="s">
        <v>1081</v>
      </c>
      <c r="J231" s="481" t="s">
        <v>1082</v>
      </c>
      <c r="K231" s="481" t="s">
        <v>1080</v>
      </c>
      <c r="L231" s="482">
        <v>320.20999999999998</v>
      </c>
      <c r="M231" s="482">
        <v>960.62999999999988</v>
      </c>
      <c r="N231" s="481">
        <v>3</v>
      </c>
      <c r="O231" s="546">
        <v>1.5</v>
      </c>
      <c r="P231" s="482">
        <v>640.41999999999996</v>
      </c>
      <c r="Q231" s="500">
        <v>0.66666666666666674</v>
      </c>
      <c r="R231" s="481">
        <v>2</v>
      </c>
      <c r="S231" s="500">
        <v>0.66666666666666663</v>
      </c>
      <c r="T231" s="546">
        <v>0.5</v>
      </c>
      <c r="U231" s="501">
        <v>0.33333333333333331</v>
      </c>
    </row>
    <row r="232" spans="1:21" ht="14.4" customHeight="1" x14ac:dyDescent="0.3">
      <c r="A232" s="480">
        <v>27</v>
      </c>
      <c r="B232" s="481" t="s">
        <v>451</v>
      </c>
      <c r="C232" s="481" t="s">
        <v>462</v>
      </c>
      <c r="D232" s="544" t="s">
        <v>1367</v>
      </c>
      <c r="E232" s="545" t="s">
        <v>473</v>
      </c>
      <c r="F232" s="481" t="s">
        <v>456</v>
      </c>
      <c r="G232" s="481" t="s">
        <v>1077</v>
      </c>
      <c r="H232" s="481" t="s">
        <v>424</v>
      </c>
      <c r="I232" s="481" t="s">
        <v>1083</v>
      </c>
      <c r="J232" s="481" t="s">
        <v>1082</v>
      </c>
      <c r="K232" s="481" t="s">
        <v>1080</v>
      </c>
      <c r="L232" s="482">
        <v>320.20999999999998</v>
      </c>
      <c r="M232" s="482">
        <v>1601.0499999999997</v>
      </c>
      <c r="N232" s="481">
        <v>5</v>
      </c>
      <c r="O232" s="546">
        <v>1.5</v>
      </c>
      <c r="P232" s="482">
        <v>960.62999999999988</v>
      </c>
      <c r="Q232" s="500">
        <v>0.6</v>
      </c>
      <c r="R232" s="481">
        <v>3</v>
      </c>
      <c r="S232" s="500">
        <v>0.6</v>
      </c>
      <c r="T232" s="546">
        <v>0.5</v>
      </c>
      <c r="U232" s="501">
        <v>0.33333333333333331</v>
      </c>
    </row>
    <row r="233" spans="1:21" ht="14.4" customHeight="1" x14ac:dyDescent="0.3">
      <c r="A233" s="480">
        <v>27</v>
      </c>
      <c r="B233" s="481" t="s">
        <v>451</v>
      </c>
      <c r="C233" s="481" t="s">
        <v>462</v>
      </c>
      <c r="D233" s="544" t="s">
        <v>1367</v>
      </c>
      <c r="E233" s="545" t="s">
        <v>473</v>
      </c>
      <c r="F233" s="481" t="s">
        <v>456</v>
      </c>
      <c r="G233" s="481" t="s">
        <v>1084</v>
      </c>
      <c r="H233" s="481" t="s">
        <v>1369</v>
      </c>
      <c r="I233" s="481" t="s">
        <v>1085</v>
      </c>
      <c r="J233" s="481" t="s">
        <v>1086</v>
      </c>
      <c r="K233" s="481" t="s">
        <v>1087</v>
      </c>
      <c r="L233" s="482">
        <v>10.41</v>
      </c>
      <c r="M233" s="482">
        <v>10.41</v>
      </c>
      <c r="N233" s="481">
        <v>1</v>
      </c>
      <c r="O233" s="546">
        <v>1</v>
      </c>
      <c r="P233" s="482">
        <v>10.41</v>
      </c>
      <c r="Q233" s="500">
        <v>1</v>
      </c>
      <c r="R233" s="481">
        <v>1</v>
      </c>
      <c r="S233" s="500">
        <v>1</v>
      </c>
      <c r="T233" s="546">
        <v>1</v>
      </c>
      <c r="U233" s="501">
        <v>1</v>
      </c>
    </row>
    <row r="234" spans="1:21" ht="14.4" customHeight="1" x14ac:dyDescent="0.3">
      <c r="A234" s="480">
        <v>27</v>
      </c>
      <c r="B234" s="481" t="s">
        <v>451</v>
      </c>
      <c r="C234" s="481" t="s">
        <v>462</v>
      </c>
      <c r="D234" s="544" t="s">
        <v>1367</v>
      </c>
      <c r="E234" s="545" t="s">
        <v>473</v>
      </c>
      <c r="F234" s="481" t="s">
        <v>456</v>
      </c>
      <c r="G234" s="481" t="s">
        <v>1084</v>
      </c>
      <c r="H234" s="481" t="s">
        <v>1369</v>
      </c>
      <c r="I234" s="481" t="s">
        <v>1088</v>
      </c>
      <c r="J234" s="481" t="s">
        <v>1086</v>
      </c>
      <c r="K234" s="481" t="s">
        <v>1089</v>
      </c>
      <c r="L234" s="482">
        <v>0</v>
      </c>
      <c r="M234" s="482">
        <v>0</v>
      </c>
      <c r="N234" s="481">
        <v>2</v>
      </c>
      <c r="O234" s="546">
        <v>0.5</v>
      </c>
      <c r="P234" s="482"/>
      <c r="Q234" s="500"/>
      <c r="R234" s="481"/>
      <c r="S234" s="500">
        <v>0</v>
      </c>
      <c r="T234" s="546"/>
      <c r="U234" s="501">
        <v>0</v>
      </c>
    </row>
    <row r="235" spans="1:21" ht="14.4" customHeight="1" x14ac:dyDescent="0.3">
      <c r="A235" s="480">
        <v>27</v>
      </c>
      <c r="B235" s="481" t="s">
        <v>451</v>
      </c>
      <c r="C235" s="481" t="s">
        <v>462</v>
      </c>
      <c r="D235" s="544" t="s">
        <v>1367</v>
      </c>
      <c r="E235" s="545" t="s">
        <v>473</v>
      </c>
      <c r="F235" s="481" t="s">
        <v>456</v>
      </c>
      <c r="G235" s="481" t="s">
        <v>1090</v>
      </c>
      <c r="H235" s="481" t="s">
        <v>424</v>
      </c>
      <c r="I235" s="481" t="s">
        <v>1091</v>
      </c>
      <c r="J235" s="481" t="s">
        <v>1092</v>
      </c>
      <c r="K235" s="481" t="s">
        <v>1093</v>
      </c>
      <c r="L235" s="482">
        <v>0</v>
      </c>
      <c r="M235" s="482">
        <v>0</v>
      </c>
      <c r="N235" s="481">
        <v>1</v>
      </c>
      <c r="O235" s="546">
        <v>0.5</v>
      </c>
      <c r="P235" s="482"/>
      <c r="Q235" s="500"/>
      <c r="R235" s="481"/>
      <c r="S235" s="500">
        <v>0</v>
      </c>
      <c r="T235" s="546"/>
      <c r="U235" s="501">
        <v>0</v>
      </c>
    </row>
    <row r="236" spans="1:21" ht="14.4" customHeight="1" x14ac:dyDescent="0.3">
      <c r="A236" s="480">
        <v>27</v>
      </c>
      <c r="B236" s="481" t="s">
        <v>451</v>
      </c>
      <c r="C236" s="481" t="s">
        <v>462</v>
      </c>
      <c r="D236" s="544" t="s">
        <v>1367</v>
      </c>
      <c r="E236" s="545" t="s">
        <v>473</v>
      </c>
      <c r="F236" s="481" t="s">
        <v>456</v>
      </c>
      <c r="G236" s="481" t="s">
        <v>1094</v>
      </c>
      <c r="H236" s="481" t="s">
        <v>1369</v>
      </c>
      <c r="I236" s="481" t="s">
        <v>1095</v>
      </c>
      <c r="J236" s="481" t="s">
        <v>1096</v>
      </c>
      <c r="K236" s="481" t="s">
        <v>1097</v>
      </c>
      <c r="L236" s="482">
        <v>42.47</v>
      </c>
      <c r="M236" s="482">
        <v>84.94</v>
      </c>
      <c r="N236" s="481">
        <v>2</v>
      </c>
      <c r="O236" s="546">
        <v>0.5</v>
      </c>
      <c r="P236" s="482">
        <v>84.94</v>
      </c>
      <c r="Q236" s="500">
        <v>1</v>
      </c>
      <c r="R236" s="481">
        <v>2</v>
      </c>
      <c r="S236" s="500">
        <v>1</v>
      </c>
      <c r="T236" s="546">
        <v>0.5</v>
      </c>
      <c r="U236" s="501">
        <v>1</v>
      </c>
    </row>
    <row r="237" spans="1:21" ht="14.4" customHeight="1" x14ac:dyDescent="0.3">
      <c r="A237" s="480">
        <v>27</v>
      </c>
      <c r="B237" s="481" t="s">
        <v>451</v>
      </c>
      <c r="C237" s="481" t="s">
        <v>462</v>
      </c>
      <c r="D237" s="544" t="s">
        <v>1367</v>
      </c>
      <c r="E237" s="545" t="s">
        <v>473</v>
      </c>
      <c r="F237" s="481" t="s">
        <v>456</v>
      </c>
      <c r="G237" s="481" t="s">
        <v>1098</v>
      </c>
      <c r="H237" s="481" t="s">
        <v>424</v>
      </c>
      <c r="I237" s="481" t="s">
        <v>1099</v>
      </c>
      <c r="J237" s="481" t="s">
        <v>1100</v>
      </c>
      <c r="K237" s="481" t="s">
        <v>1101</v>
      </c>
      <c r="L237" s="482">
        <v>6167.15</v>
      </c>
      <c r="M237" s="482">
        <v>98674.400000000009</v>
      </c>
      <c r="N237" s="481">
        <v>16</v>
      </c>
      <c r="O237" s="546">
        <v>10.5</v>
      </c>
      <c r="P237" s="482">
        <v>43170.05</v>
      </c>
      <c r="Q237" s="500">
        <v>0.4375</v>
      </c>
      <c r="R237" s="481">
        <v>7</v>
      </c>
      <c r="S237" s="500">
        <v>0.4375</v>
      </c>
      <c r="T237" s="546">
        <v>4.5</v>
      </c>
      <c r="U237" s="501">
        <v>0.42857142857142855</v>
      </c>
    </row>
    <row r="238" spans="1:21" ht="14.4" customHeight="1" x14ac:dyDescent="0.3">
      <c r="A238" s="480">
        <v>27</v>
      </c>
      <c r="B238" s="481" t="s">
        <v>451</v>
      </c>
      <c r="C238" s="481" t="s">
        <v>462</v>
      </c>
      <c r="D238" s="544" t="s">
        <v>1367</v>
      </c>
      <c r="E238" s="545" t="s">
        <v>473</v>
      </c>
      <c r="F238" s="481" t="s">
        <v>456</v>
      </c>
      <c r="G238" s="481" t="s">
        <v>1098</v>
      </c>
      <c r="H238" s="481" t="s">
        <v>424</v>
      </c>
      <c r="I238" s="481" t="s">
        <v>1102</v>
      </c>
      <c r="J238" s="481" t="s">
        <v>1100</v>
      </c>
      <c r="K238" s="481" t="s">
        <v>1103</v>
      </c>
      <c r="L238" s="482">
        <v>0</v>
      </c>
      <c r="M238" s="482">
        <v>0</v>
      </c>
      <c r="N238" s="481">
        <v>1</v>
      </c>
      <c r="O238" s="546">
        <v>0.5</v>
      </c>
      <c r="P238" s="482">
        <v>0</v>
      </c>
      <c r="Q238" s="500"/>
      <c r="R238" s="481">
        <v>1</v>
      </c>
      <c r="S238" s="500">
        <v>1</v>
      </c>
      <c r="T238" s="546">
        <v>0.5</v>
      </c>
      <c r="U238" s="501">
        <v>1</v>
      </c>
    </row>
    <row r="239" spans="1:21" ht="14.4" customHeight="1" x14ac:dyDescent="0.3">
      <c r="A239" s="480">
        <v>27</v>
      </c>
      <c r="B239" s="481" t="s">
        <v>451</v>
      </c>
      <c r="C239" s="481" t="s">
        <v>462</v>
      </c>
      <c r="D239" s="544" t="s">
        <v>1367</v>
      </c>
      <c r="E239" s="545" t="s">
        <v>473</v>
      </c>
      <c r="F239" s="481" t="s">
        <v>456</v>
      </c>
      <c r="G239" s="481" t="s">
        <v>621</v>
      </c>
      <c r="H239" s="481" t="s">
        <v>1369</v>
      </c>
      <c r="I239" s="481" t="s">
        <v>1104</v>
      </c>
      <c r="J239" s="481" t="s">
        <v>623</v>
      </c>
      <c r="K239" s="481" t="s">
        <v>716</v>
      </c>
      <c r="L239" s="482">
        <v>353.18</v>
      </c>
      <c r="M239" s="482">
        <v>1059.54</v>
      </c>
      <c r="N239" s="481">
        <v>3</v>
      </c>
      <c r="O239" s="546">
        <v>1.5</v>
      </c>
      <c r="P239" s="482"/>
      <c r="Q239" s="500">
        <v>0</v>
      </c>
      <c r="R239" s="481"/>
      <c r="S239" s="500">
        <v>0</v>
      </c>
      <c r="T239" s="546"/>
      <c r="U239" s="501">
        <v>0</v>
      </c>
    </row>
    <row r="240" spans="1:21" ht="14.4" customHeight="1" x14ac:dyDescent="0.3">
      <c r="A240" s="480">
        <v>27</v>
      </c>
      <c r="B240" s="481" t="s">
        <v>451</v>
      </c>
      <c r="C240" s="481" t="s">
        <v>462</v>
      </c>
      <c r="D240" s="544" t="s">
        <v>1367</v>
      </c>
      <c r="E240" s="545" t="s">
        <v>473</v>
      </c>
      <c r="F240" s="481" t="s">
        <v>456</v>
      </c>
      <c r="G240" s="481" t="s">
        <v>621</v>
      </c>
      <c r="H240" s="481" t="s">
        <v>1369</v>
      </c>
      <c r="I240" s="481" t="s">
        <v>1105</v>
      </c>
      <c r="J240" s="481" t="s">
        <v>623</v>
      </c>
      <c r="K240" s="481" t="s">
        <v>708</v>
      </c>
      <c r="L240" s="482">
        <v>543.36</v>
      </c>
      <c r="M240" s="482">
        <v>3260.1600000000003</v>
      </c>
      <c r="N240" s="481">
        <v>6</v>
      </c>
      <c r="O240" s="546">
        <v>4</v>
      </c>
      <c r="P240" s="482">
        <v>543.36</v>
      </c>
      <c r="Q240" s="500">
        <v>0.16666666666666666</v>
      </c>
      <c r="R240" s="481">
        <v>1</v>
      </c>
      <c r="S240" s="500">
        <v>0.16666666666666666</v>
      </c>
      <c r="T240" s="546">
        <v>0.5</v>
      </c>
      <c r="U240" s="501">
        <v>0.125</v>
      </c>
    </row>
    <row r="241" spans="1:21" ht="14.4" customHeight="1" x14ac:dyDescent="0.3">
      <c r="A241" s="480">
        <v>27</v>
      </c>
      <c r="B241" s="481" t="s">
        <v>451</v>
      </c>
      <c r="C241" s="481" t="s">
        <v>462</v>
      </c>
      <c r="D241" s="544" t="s">
        <v>1367</v>
      </c>
      <c r="E241" s="545" t="s">
        <v>473</v>
      </c>
      <c r="F241" s="481" t="s">
        <v>456</v>
      </c>
      <c r="G241" s="481" t="s">
        <v>621</v>
      </c>
      <c r="H241" s="481" t="s">
        <v>1369</v>
      </c>
      <c r="I241" s="481" t="s">
        <v>622</v>
      </c>
      <c r="J241" s="481" t="s">
        <v>623</v>
      </c>
      <c r="K241" s="481" t="s">
        <v>624</v>
      </c>
      <c r="L241" s="482">
        <v>835.93</v>
      </c>
      <c r="M241" s="482">
        <v>2507.79</v>
      </c>
      <c r="N241" s="481">
        <v>3</v>
      </c>
      <c r="O241" s="546">
        <v>1.5</v>
      </c>
      <c r="P241" s="482">
        <v>1671.86</v>
      </c>
      <c r="Q241" s="500">
        <v>0.66666666666666663</v>
      </c>
      <c r="R241" s="481">
        <v>2</v>
      </c>
      <c r="S241" s="500">
        <v>0.66666666666666663</v>
      </c>
      <c r="T241" s="546">
        <v>1</v>
      </c>
      <c r="U241" s="501">
        <v>0.66666666666666663</v>
      </c>
    </row>
    <row r="242" spans="1:21" ht="14.4" customHeight="1" x14ac:dyDescent="0.3">
      <c r="A242" s="480">
        <v>27</v>
      </c>
      <c r="B242" s="481" t="s">
        <v>451</v>
      </c>
      <c r="C242" s="481" t="s">
        <v>462</v>
      </c>
      <c r="D242" s="544" t="s">
        <v>1367</v>
      </c>
      <c r="E242" s="545" t="s">
        <v>473</v>
      </c>
      <c r="F242" s="481" t="s">
        <v>456</v>
      </c>
      <c r="G242" s="481" t="s">
        <v>1106</v>
      </c>
      <c r="H242" s="481" t="s">
        <v>424</v>
      </c>
      <c r="I242" s="481" t="s">
        <v>1107</v>
      </c>
      <c r="J242" s="481" t="s">
        <v>1108</v>
      </c>
      <c r="K242" s="481" t="s">
        <v>1109</v>
      </c>
      <c r="L242" s="482">
        <v>0</v>
      </c>
      <c r="M242" s="482">
        <v>0</v>
      </c>
      <c r="N242" s="481">
        <v>3</v>
      </c>
      <c r="O242" s="546">
        <v>0.5</v>
      </c>
      <c r="P242" s="482"/>
      <c r="Q242" s="500"/>
      <c r="R242" s="481"/>
      <c r="S242" s="500">
        <v>0</v>
      </c>
      <c r="T242" s="546"/>
      <c r="U242" s="501">
        <v>0</v>
      </c>
    </row>
    <row r="243" spans="1:21" ht="14.4" customHeight="1" x14ac:dyDescent="0.3">
      <c r="A243" s="480">
        <v>27</v>
      </c>
      <c r="B243" s="481" t="s">
        <v>451</v>
      </c>
      <c r="C243" s="481" t="s">
        <v>462</v>
      </c>
      <c r="D243" s="544" t="s">
        <v>1367</v>
      </c>
      <c r="E243" s="545" t="s">
        <v>473</v>
      </c>
      <c r="F243" s="481" t="s">
        <v>456</v>
      </c>
      <c r="G243" s="481" t="s">
        <v>1110</v>
      </c>
      <c r="H243" s="481" t="s">
        <v>1369</v>
      </c>
      <c r="I243" s="481" t="s">
        <v>1111</v>
      </c>
      <c r="J243" s="481" t="s">
        <v>1112</v>
      </c>
      <c r="K243" s="481" t="s">
        <v>1113</v>
      </c>
      <c r="L243" s="482">
        <v>85.16</v>
      </c>
      <c r="M243" s="482">
        <v>170.32</v>
      </c>
      <c r="N243" s="481">
        <v>2</v>
      </c>
      <c r="O243" s="546">
        <v>1</v>
      </c>
      <c r="P243" s="482"/>
      <c r="Q243" s="500">
        <v>0</v>
      </c>
      <c r="R243" s="481"/>
      <c r="S243" s="500">
        <v>0</v>
      </c>
      <c r="T243" s="546"/>
      <c r="U243" s="501">
        <v>0</v>
      </c>
    </row>
    <row r="244" spans="1:21" ht="14.4" customHeight="1" x14ac:dyDescent="0.3">
      <c r="A244" s="480">
        <v>27</v>
      </c>
      <c r="B244" s="481" t="s">
        <v>451</v>
      </c>
      <c r="C244" s="481" t="s">
        <v>462</v>
      </c>
      <c r="D244" s="544" t="s">
        <v>1367</v>
      </c>
      <c r="E244" s="545" t="s">
        <v>473</v>
      </c>
      <c r="F244" s="481" t="s">
        <v>456</v>
      </c>
      <c r="G244" s="481" t="s">
        <v>1114</v>
      </c>
      <c r="H244" s="481" t="s">
        <v>424</v>
      </c>
      <c r="I244" s="481" t="s">
        <v>1115</v>
      </c>
      <c r="J244" s="481" t="s">
        <v>1116</v>
      </c>
      <c r="K244" s="481" t="s">
        <v>1117</v>
      </c>
      <c r="L244" s="482">
        <v>0</v>
      </c>
      <c r="M244" s="482">
        <v>0</v>
      </c>
      <c r="N244" s="481">
        <v>2</v>
      </c>
      <c r="O244" s="546">
        <v>1</v>
      </c>
      <c r="P244" s="482">
        <v>0</v>
      </c>
      <c r="Q244" s="500"/>
      <c r="R244" s="481">
        <v>2</v>
      </c>
      <c r="S244" s="500">
        <v>1</v>
      </c>
      <c r="T244" s="546">
        <v>1</v>
      </c>
      <c r="U244" s="501">
        <v>1</v>
      </c>
    </row>
    <row r="245" spans="1:21" ht="14.4" customHeight="1" x14ac:dyDescent="0.3">
      <c r="A245" s="480">
        <v>27</v>
      </c>
      <c r="B245" s="481" t="s">
        <v>451</v>
      </c>
      <c r="C245" s="481" t="s">
        <v>462</v>
      </c>
      <c r="D245" s="544" t="s">
        <v>1367</v>
      </c>
      <c r="E245" s="545" t="s">
        <v>473</v>
      </c>
      <c r="F245" s="481" t="s">
        <v>456</v>
      </c>
      <c r="G245" s="481" t="s">
        <v>1118</v>
      </c>
      <c r="H245" s="481" t="s">
        <v>1369</v>
      </c>
      <c r="I245" s="481" t="s">
        <v>1119</v>
      </c>
      <c r="J245" s="481" t="s">
        <v>1120</v>
      </c>
      <c r="K245" s="481" t="s">
        <v>1121</v>
      </c>
      <c r="L245" s="482">
        <v>98.11</v>
      </c>
      <c r="M245" s="482">
        <v>98.11</v>
      </c>
      <c r="N245" s="481">
        <v>1</v>
      </c>
      <c r="O245" s="546">
        <v>0.5</v>
      </c>
      <c r="P245" s="482">
        <v>98.11</v>
      </c>
      <c r="Q245" s="500">
        <v>1</v>
      </c>
      <c r="R245" s="481">
        <v>1</v>
      </c>
      <c r="S245" s="500">
        <v>1</v>
      </c>
      <c r="T245" s="546">
        <v>0.5</v>
      </c>
      <c r="U245" s="501">
        <v>1</v>
      </c>
    </row>
    <row r="246" spans="1:21" ht="14.4" customHeight="1" x14ac:dyDescent="0.3">
      <c r="A246" s="480">
        <v>27</v>
      </c>
      <c r="B246" s="481" t="s">
        <v>451</v>
      </c>
      <c r="C246" s="481" t="s">
        <v>462</v>
      </c>
      <c r="D246" s="544" t="s">
        <v>1367</v>
      </c>
      <c r="E246" s="545" t="s">
        <v>473</v>
      </c>
      <c r="F246" s="481" t="s">
        <v>456</v>
      </c>
      <c r="G246" s="481" t="s">
        <v>1118</v>
      </c>
      <c r="H246" s="481" t="s">
        <v>424</v>
      </c>
      <c r="I246" s="481" t="s">
        <v>1122</v>
      </c>
      <c r="J246" s="481" t="s">
        <v>1123</v>
      </c>
      <c r="K246" s="481" t="s">
        <v>1124</v>
      </c>
      <c r="L246" s="482">
        <v>196.21</v>
      </c>
      <c r="M246" s="482">
        <v>196.21</v>
      </c>
      <c r="N246" s="481">
        <v>1</v>
      </c>
      <c r="O246" s="546">
        <v>1</v>
      </c>
      <c r="P246" s="482"/>
      <c r="Q246" s="500">
        <v>0</v>
      </c>
      <c r="R246" s="481"/>
      <c r="S246" s="500">
        <v>0</v>
      </c>
      <c r="T246" s="546"/>
      <c r="U246" s="501">
        <v>0</v>
      </c>
    </row>
    <row r="247" spans="1:21" ht="14.4" customHeight="1" x14ac:dyDescent="0.3">
      <c r="A247" s="480">
        <v>27</v>
      </c>
      <c r="B247" s="481" t="s">
        <v>451</v>
      </c>
      <c r="C247" s="481" t="s">
        <v>462</v>
      </c>
      <c r="D247" s="544" t="s">
        <v>1367</v>
      </c>
      <c r="E247" s="545" t="s">
        <v>473</v>
      </c>
      <c r="F247" s="481" t="s">
        <v>456</v>
      </c>
      <c r="G247" s="481" t="s">
        <v>1125</v>
      </c>
      <c r="H247" s="481" t="s">
        <v>424</v>
      </c>
      <c r="I247" s="481" t="s">
        <v>1126</v>
      </c>
      <c r="J247" s="481" t="s">
        <v>1127</v>
      </c>
      <c r="K247" s="481" t="s">
        <v>1128</v>
      </c>
      <c r="L247" s="482">
        <v>278.95</v>
      </c>
      <c r="M247" s="482">
        <v>278.95</v>
      </c>
      <c r="N247" s="481">
        <v>1</v>
      </c>
      <c r="O247" s="546">
        <v>0.5</v>
      </c>
      <c r="P247" s="482">
        <v>278.95</v>
      </c>
      <c r="Q247" s="500">
        <v>1</v>
      </c>
      <c r="R247" s="481">
        <v>1</v>
      </c>
      <c r="S247" s="500">
        <v>1</v>
      </c>
      <c r="T247" s="546">
        <v>0.5</v>
      </c>
      <c r="U247" s="501">
        <v>1</v>
      </c>
    </row>
    <row r="248" spans="1:21" ht="14.4" customHeight="1" x14ac:dyDescent="0.3">
      <c r="A248" s="480">
        <v>27</v>
      </c>
      <c r="B248" s="481" t="s">
        <v>451</v>
      </c>
      <c r="C248" s="481" t="s">
        <v>462</v>
      </c>
      <c r="D248" s="544" t="s">
        <v>1367</v>
      </c>
      <c r="E248" s="545" t="s">
        <v>473</v>
      </c>
      <c r="F248" s="481" t="s">
        <v>456</v>
      </c>
      <c r="G248" s="481" t="s">
        <v>607</v>
      </c>
      <c r="H248" s="481" t="s">
        <v>1369</v>
      </c>
      <c r="I248" s="481" t="s">
        <v>608</v>
      </c>
      <c r="J248" s="481" t="s">
        <v>609</v>
      </c>
      <c r="K248" s="481" t="s">
        <v>610</v>
      </c>
      <c r="L248" s="482">
        <v>0</v>
      </c>
      <c r="M248" s="482">
        <v>0</v>
      </c>
      <c r="N248" s="481">
        <v>3</v>
      </c>
      <c r="O248" s="546">
        <v>1.5</v>
      </c>
      <c r="P248" s="482">
        <v>0</v>
      </c>
      <c r="Q248" s="500"/>
      <c r="R248" s="481">
        <v>1</v>
      </c>
      <c r="S248" s="500">
        <v>0.33333333333333331</v>
      </c>
      <c r="T248" s="546">
        <v>0.5</v>
      </c>
      <c r="U248" s="501">
        <v>0.33333333333333331</v>
      </c>
    </row>
    <row r="249" spans="1:21" ht="14.4" customHeight="1" x14ac:dyDescent="0.3">
      <c r="A249" s="480">
        <v>27</v>
      </c>
      <c r="B249" s="481" t="s">
        <v>451</v>
      </c>
      <c r="C249" s="481" t="s">
        <v>462</v>
      </c>
      <c r="D249" s="544" t="s">
        <v>1367</v>
      </c>
      <c r="E249" s="545" t="s">
        <v>473</v>
      </c>
      <c r="F249" s="481" t="s">
        <v>456</v>
      </c>
      <c r="G249" s="481" t="s">
        <v>594</v>
      </c>
      <c r="H249" s="481" t="s">
        <v>424</v>
      </c>
      <c r="I249" s="481" t="s">
        <v>595</v>
      </c>
      <c r="J249" s="481" t="s">
        <v>596</v>
      </c>
      <c r="K249" s="481" t="s">
        <v>597</v>
      </c>
      <c r="L249" s="482">
        <v>210.38</v>
      </c>
      <c r="M249" s="482">
        <v>1683.04</v>
      </c>
      <c r="N249" s="481">
        <v>8</v>
      </c>
      <c r="O249" s="546">
        <v>4.5</v>
      </c>
      <c r="P249" s="482">
        <v>841.52</v>
      </c>
      <c r="Q249" s="500">
        <v>0.5</v>
      </c>
      <c r="R249" s="481">
        <v>4</v>
      </c>
      <c r="S249" s="500">
        <v>0.5</v>
      </c>
      <c r="T249" s="546">
        <v>2</v>
      </c>
      <c r="U249" s="501">
        <v>0.44444444444444442</v>
      </c>
    </row>
    <row r="250" spans="1:21" ht="14.4" customHeight="1" x14ac:dyDescent="0.3">
      <c r="A250" s="480">
        <v>27</v>
      </c>
      <c r="B250" s="481" t="s">
        <v>451</v>
      </c>
      <c r="C250" s="481" t="s">
        <v>462</v>
      </c>
      <c r="D250" s="544" t="s">
        <v>1367</v>
      </c>
      <c r="E250" s="545" t="s">
        <v>473</v>
      </c>
      <c r="F250" s="481" t="s">
        <v>456</v>
      </c>
      <c r="G250" s="481" t="s">
        <v>594</v>
      </c>
      <c r="H250" s="481" t="s">
        <v>424</v>
      </c>
      <c r="I250" s="481" t="s">
        <v>1129</v>
      </c>
      <c r="J250" s="481" t="s">
        <v>596</v>
      </c>
      <c r="K250" s="481" t="s">
        <v>854</v>
      </c>
      <c r="L250" s="482">
        <v>42.08</v>
      </c>
      <c r="M250" s="482">
        <v>42.08</v>
      </c>
      <c r="N250" s="481">
        <v>1</v>
      </c>
      <c r="O250" s="546">
        <v>0.5</v>
      </c>
      <c r="P250" s="482">
        <v>42.08</v>
      </c>
      <c r="Q250" s="500">
        <v>1</v>
      </c>
      <c r="R250" s="481">
        <v>1</v>
      </c>
      <c r="S250" s="500">
        <v>1</v>
      </c>
      <c r="T250" s="546">
        <v>0.5</v>
      </c>
      <c r="U250" s="501">
        <v>1</v>
      </c>
    </row>
    <row r="251" spans="1:21" ht="14.4" customHeight="1" x14ac:dyDescent="0.3">
      <c r="A251" s="480">
        <v>27</v>
      </c>
      <c r="B251" s="481" t="s">
        <v>451</v>
      </c>
      <c r="C251" s="481" t="s">
        <v>462</v>
      </c>
      <c r="D251" s="544" t="s">
        <v>1367</v>
      </c>
      <c r="E251" s="545" t="s">
        <v>473</v>
      </c>
      <c r="F251" s="481" t="s">
        <v>456</v>
      </c>
      <c r="G251" s="481" t="s">
        <v>594</v>
      </c>
      <c r="H251" s="481" t="s">
        <v>424</v>
      </c>
      <c r="I251" s="481" t="s">
        <v>1130</v>
      </c>
      <c r="J251" s="481" t="s">
        <v>596</v>
      </c>
      <c r="K251" s="481" t="s">
        <v>597</v>
      </c>
      <c r="L251" s="482">
        <v>210.38</v>
      </c>
      <c r="M251" s="482">
        <v>210.38</v>
      </c>
      <c r="N251" s="481">
        <v>1</v>
      </c>
      <c r="O251" s="546">
        <v>0.5</v>
      </c>
      <c r="P251" s="482"/>
      <c r="Q251" s="500">
        <v>0</v>
      </c>
      <c r="R251" s="481"/>
      <c r="S251" s="500">
        <v>0</v>
      </c>
      <c r="T251" s="546"/>
      <c r="U251" s="501">
        <v>0</v>
      </c>
    </row>
    <row r="252" spans="1:21" ht="14.4" customHeight="1" x14ac:dyDescent="0.3">
      <c r="A252" s="480">
        <v>27</v>
      </c>
      <c r="B252" s="481" t="s">
        <v>451</v>
      </c>
      <c r="C252" s="481" t="s">
        <v>462</v>
      </c>
      <c r="D252" s="544" t="s">
        <v>1367</v>
      </c>
      <c r="E252" s="545" t="s">
        <v>473</v>
      </c>
      <c r="F252" s="481" t="s">
        <v>456</v>
      </c>
      <c r="G252" s="481" t="s">
        <v>1131</v>
      </c>
      <c r="H252" s="481" t="s">
        <v>424</v>
      </c>
      <c r="I252" s="481" t="s">
        <v>1132</v>
      </c>
      <c r="J252" s="481" t="s">
        <v>1133</v>
      </c>
      <c r="K252" s="481" t="s">
        <v>1134</v>
      </c>
      <c r="L252" s="482">
        <v>657.67</v>
      </c>
      <c r="M252" s="482">
        <v>2630.68</v>
      </c>
      <c r="N252" s="481">
        <v>4</v>
      </c>
      <c r="O252" s="546">
        <v>0.5</v>
      </c>
      <c r="P252" s="482"/>
      <c r="Q252" s="500">
        <v>0</v>
      </c>
      <c r="R252" s="481"/>
      <c r="S252" s="500">
        <v>0</v>
      </c>
      <c r="T252" s="546"/>
      <c r="U252" s="501">
        <v>0</v>
      </c>
    </row>
    <row r="253" spans="1:21" ht="14.4" customHeight="1" x14ac:dyDescent="0.3">
      <c r="A253" s="480">
        <v>27</v>
      </c>
      <c r="B253" s="481" t="s">
        <v>451</v>
      </c>
      <c r="C253" s="481" t="s">
        <v>462</v>
      </c>
      <c r="D253" s="544" t="s">
        <v>1367</v>
      </c>
      <c r="E253" s="545" t="s">
        <v>473</v>
      </c>
      <c r="F253" s="481" t="s">
        <v>456</v>
      </c>
      <c r="G253" s="481" t="s">
        <v>1135</v>
      </c>
      <c r="H253" s="481" t="s">
        <v>424</v>
      </c>
      <c r="I253" s="481" t="s">
        <v>1136</v>
      </c>
      <c r="J253" s="481" t="s">
        <v>1137</v>
      </c>
      <c r="K253" s="481" t="s">
        <v>1138</v>
      </c>
      <c r="L253" s="482">
        <v>0</v>
      </c>
      <c r="M253" s="482">
        <v>0</v>
      </c>
      <c r="N253" s="481">
        <v>1</v>
      </c>
      <c r="O253" s="546">
        <v>0.5</v>
      </c>
      <c r="P253" s="482"/>
      <c r="Q253" s="500"/>
      <c r="R253" s="481"/>
      <c r="S253" s="500">
        <v>0</v>
      </c>
      <c r="T253" s="546"/>
      <c r="U253" s="501">
        <v>0</v>
      </c>
    </row>
    <row r="254" spans="1:21" ht="14.4" customHeight="1" x14ac:dyDescent="0.3">
      <c r="A254" s="480">
        <v>27</v>
      </c>
      <c r="B254" s="481" t="s">
        <v>451</v>
      </c>
      <c r="C254" s="481" t="s">
        <v>462</v>
      </c>
      <c r="D254" s="544" t="s">
        <v>1367</v>
      </c>
      <c r="E254" s="545" t="s">
        <v>473</v>
      </c>
      <c r="F254" s="481" t="s">
        <v>456</v>
      </c>
      <c r="G254" s="481" t="s">
        <v>1135</v>
      </c>
      <c r="H254" s="481" t="s">
        <v>424</v>
      </c>
      <c r="I254" s="481" t="s">
        <v>1139</v>
      </c>
      <c r="J254" s="481" t="s">
        <v>1140</v>
      </c>
      <c r="K254" s="481" t="s">
        <v>1141</v>
      </c>
      <c r="L254" s="482">
        <v>0</v>
      </c>
      <c r="M254" s="482">
        <v>0</v>
      </c>
      <c r="N254" s="481">
        <v>1</v>
      </c>
      <c r="O254" s="546">
        <v>1</v>
      </c>
      <c r="P254" s="482"/>
      <c r="Q254" s="500"/>
      <c r="R254" s="481"/>
      <c r="S254" s="500">
        <v>0</v>
      </c>
      <c r="T254" s="546"/>
      <c r="U254" s="501">
        <v>0</v>
      </c>
    </row>
    <row r="255" spans="1:21" ht="14.4" customHeight="1" x14ac:dyDescent="0.3">
      <c r="A255" s="480">
        <v>27</v>
      </c>
      <c r="B255" s="481" t="s">
        <v>451</v>
      </c>
      <c r="C255" s="481" t="s">
        <v>462</v>
      </c>
      <c r="D255" s="544" t="s">
        <v>1367</v>
      </c>
      <c r="E255" s="545" t="s">
        <v>473</v>
      </c>
      <c r="F255" s="481" t="s">
        <v>456</v>
      </c>
      <c r="G255" s="481" t="s">
        <v>1142</v>
      </c>
      <c r="H255" s="481" t="s">
        <v>424</v>
      </c>
      <c r="I255" s="481" t="s">
        <v>1143</v>
      </c>
      <c r="J255" s="481" t="s">
        <v>1144</v>
      </c>
      <c r="K255" s="481" t="s">
        <v>1145</v>
      </c>
      <c r="L255" s="482">
        <v>0</v>
      </c>
      <c r="M255" s="482">
        <v>0</v>
      </c>
      <c r="N255" s="481">
        <v>2</v>
      </c>
      <c r="O255" s="546">
        <v>1</v>
      </c>
      <c r="P255" s="482">
        <v>0</v>
      </c>
      <c r="Q255" s="500"/>
      <c r="R255" s="481">
        <v>2</v>
      </c>
      <c r="S255" s="500">
        <v>1</v>
      </c>
      <c r="T255" s="546">
        <v>1</v>
      </c>
      <c r="U255" s="501">
        <v>1</v>
      </c>
    </row>
    <row r="256" spans="1:21" ht="14.4" customHeight="1" x14ac:dyDescent="0.3">
      <c r="A256" s="480">
        <v>27</v>
      </c>
      <c r="B256" s="481" t="s">
        <v>451</v>
      </c>
      <c r="C256" s="481" t="s">
        <v>462</v>
      </c>
      <c r="D256" s="544" t="s">
        <v>1367</v>
      </c>
      <c r="E256" s="545" t="s">
        <v>473</v>
      </c>
      <c r="F256" s="481" t="s">
        <v>456</v>
      </c>
      <c r="G256" s="481" t="s">
        <v>1142</v>
      </c>
      <c r="H256" s="481" t="s">
        <v>424</v>
      </c>
      <c r="I256" s="481" t="s">
        <v>1146</v>
      </c>
      <c r="J256" s="481" t="s">
        <v>1144</v>
      </c>
      <c r="K256" s="481" t="s">
        <v>1147</v>
      </c>
      <c r="L256" s="482">
        <v>329.88</v>
      </c>
      <c r="M256" s="482">
        <v>329.88</v>
      </c>
      <c r="N256" s="481">
        <v>1</v>
      </c>
      <c r="O256" s="546">
        <v>0.5</v>
      </c>
      <c r="P256" s="482">
        <v>329.88</v>
      </c>
      <c r="Q256" s="500">
        <v>1</v>
      </c>
      <c r="R256" s="481">
        <v>1</v>
      </c>
      <c r="S256" s="500">
        <v>1</v>
      </c>
      <c r="T256" s="546">
        <v>0.5</v>
      </c>
      <c r="U256" s="501">
        <v>1</v>
      </c>
    </row>
    <row r="257" spans="1:21" ht="14.4" customHeight="1" x14ac:dyDescent="0.3">
      <c r="A257" s="480">
        <v>27</v>
      </c>
      <c r="B257" s="481" t="s">
        <v>451</v>
      </c>
      <c r="C257" s="481" t="s">
        <v>462</v>
      </c>
      <c r="D257" s="544" t="s">
        <v>1367</v>
      </c>
      <c r="E257" s="545" t="s">
        <v>473</v>
      </c>
      <c r="F257" s="481" t="s">
        <v>456</v>
      </c>
      <c r="G257" s="481" t="s">
        <v>1142</v>
      </c>
      <c r="H257" s="481" t="s">
        <v>424</v>
      </c>
      <c r="I257" s="481" t="s">
        <v>1146</v>
      </c>
      <c r="J257" s="481" t="s">
        <v>1144</v>
      </c>
      <c r="K257" s="481" t="s">
        <v>1147</v>
      </c>
      <c r="L257" s="482">
        <v>280.38</v>
      </c>
      <c r="M257" s="482">
        <v>280.38</v>
      </c>
      <c r="N257" s="481">
        <v>1</v>
      </c>
      <c r="O257" s="546">
        <v>0.5</v>
      </c>
      <c r="P257" s="482"/>
      <c r="Q257" s="500">
        <v>0</v>
      </c>
      <c r="R257" s="481"/>
      <c r="S257" s="500">
        <v>0</v>
      </c>
      <c r="T257" s="546"/>
      <c r="U257" s="501">
        <v>0</v>
      </c>
    </row>
    <row r="258" spans="1:21" ht="14.4" customHeight="1" x14ac:dyDescent="0.3">
      <c r="A258" s="480">
        <v>27</v>
      </c>
      <c r="B258" s="481" t="s">
        <v>451</v>
      </c>
      <c r="C258" s="481" t="s">
        <v>462</v>
      </c>
      <c r="D258" s="544" t="s">
        <v>1367</v>
      </c>
      <c r="E258" s="545" t="s">
        <v>473</v>
      </c>
      <c r="F258" s="481" t="s">
        <v>456</v>
      </c>
      <c r="G258" s="481" t="s">
        <v>1142</v>
      </c>
      <c r="H258" s="481" t="s">
        <v>1369</v>
      </c>
      <c r="I258" s="481" t="s">
        <v>1148</v>
      </c>
      <c r="J258" s="481" t="s">
        <v>1149</v>
      </c>
      <c r="K258" s="481" t="s">
        <v>1145</v>
      </c>
      <c r="L258" s="482">
        <v>93.46</v>
      </c>
      <c r="M258" s="482">
        <v>93.46</v>
      </c>
      <c r="N258" s="481">
        <v>1</v>
      </c>
      <c r="O258" s="546">
        <v>0.5</v>
      </c>
      <c r="P258" s="482">
        <v>93.46</v>
      </c>
      <c r="Q258" s="500">
        <v>1</v>
      </c>
      <c r="R258" s="481">
        <v>1</v>
      </c>
      <c r="S258" s="500">
        <v>1</v>
      </c>
      <c r="T258" s="546">
        <v>0.5</v>
      </c>
      <c r="U258" s="501">
        <v>1</v>
      </c>
    </row>
    <row r="259" spans="1:21" ht="14.4" customHeight="1" x14ac:dyDescent="0.3">
      <c r="A259" s="480">
        <v>27</v>
      </c>
      <c r="B259" s="481" t="s">
        <v>451</v>
      </c>
      <c r="C259" s="481" t="s">
        <v>462</v>
      </c>
      <c r="D259" s="544" t="s">
        <v>1367</v>
      </c>
      <c r="E259" s="545" t="s">
        <v>473</v>
      </c>
      <c r="F259" s="481" t="s">
        <v>456</v>
      </c>
      <c r="G259" s="481" t="s">
        <v>1150</v>
      </c>
      <c r="H259" s="481" t="s">
        <v>424</v>
      </c>
      <c r="I259" s="481" t="s">
        <v>1151</v>
      </c>
      <c r="J259" s="481" t="s">
        <v>1152</v>
      </c>
      <c r="K259" s="481" t="s">
        <v>1153</v>
      </c>
      <c r="L259" s="482">
        <v>481.15</v>
      </c>
      <c r="M259" s="482">
        <v>1924.6</v>
      </c>
      <c r="N259" s="481">
        <v>4</v>
      </c>
      <c r="O259" s="546">
        <v>2.5</v>
      </c>
      <c r="P259" s="482">
        <v>962.3</v>
      </c>
      <c r="Q259" s="500">
        <v>0.5</v>
      </c>
      <c r="R259" s="481">
        <v>2</v>
      </c>
      <c r="S259" s="500">
        <v>0.5</v>
      </c>
      <c r="T259" s="546">
        <v>1</v>
      </c>
      <c r="U259" s="501">
        <v>0.4</v>
      </c>
    </row>
    <row r="260" spans="1:21" ht="14.4" customHeight="1" x14ac:dyDescent="0.3">
      <c r="A260" s="480">
        <v>27</v>
      </c>
      <c r="B260" s="481" t="s">
        <v>451</v>
      </c>
      <c r="C260" s="481" t="s">
        <v>462</v>
      </c>
      <c r="D260" s="544" t="s">
        <v>1367</v>
      </c>
      <c r="E260" s="545" t="s">
        <v>473</v>
      </c>
      <c r="F260" s="481" t="s">
        <v>456</v>
      </c>
      <c r="G260" s="481" t="s">
        <v>1150</v>
      </c>
      <c r="H260" s="481" t="s">
        <v>424</v>
      </c>
      <c r="I260" s="481" t="s">
        <v>1154</v>
      </c>
      <c r="J260" s="481" t="s">
        <v>1152</v>
      </c>
      <c r="K260" s="481" t="s">
        <v>1155</v>
      </c>
      <c r="L260" s="482">
        <v>0</v>
      </c>
      <c r="M260" s="482">
        <v>0</v>
      </c>
      <c r="N260" s="481">
        <v>2</v>
      </c>
      <c r="O260" s="546">
        <v>1.5</v>
      </c>
      <c r="P260" s="482">
        <v>0</v>
      </c>
      <c r="Q260" s="500"/>
      <c r="R260" s="481">
        <v>2</v>
      </c>
      <c r="S260" s="500">
        <v>1</v>
      </c>
      <c r="T260" s="546">
        <v>1.5</v>
      </c>
      <c r="U260" s="501">
        <v>1</v>
      </c>
    </row>
    <row r="261" spans="1:21" ht="14.4" customHeight="1" x14ac:dyDescent="0.3">
      <c r="A261" s="480">
        <v>27</v>
      </c>
      <c r="B261" s="481" t="s">
        <v>451</v>
      </c>
      <c r="C261" s="481" t="s">
        <v>462</v>
      </c>
      <c r="D261" s="544" t="s">
        <v>1367</v>
      </c>
      <c r="E261" s="545" t="s">
        <v>473</v>
      </c>
      <c r="F261" s="481" t="s">
        <v>456</v>
      </c>
      <c r="G261" s="481" t="s">
        <v>1150</v>
      </c>
      <c r="H261" s="481" t="s">
        <v>424</v>
      </c>
      <c r="I261" s="481" t="s">
        <v>1156</v>
      </c>
      <c r="J261" s="481" t="s">
        <v>1152</v>
      </c>
      <c r="K261" s="481" t="s">
        <v>1157</v>
      </c>
      <c r="L261" s="482">
        <v>0</v>
      </c>
      <c r="M261" s="482">
        <v>0</v>
      </c>
      <c r="N261" s="481">
        <v>3</v>
      </c>
      <c r="O261" s="546">
        <v>0.5</v>
      </c>
      <c r="P261" s="482">
        <v>0</v>
      </c>
      <c r="Q261" s="500"/>
      <c r="R261" s="481">
        <v>3</v>
      </c>
      <c r="S261" s="500">
        <v>1</v>
      </c>
      <c r="T261" s="546">
        <v>0.5</v>
      </c>
      <c r="U261" s="501">
        <v>1</v>
      </c>
    </row>
    <row r="262" spans="1:21" ht="14.4" customHeight="1" x14ac:dyDescent="0.3">
      <c r="A262" s="480">
        <v>27</v>
      </c>
      <c r="B262" s="481" t="s">
        <v>451</v>
      </c>
      <c r="C262" s="481" t="s">
        <v>462</v>
      </c>
      <c r="D262" s="544" t="s">
        <v>1367</v>
      </c>
      <c r="E262" s="545" t="s">
        <v>473</v>
      </c>
      <c r="F262" s="481" t="s">
        <v>456</v>
      </c>
      <c r="G262" s="481" t="s">
        <v>1150</v>
      </c>
      <c r="H262" s="481" t="s">
        <v>424</v>
      </c>
      <c r="I262" s="481" t="s">
        <v>1158</v>
      </c>
      <c r="J262" s="481" t="s">
        <v>1152</v>
      </c>
      <c r="K262" s="481" t="s">
        <v>1159</v>
      </c>
      <c r="L262" s="482">
        <v>0</v>
      </c>
      <c r="M262" s="482">
        <v>0</v>
      </c>
      <c r="N262" s="481">
        <v>1</v>
      </c>
      <c r="O262" s="546">
        <v>0.5</v>
      </c>
      <c r="P262" s="482"/>
      <c r="Q262" s="500"/>
      <c r="R262" s="481"/>
      <c r="S262" s="500">
        <v>0</v>
      </c>
      <c r="T262" s="546"/>
      <c r="U262" s="501">
        <v>0</v>
      </c>
    </row>
    <row r="263" spans="1:21" ht="14.4" customHeight="1" x14ac:dyDescent="0.3">
      <c r="A263" s="480">
        <v>27</v>
      </c>
      <c r="B263" s="481" t="s">
        <v>451</v>
      </c>
      <c r="C263" s="481" t="s">
        <v>462</v>
      </c>
      <c r="D263" s="544" t="s">
        <v>1367</v>
      </c>
      <c r="E263" s="545" t="s">
        <v>473</v>
      </c>
      <c r="F263" s="481" t="s">
        <v>456</v>
      </c>
      <c r="G263" s="481" t="s">
        <v>1150</v>
      </c>
      <c r="H263" s="481" t="s">
        <v>424</v>
      </c>
      <c r="I263" s="481" t="s">
        <v>1160</v>
      </c>
      <c r="J263" s="481" t="s">
        <v>1152</v>
      </c>
      <c r="K263" s="481" t="s">
        <v>1161</v>
      </c>
      <c r="L263" s="482">
        <v>0</v>
      </c>
      <c r="M263" s="482">
        <v>0</v>
      </c>
      <c r="N263" s="481">
        <v>3</v>
      </c>
      <c r="O263" s="546">
        <v>0.5</v>
      </c>
      <c r="P263" s="482"/>
      <c r="Q263" s="500"/>
      <c r="R263" s="481"/>
      <c r="S263" s="500">
        <v>0</v>
      </c>
      <c r="T263" s="546"/>
      <c r="U263" s="501">
        <v>0</v>
      </c>
    </row>
    <row r="264" spans="1:21" ht="14.4" customHeight="1" x14ac:dyDescent="0.3">
      <c r="A264" s="480">
        <v>27</v>
      </c>
      <c r="B264" s="481" t="s">
        <v>451</v>
      </c>
      <c r="C264" s="481" t="s">
        <v>462</v>
      </c>
      <c r="D264" s="544" t="s">
        <v>1367</v>
      </c>
      <c r="E264" s="545" t="s">
        <v>473</v>
      </c>
      <c r="F264" s="481" t="s">
        <v>456</v>
      </c>
      <c r="G264" s="481" t="s">
        <v>1162</v>
      </c>
      <c r="H264" s="481" t="s">
        <v>424</v>
      </c>
      <c r="I264" s="481" t="s">
        <v>1163</v>
      </c>
      <c r="J264" s="481" t="s">
        <v>1164</v>
      </c>
      <c r="K264" s="481" t="s">
        <v>1165</v>
      </c>
      <c r="L264" s="482">
        <v>47.2</v>
      </c>
      <c r="M264" s="482">
        <v>47.2</v>
      </c>
      <c r="N264" s="481">
        <v>1</v>
      </c>
      <c r="O264" s="546">
        <v>0.5</v>
      </c>
      <c r="P264" s="482"/>
      <c r="Q264" s="500">
        <v>0</v>
      </c>
      <c r="R264" s="481"/>
      <c r="S264" s="500">
        <v>0</v>
      </c>
      <c r="T264" s="546"/>
      <c r="U264" s="501">
        <v>0</v>
      </c>
    </row>
    <row r="265" spans="1:21" ht="14.4" customHeight="1" x14ac:dyDescent="0.3">
      <c r="A265" s="480">
        <v>27</v>
      </c>
      <c r="B265" s="481" t="s">
        <v>451</v>
      </c>
      <c r="C265" s="481" t="s">
        <v>462</v>
      </c>
      <c r="D265" s="544" t="s">
        <v>1367</v>
      </c>
      <c r="E265" s="545" t="s">
        <v>473</v>
      </c>
      <c r="F265" s="481" t="s">
        <v>456</v>
      </c>
      <c r="G265" s="481" t="s">
        <v>1166</v>
      </c>
      <c r="H265" s="481" t="s">
        <v>424</v>
      </c>
      <c r="I265" s="481" t="s">
        <v>1167</v>
      </c>
      <c r="J265" s="481" t="s">
        <v>1168</v>
      </c>
      <c r="K265" s="481" t="s">
        <v>1169</v>
      </c>
      <c r="L265" s="482">
        <v>157.68</v>
      </c>
      <c r="M265" s="482">
        <v>157.68</v>
      </c>
      <c r="N265" s="481">
        <v>1</v>
      </c>
      <c r="O265" s="546">
        <v>0.5</v>
      </c>
      <c r="P265" s="482"/>
      <c r="Q265" s="500">
        <v>0</v>
      </c>
      <c r="R265" s="481"/>
      <c r="S265" s="500">
        <v>0</v>
      </c>
      <c r="T265" s="546"/>
      <c r="U265" s="501">
        <v>0</v>
      </c>
    </row>
    <row r="266" spans="1:21" ht="14.4" customHeight="1" x14ac:dyDescent="0.3">
      <c r="A266" s="480">
        <v>27</v>
      </c>
      <c r="B266" s="481" t="s">
        <v>451</v>
      </c>
      <c r="C266" s="481" t="s">
        <v>462</v>
      </c>
      <c r="D266" s="544" t="s">
        <v>1367</v>
      </c>
      <c r="E266" s="545" t="s">
        <v>473</v>
      </c>
      <c r="F266" s="481" t="s">
        <v>456</v>
      </c>
      <c r="G266" s="481" t="s">
        <v>1170</v>
      </c>
      <c r="H266" s="481" t="s">
        <v>424</v>
      </c>
      <c r="I266" s="481" t="s">
        <v>1171</v>
      </c>
      <c r="J266" s="481" t="s">
        <v>1172</v>
      </c>
      <c r="K266" s="481" t="s">
        <v>1173</v>
      </c>
      <c r="L266" s="482">
        <v>131.32</v>
      </c>
      <c r="M266" s="482">
        <v>393.96</v>
      </c>
      <c r="N266" s="481">
        <v>3</v>
      </c>
      <c r="O266" s="546">
        <v>0.5</v>
      </c>
      <c r="P266" s="482"/>
      <c r="Q266" s="500">
        <v>0</v>
      </c>
      <c r="R266" s="481"/>
      <c r="S266" s="500">
        <v>0</v>
      </c>
      <c r="T266" s="546"/>
      <c r="U266" s="501">
        <v>0</v>
      </c>
    </row>
    <row r="267" spans="1:21" ht="14.4" customHeight="1" x14ac:dyDescent="0.3">
      <c r="A267" s="480">
        <v>27</v>
      </c>
      <c r="B267" s="481" t="s">
        <v>451</v>
      </c>
      <c r="C267" s="481" t="s">
        <v>462</v>
      </c>
      <c r="D267" s="544" t="s">
        <v>1367</v>
      </c>
      <c r="E267" s="545" t="s">
        <v>473</v>
      </c>
      <c r="F267" s="481" t="s">
        <v>456</v>
      </c>
      <c r="G267" s="481" t="s">
        <v>663</v>
      </c>
      <c r="H267" s="481" t="s">
        <v>424</v>
      </c>
      <c r="I267" s="481" t="s">
        <v>1174</v>
      </c>
      <c r="J267" s="481" t="s">
        <v>665</v>
      </c>
      <c r="K267" s="481" t="s">
        <v>1175</v>
      </c>
      <c r="L267" s="482">
        <v>0</v>
      </c>
      <c r="M267" s="482">
        <v>0</v>
      </c>
      <c r="N267" s="481">
        <v>1</v>
      </c>
      <c r="O267" s="546">
        <v>0.5</v>
      </c>
      <c r="P267" s="482"/>
      <c r="Q267" s="500"/>
      <c r="R267" s="481"/>
      <c r="S267" s="500">
        <v>0</v>
      </c>
      <c r="T267" s="546"/>
      <c r="U267" s="501">
        <v>0</v>
      </c>
    </row>
    <row r="268" spans="1:21" ht="14.4" customHeight="1" x14ac:dyDescent="0.3">
      <c r="A268" s="480">
        <v>27</v>
      </c>
      <c r="B268" s="481" t="s">
        <v>451</v>
      </c>
      <c r="C268" s="481" t="s">
        <v>462</v>
      </c>
      <c r="D268" s="544" t="s">
        <v>1367</v>
      </c>
      <c r="E268" s="545" t="s">
        <v>473</v>
      </c>
      <c r="F268" s="481" t="s">
        <v>456</v>
      </c>
      <c r="G268" s="481" t="s">
        <v>663</v>
      </c>
      <c r="H268" s="481" t="s">
        <v>424</v>
      </c>
      <c r="I268" s="481" t="s">
        <v>1176</v>
      </c>
      <c r="J268" s="481" t="s">
        <v>1177</v>
      </c>
      <c r="K268" s="481" t="s">
        <v>1178</v>
      </c>
      <c r="L268" s="482">
        <v>0</v>
      </c>
      <c r="M268" s="482">
        <v>0</v>
      </c>
      <c r="N268" s="481">
        <v>1</v>
      </c>
      <c r="O268" s="546">
        <v>1</v>
      </c>
      <c r="P268" s="482"/>
      <c r="Q268" s="500"/>
      <c r="R268" s="481"/>
      <c r="S268" s="500">
        <v>0</v>
      </c>
      <c r="T268" s="546"/>
      <c r="U268" s="501">
        <v>0</v>
      </c>
    </row>
    <row r="269" spans="1:21" ht="14.4" customHeight="1" x14ac:dyDescent="0.3">
      <c r="A269" s="480">
        <v>27</v>
      </c>
      <c r="B269" s="481" t="s">
        <v>451</v>
      </c>
      <c r="C269" s="481" t="s">
        <v>462</v>
      </c>
      <c r="D269" s="544" t="s">
        <v>1367</v>
      </c>
      <c r="E269" s="545" t="s">
        <v>473</v>
      </c>
      <c r="F269" s="481" t="s">
        <v>456</v>
      </c>
      <c r="G269" s="481" t="s">
        <v>663</v>
      </c>
      <c r="H269" s="481" t="s">
        <v>424</v>
      </c>
      <c r="I269" s="481" t="s">
        <v>1179</v>
      </c>
      <c r="J269" s="481" t="s">
        <v>665</v>
      </c>
      <c r="K269" s="481" t="s">
        <v>1180</v>
      </c>
      <c r="L269" s="482">
        <v>0</v>
      </c>
      <c r="M269" s="482">
        <v>0</v>
      </c>
      <c r="N269" s="481">
        <v>1</v>
      </c>
      <c r="O269" s="546">
        <v>0.5</v>
      </c>
      <c r="P269" s="482"/>
      <c r="Q269" s="500"/>
      <c r="R269" s="481"/>
      <c r="S269" s="500">
        <v>0</v>
      </c>
      <c r="T269" s="546"/>
      <c r="U269" s="501">
        <v>0</v>
      </c>
    </row>
    <row r="270" spans="1:21" ht="14.4" customHeight="1" x14ac:dyDescent="0.3">
      <c r="A270" s="480">
        <v>27</v>
      </c>
      <c r="B270" s="481" t="s">
        <v>451</v>
      </c>
      <c r="C270" s="481" t="s">
        <v>462</v>
      </c>
      <c r="D270" s="544" t="s">
        <v>1367</v>
      </c>
      <c r="E270" s="545" t="s">
        <v>473</v>
      </c>
      <c r="F270" s="481" t="s">
        <v>456</v>
      </c>
      <c r="G270" s="481" t="s">
        <v>1181</v>
      </c>
      <c r="H270" s="481" t="s">
        <v>424</v>
      </c>
      <c r="I270" s="481" t="s">
        <v>1182</v>
      </c>
      <c r="J270" s="481" t="s">
        <v>1183</v>
      </c>
      <c r="K270" s="481" t="s">
        <v>1184</v>
      </c>
      <c r="L270" s="482">
        <v>0</v>
      </c>
      <c r="M270" s="482">
        <v>0</v>
      </c>
      <c r="N270" s="481">
        <v>1</v>
      </c>
      <c r="O270" s="546">
        <v>0.5</v>
      </c>
      <c r="P270" s="482"/>
      <c r="Q270" s="500"/>
      <c r="R270" s="481"/>
      <c r="S270" s="500">
        <v>0</v>
      </c>
      <c r="T270" s="546"/>
      <c r="U270" s="501">
        <v>0</v>
      </c>
    </row>
    <row r="271" spans="1:21" ht="14.4" customHeight="1" x14ac:dyDescent="0.3">
      <c r="A271" s="480">
        <v>27</v>
      </c>
      <c r="B271" s="481" t="s">
        <v>451</v>
      </c>
      <c r="C271" s="481" t="s">
        <v>462</v>
      </c>
      <c r="D271" s="544" t="s">
        <v>1367</v>
      </c>
      <c r="E271" s="545" t="s">
        <v>473</v>
      </c>
      <c r="F271" s="481" t="s">
        <v>456</v>
      </c>
      <c r="G271" s="481" t="s">
        <v>1185</v>
      </c>
      <c r="H271" s="481" t="s">
        <v>424</v>
      </c>
      <c r="I271" s="481" t="s">
        <v>1186</v>
      </c>
      <c r="J271" s="481" t="s">
        <v>1187</v>
      </c>
      <c r="K271" s="481" t="s">
        <v>1188</v>
      </c>
      <c r="L271" s="482">
        <v>503.02</v>
      </c>
      <c r="M271" s="482">
        <v>503.02</v>
      </c>
      <c r="N271" s="481">
        <v>1</v>
      </c>
      <c r="O271" s="546">
        <v>0.5</v>
      </c>
      <c r="P271" s="482"/>
      <c r="Q271" s="500">
        <v>0</v>
      </c>
      <c r="R271" s="481"/>
      <c r="S271" s="500">
        <v>0</v>
      </c>
      <c r="T271" s="546"/>
      <c r="U271" s="501">
        <v>0</v>
      </c>
    </row>
    <row r="272" spans="1:21" ht="14.4" customHeight="1" x14ac:dyDescent="0.3">
      <c r="A272" s="480">
        <v>27</v>
      </c>
      <c r="B272" s="481" t="s">
        <v>451</v>
      </c>
      <c r="C272" s="481" t="s">
        <v>462</v>
      </c>
      <c r="D272" s="544" t="s">
        <v>1367</v>
      </c>
      <c r="E272" s="545" t="s">
        <v>473</v>
      </c>
      <c r="F272" s="481" t="s">
        <v>456</v>
      </c>
      <c r="G272" s="481" t="s">
        <v>1185</v>
      </c>
      <c r="H272" s="481" t="s">
        <v>424</v>
      </c>
      <c r="I272" s="481" t="s">
        <v>1189</v>
      </c>
      <c r="J272" s="481" t="s">
        <v>1190</v>
      </c>
      <c r="K272" s="481" t="s">
        <v>1191</v>
      </c>
      <c r="L272" s="482">
        <v>76.099999999999994</v>
      </c>
      <c r="M272" s="482">
        <v>76.099999999999994</v>
      </c>
      <c r="N272" s="481">
        <v>1</v>
      </c>
      <c r="O272" s="546">
        <v>1</v>
      </c>
      <c r="P272" s="482">
        <v>76.099999999999994</v>
      </c>
      <c r="Q272" s="500">
        <v>1</v>
      </c>
      <c r="R272" s="481">
        <v>1</v>
      </c>
      <c r="S272" s="500">
        <v>1</v>
      </c>
      <c r="T272" s="546">
        <v>1</v>
      </c>
      <c r="U272" s="501">
        <v>1</v>
      </c>
    </row>
    <row r="273" spans="1:21" ht="14.4" customHeight="1" x14ac:dyDescent="0.3">
      <c r="A273" s="480">
        <v>27</v>
      </c>
      <c r="B273" s="481" t="s">
        <v>451</v>
      </c>
      <c r="C273" s="481" t="s">
        <v>462</v>
      </c>
      <c r="D273" s="544" t="s">
        <v>1367</v>
      </c>
      <c r="E273" s="545" t="s">
        <v>473</v>
      </c>
      <c r="F273" s="481" t="s">
        <v>456</v>
      </c>
      <c r="G273" s="481" t="s">
        <v>1192</v>
      </c>
      <c r="H273" s="481" t="s">
        <v>1369</v>
      </c>
      <c r="I273" s="481" t="s">
        <v>1193</v>
      </c>
      <c r="J273" s="481" t="s">
        <v>1194</v>
      </c>
      <c r="K273" s="481" t="s">
        <v>1195</v>
      </c>
      <c r="L273" s="482">
        <v>184.74</v>
      </c>
      <c r="M273" s="482">
        <v>184.74</v>
      </c>
      <c r="N273" s="481">
        <v>1</v>
      </c>
      <c r="O273" s="546">
        <v>0.5</v>
      </c>
      <c r="P273" s="482">
        <v>184.74</v>
      </c>
      <c r="Q273" s="500">
        <v>1</v>
      </c>
      <c r="R273" s="481">
        <v>1</v>
      </c>
      <c r="S273" s="500">
        <v>1</v>
      </c>
      <c r="T273" s="546">
        <v>0.5</v>
      </c>
      <c r="U273" s="501">
        <v>1</v>
      </c>
    </row>
    <row r="274" spans="1:21" ht="14.4" customHeight="1" x14ac:dyDescent="0.3">
      <c r="A274" s="480">
        <v>27</v>
      </c>
      <c r="B274" s="481" t="s">
        <v>451</v>
      </c>
      <c r="C274" s="481" t="s">
        <v>462</v>
      </c>
      <c r="D274" s="544" t="s">
        <v>1367</v>
      </c>
      <c r="E274" s="545" t="s">
        <v>473</v>
      </c>
      <c r="F274" s="481" t="s">
        <v>456</v>
      </c>
      <c r="G274" s="481" t="s">
        <v>1192</v>
      </c>
      <c r="H274" s="481" t="s">
        <v>1369</v>
      </c>
      <c r="I274" s="481" t="s">
        <v>1196</v>
      </c>
      <c r="J274" s="481" t="s">
        <v>1197</v>
      </c>
      <c r="K274" s="481" t="s">
        <v>1198</v>
      </c>
      <c r="L274" s="482">
        <v>120.61</v>
      </c>
      <c r="M274" s="482">
        <v>120.61</v>
      </c>
      <c r="N274" s="481">
        <v>1</v>
      </c>
      <c r="O274" s="546">
        <v>0.5</v>
      </c>
      <c r="P274" s="482">
        <v>120.61</v>
      </c>
      <c r="Q274" s="500">
        <v>1</v>
      </c>
      <c r="R274" s="481">
        <v>1</v>
      </c>
      <c r="S274" s="500">
        <v>1</v>
      </c>
      <c r="T274" s="546">
        <v>0.5</v>
      </c>
      <c r="U274" s="501">
        <v>1</v>
      </c>
    </row>
    <row r="275" spans="1:21" ht="14.4" customHeight="1" x14ac:dyDescent="0.3">
      <c r="A275" s="480">
        <v>27</v>
      </c>
      <c r="B275" s="481" t="s">
        <v>451</v>
      </c>
      <c r="C275" s="481" t="s">
        <v>462</v>
      </c>
      <c r="D275" s="544" t="s">
        <v>1367</v>
      </c>
      <c r="E275" s="545" t="s">
        <v>473</v>
      </c>
      <c r="F275" s="481" t="s">
        <v>456</v>
      </c>
      <c r="G275" s="481" t="s">
        <v>1192</v>
      </c>
      <c r="H275" s="481" t="s">
        <v>1369</v>
      </c>
      <c r="I275" s="481" t="s">
        <v>1199</v>
      </c>
      <c r="J275" s="481" t="s">
        <v>1197</v>
      </c>
      <c r="K275" s="481" t="s">
        <v>1200</v>
      </c>
      <c r="L275" s="482">
        <v>184.74</v>
      </c>
      <c r="M275" s="482">
        <v>184.74</v>
      </c>
      <c r="N275" s="481">
        <v>1</v>
      </c>
      <c r="O275" s="546">
        <v>0.5</v>
      </c>
      <c r="P275" s="482">
        <v>184.74</v>
      </c>
      <c r="Q275" s="500">
        <v>1</v>
      </c>
      <c r="R275" s="481">
        <v>1</v>
      </c>
      <c r="S275" s="500">
        <v>1</v>
      </c>
      <c r="T275" s="546">
        <v>0.5</v>
      </c>
      <c r="U275" s="501">
        <v>1</v>
      </c>
    </row>
    <row r="276" spans="1:21" ht="14.4" customHeight="1" x14ac:dyDescent="0.3">
      <c r="A276" s="480">
        <v>27</v>
      </c>
      <c r="B276" s="481" t="s">
        <v>451</v>
      </c>
      <c r="C276" s="481" t="s">
        <v>462</v>
      </c>
      <c r="D276" s="544" t="s">
        <v>1367</v>
      </c>
      <c r="E276" s="545" t="s">
        <v>473</v>
      </c>
      <c r="F276" s="481" t="s">
        <v>456</v>
      </c>
      <c r="G276" s="481" t="s">
        <v>503</v>
      </c>
      <c r="H276" s="481" t="s">
        <v>1369</v>
      </c>
      <c r="I276" s="481" t="s">
        <v>1201</v>
      </c>
      <c r="J276" s="481" t="s">
        <v>1202</v>
      </c>
      <c r="K276" s="481" t="s">
        <v>1203</v>
      </c>
      <c r="L276" s="482">
        <v>0</v>
      </c>
      <c r="M276" s="482">
        <v>0</v>
      </c>
      <c r="N276" s="481">
        <v>4</v>
      </c>
      <c r="O276" s="546">
        <v>3.5</v>
      </c>
      <c r="P276" s="482">
        <v>0</v>
      </c>
      <c r="Q276" s="500"/>
      <c r="R276" s="481">
        <v>2</v>
      </c>
      <c r="S276" s="500">
        <v>0.5</v>
      </c>
      <c r="T276" s="546">
        <v>2</v>
      </c>
      <c r="U276" s="501">
        <v>0.5714285714285714</v>
      </c>
    </row>
    <row r="277" spans="1:21" ht="14.4" customHeight="1" x14ac:dyDescent="0.3">
      <c r="A277" s="480">
        <v>27</v>
      </c>
      <c r="B277" s="481" t="s">
        <v>451</v>
      </c>
      <c r="C277" s="481" t="s">
        <v>462</v>
      </c>
      <c r="D277" s="544" t="s">
        <v>1367</v>
      </c>
      <c r="E277" s="545" t="s">
        <v>473</v>
      </c>
      <c r="F277" s="481" t="s">
        <v>456</v>
      </c>
      <c r="G277" s="481" t="s">
        <v>503</v>
      </c>
      <c r="H277" s="481" t="s">
        <v>424</v>
      </c>
      <c r="I277" s="481" t="s">
        <v>1204</v>
      </c>
      <c r="J277" s="481" t="s">
        <v>1205</v>
      </c>
      <c r="K277" s="481" t="s">
        <v>1121</v>
      </c>
      <c r="L277" s="482">
        <v>0</v>
      </c>
      <c r="M277" s="482">
        <v>0</v>
      </c>
      <c r="N277" s="481">
        <v>2</v>
      </c>
      <c r="O277" s="546">
        <v>1</v>
      </c>
      <c r="P277" s="482">
        <v>0</v>
      </c>
      <c r="Q277" s="500"/>
      <c r="R277" s="481">
        <v>2</v>
      </c>
      <c r="S277" s="500">
        <v>1</v>
      </c>
      <c r="T277" s="546">
        <v>1</v>
      </c>
      <c r="U277" s="501">
        <v>1</v>
      </c>
    </row>
    <row r="278" spans="1:21" ht="14.4" customHeight="1" x14ac:dyDescent="0.3">
      <c r="A278" s="480">
        <v>27</v>
      </c>
      <c r="B278" s="481" t="s">
        <v>451</v>
      </c>
      <c r="C278" s="481" t="s">
        <v>462</v>
      </c>
      <c r="D278" s="544" t="s">
        <v>1367</v>
      </c>
      <c r="E278" s="545" t="s">
        <v>473</v>
      </c>
      <c r="F278" s="481" t="s">
        <v>456</v>
      </c>
      <c r="G278" s="481" t="s">
        <v>503</v>
      </c>
      <c r="H278" s="481" t="s">
        <v>424</v>
      </c>
      <c r="I278" s="481" t="s">
        <v>1206</v>
      </c>
      <c r="J278" s="481" t="s">
        <v>1202</v>
      </c>
      <c r="K278" s="481" t="s">
        <v>583</v>
      </c>
      <c r="L278" s="482">
        <v>0</v>
      </c>
      <c r="M278" s="482">
        <v>0</v>
      </c>
      <c r="N278" s="481">
        <v>1</v>
      </c>
      <c r="O278" s="546">
        <v>1</v>
      </c>
      <c r="P278" s="482"/>
      <c r="Q278" s="500"/>
      <c r="R278" s="481"/>
      <c r="S278" s="500">
        <v>0</v>
      </c>
      <c r="T278" s="546"/>
      <c r="U278" s="501">
        <v>0</v>
      </c>
    </row>
    <row r="279" spans="1:21" ht="14.4" customHeight="1" x14ac:dyDescent="0.3">
      <c r="A279" s="480">
        <v>27</v>
      </c>
      <c r="B279" s="481" t="s">
        <v>451</v>
      </c>
      <c r="C279" s="481" t="s">
        <v>462</v>
      </c>
      <c r="D279" s="544" t="s">
        <v>1367</v>
      </c>
      <c r="E279" s="545" t="s">
        <v>473</v>
      </c>
      <c r="F279" s="481" t="s">
        <v>456</v>
      </c>
      <c r="G279" s="481" t="s">
        <v>1207</v>
      </c>
      <c r="H279" s="481" t="s">
        <v>1369</v>
      </c>
      <c r="I279" s="481" t="s">
        <v>1208</v>
      </c>
      <c r="J279" s="481" t="s">
        <v>1209</v>
      </c>
      <c r="K279" s="481" t="s">
        <v>1210</v>
      </c>
      <c r="L279" s="482">
        <v>5286.12</v>
      </c>
      <c r="M279" s="482">
        <v>5286.12</v>
      </c>
      <c r="N279" s="481">
        <v>1</v>
      </c>
      <c r="O279" s="546">
        <v>0.5</v>
      </c>
      <c r="P279" s="482">
        <v>5286.12</v>
      </c>
      <c r="Q279" s="500">
        <v>1</v>
      </c>
      <c r="R279" s="481">
        <v>1</v>
      </c>
      <c r="S279" s="500">
        <v>1</v>
      </c>
      <c r="T279" s="546">
        <v>0.5</v>
      </c>
      <c r="U279" s="501">
        <v>1</v>
      </c>
    </row>
    <row r="280" spans="1:21" ht="14.4" customHeight="1" x14ac:dyDescent="0.3">
      <c r="A280" s="480">
        <v>27</v>
      </c>
      <c r="B280" s="481" t="s">
        <v>451</v>
      </c>
      <c r="C280" s="481" t="s">
        <v>462</v>
      </c>
      <c r="D280" s="544" t="s">
        <v>1367</v>
      </c>
      <c r="E280" s="545" t="s">
        <v>473</v>
      </c>
      <c r="F280" s="481" t="s">
        <v>456</v>
      </c>
      <c r="G280" s="481" t="s">
        <v>1207</v>
      </c>
      <c r="H280" s="481" t="s">
        <v>1369</v>
      </c>
      <c r="I280" s="481" t="s">
        <v>1211</v>
      </c>
      <c r="J280" s="481" t="s">
        <v>1209</v>
      </c>
      <c r="K280" s="481" t="s">
        <v>1212</v>
      </c>
      <c r="L280" s="482">
        <v>2669.75</v>
      </c>
      <c r="M280" s="482">
        <v>2669.75</v>
      </c>
      <c r="N280" s="481">
        <v>1</v>
      </c>
      <c r="O280" s="546">
        <v>0.5</v>
      </c>
      <c r="P280" s="482">
        <v>2669.75</v>
      </c>
      <c r="Q280" s="500">
        <v>1</v>
      </c>
      <c r="R280" s="481">
        <v>1</v>
      </c>
      <c r="S280" s="500">
        <v>1</v>
      </c>
      <c r="T280" s="546">
        <v>0.5</v>
      </c>
      <c r="U280" s="501">
        <v>1</v>
      </c>
    </row>
    <row r="281" spans="1:21" ht="14.4" customHeight="1" x14ac:dyDescent="0.3">
      <c r="A281" s="480">
        <v>27</v>
      </c>
      <c r="B281" s="481" t="s">
        <v>451</v>
      </c>
      <c r="C281" s="481" t="s">
        <v>462</v>
      </c>
      <c r="D281" s="544" t="s">
        <v>1367</v>
      </c>
      <c r="E281" s="545" t="s">
        <v>473</v>
      </c>
      <c r="F281" s="481" t="s">
        <v>456</v>
      </c>
      <c r="G281" s="481" t="s">
        <v>1213</v>
      </c>
      <c r="H281" s="481" t="s">
        <v>424</v>
      </c>
      <c r="I281" s="481" t="s">
        <v>1214</v>
      </c>
      <c r="J281" s="481" t="s">
        <v>1215</v>
      </c>
      <c r="K281" s="481" t="s">
        <v>1216</v>
      </c>
      <c r="L281" s="482">
        <v>203.9</v>
      </c>
      <c r="M281" s="482">
        <v>203.9</v>
      </c>
      <c r="N281" s="481">
        <v>1</v>
      </c>
      <c r="O281" s="546">
        <v>0.5</v>
      </c>
      <c r="P281" s="482">
        <v>203.9</v>
      </c>
      <c r="Q281" s="500">
        <v>1</v>
      </c>
      <c r="R281" s="481">
        <v>1</v>
      </c>
      <c r="S281" s="500">
        <v>1</v>
      </c>
      <c r="T281" s="546">
        <v>0.5</v>
      </c>
      <c r="U281" s="501">
        <v>1</v>
      </c>
    </row>
    <row r="282" spans="1:21" ht="14.4" customHeight="1" x14ac:dyDescent="0.3">
      <c r="A282" s="480">
        <v>27</v>
      </c>
      <c r="B282" s="481" t="s">
        <v>451</v>
      </c>
      <c r="C282" s="481" t="s">
        <v>462</v>
      </c>
      <c r="D282" s="544" t="s">
        <v>1367</v>
      </c>
      <c r="E282" s="545" t="s">
        <v>473</v>
      </c>
      <c r="F282" s="481" t="s">
        <v>456</v>
      </c>
      <c r="G282" s="481" t="s">
        <v>598</v>
      </c>
      <c r="H282" s="481" t="s">
        <v>424</v>
      </c>
      <c r="I282" s="481" t="s">
        <v>1217</v>
      </c>
      <c r="J282" s="481" t="s">
        <v>600</v>
      </c>
      <c r="K282" s="481" t="s">
        <v>1218</v>
      </c>
      <c r="L282" s="482">
        <v>683.39</v>
      </c>
      <c r="M282" s="482">
        <v>1366.78</v>
      </c>
      <c r="N282" s="481">
        <v>2</v>
      </c>
      <c r="O282" s="546">
        <v>2</v>
      </c>
      <c r="P282" s="482">
        <v>683.39</v>
      </c>
      <c r="Q282" s="500">
        <v>0.5</v>
      </c>
      <c r="R282" s="481">
        <v>1</v>
      </c>
      <c r="S282" s="500">
        <v>0.5</v>
      </c>
      <c r="T282" s="546">
        <v>1</v>
      </c>
      <c r="U282" s="501">
        <v>0.5</v>
      </c>
    </row>
    <row r="283" spans="1:21" ht="14.4" customHeight="1" x14ac:dyDescent="0.3">
      <c r="A283" s="480">
        <v>27</v>
      </c>
      <c r="B283" s="481" t="s">
        <v>451</v>
      </c>
      <c r="C283" s="481" t="s">
        <v>462</v>
      </c>
      <c r="D283" s="544" t="s">
        <v>1367</v>
      </c>
      <c r="E283" s="545" t="s">
        <v>473</v>
      </c>
      <c r="F283" s="481" t="s">
        <v>456</v>
      </c>
      <c r="G283" s="481" t="s">
        <v>598</v>
      </c>
      <c r="H283" s="481" t="s">
        <v>424</v>
      </c>
      <c r="I283" s="481" t="s">
        <v>625</v>
      </c>
      <c r="J283" s="481" t="s">
        <v>600</v>
      </c>
      <c r="K283" s="481" t="s">
        <v>626</v>
      </c>
      <c r="L283" s="482">
        <v>421.13</v>
      </c>
      <c r="M283" s="482">
        <v>842.26</v>
      </c>
      <c r="N283" s="481">
        <v>2</v>
      </c>
      <c r="O283" s="546">
        <v>1.5</v>
      </c>
      <c r="P283" s="482"/>
      <c r="Q283" s="500">
        <v>0</v>
      </c>
      <c r="R283" s="481"/>
      <c r="S283" s="500">
        <v>0</v>
      </c>
      <c r="T283" s="546"/>
      <c r="U283" s="501">
        <v>0</v>
      </c>
    </row>
    <row r="284" spans="1:21" ht="14.4" customHeight="1" x14ac:dyDescent="0.3">
      <c r="A284" s="480">
        <v>27</v>
      </c>
      <c r="B284" s="481" t="s">
        <v>451</v>
      </c>
      <c r="C284" s="481" t="s">
        <v>462</v>
      </c>
      <c r="D284" s="544" t="s">
        <v>1367</v>
      </c>
      <c r="E284" s="545" t="s">
        <v>473</v>
      </c>
      <c r="F284" s="481" t="s">
        <v>456</v>
      </c>
      <c r="G284" s="481" t="s">
        <v>598</v>
      </c>
      <c r="H284" s="481" t="s">
        <v>424</v>
      </c>
      <c r="I284" s="481" t="s">
        <v>1219</v>
      </c>
      <c r="J284" s="481" t="s">
        <v>600</v>
      </c>
      <c r="K284" s="481" t="s">
        <v>1220</v>
      </c>
      <c r="L284" s="482">
        <v>0</v>
      </c>
      <c r="M284" s="482">
        <v>0</v>
      </c>
      <c r="N284" s="481">
        <v>1</v>
      </c>
      <c r="O284" s="546">
        <v>0.5</v>
      </c>
      <c r="P284" s="482">
        <v>0</v>
      </c>
      <c r="Q284" s="500"/>
      <c r="R284" s="481">
        <v>1</v>
      </c>
      <c r="S284" s="500">
        <v>1</v>
      </c>
      <c r="T284" s="546">
        <v>0.5</v>
      </c>
      <c r="U284" s="501">
        <v>1</v>
      </c>
    </row>
    <row r="285" spans="1:21" ht="14.4" customHeight="1" x14ac:dyDescent="0.3">
      <c r="A285" s="480">
        <v>27</v>
      </c>
      <c r="B285" s="481" t="s">
        <v>451</v>
      </c>
      <c r="C285" s="481" t="s">
        <v>462</v>
      </c>
      <c r="D285" s="544" t="s">
        <v>1367</v>
      </c>
      <c r="E285" s="545" t="s">
        <v>473</v>
      </c>
      <c r="F285" s="481" t="s">
        <v>456</v>
      </c>
      <c r="G285" s="481" t="s">
        <v>543</v>
      </c>
      <c r="H285" s="481" t="s">
        <v>1369</v>
      </c>
      <c r="I285" s="481" t="s">
        <v>544</v>
      </c>
      <c r="J285" s="481" t="s">
        <v>545</v>
      </c>
      <c r="K285" s="481" t="s">
        <v>546</v>
      </c>
      <c r="L285" s="482">
        <v>133.94</v>
      </c>
      <c r="M285" s="482">
        <v>669.7</v>
      </c>
      <c r="N285" s="481">
        <v>5</v>
      </c>
      <c r="O285" s="546">
        <v>1</v>
      </c>
      <c r="P285" s="482">
        <v>401.82</v>
      </c>
      <c r="Q285" s="500">
        <v>0.6</v>
      </c>
      <c r="R285" s="481">
        <v>3</v>
      </c>
      <c r="S285" s="500">
        <v>0.6</v>
      </c>
      <c r="T285" s="546">
        <v>0.5</v>
      </c>
      <c r="U285" s="501">
        <v>0.5</v>
      </c>
    </row>
    <row r="286" spans="1:21" ht="14.4" customHeight="1" x14ac:dyDescent="0.3">
      <c r="A286" s="480">
        <v>27</v>
      </c>
      <c r="B286" s="481" t="s">
        <v>451</v>
      </c>
      <c r="C286" s="481" t="s">
        <v>462</v>
      </c>
      <c r="D286" s="544" t="s">
        <v>1367</v>
      </c>
      <c r="E286" s="545" t="s">
        <v>473</v>
      </c>
      <c r="F286" s="481" t="s">
        <v>456</v>
      </c>
      <c r="G286" s="481" t="s">
        <v>543</v>
      </c>
      <c r="H286" s="481" t="s">
        <v>424</v>
      </c>
      <c r="I286" s="481" t="s">
        <v>1221</v>
      </c>
      <c r="J286" s="481" t="s">
        <v>1222</v>
      </c>
      <c r="K286" s="481" t="s">
        <v>1223</v>
      </c>
      <c r="L286" s="482">
        <v>133.94</v>
      </c>
      <c r="M286" s="482">
        <v>267.88</v>
      </c>
      <c r="N286" s="481">
        <v>2</v>
      </c>
      <c r="O286" s="546">
        <v>0.5</v>
      </c>
      <c r="P286" s="482"/>
      <c r="Q286" s="500">
        <v>0</v>
      </c>
      <c r="R286" s="481"/>
      <c r="S286" s="500">
        <v>0</v>
      </c>
      <c r="T286" s="546"/>
      <c r="U286" s="501">
        <v>0</v>
      </c>
    </row>
    <row r="287" spans="1:21" ht="14.4" customHeight="1" x14ac:dyDescent="0.3">
      <c r="A287" s="480">
        <v>27</v>
      </c>
      <c r="B287" s="481" t="s">
        <v>451</v>
      </c>
      <c r="C287" s="481" t="s">
        <v>462</v>
      </c>
      <c r="D287" s="544" t="s">
        <v>1367</v>
      </c>
      <c r="E287" s="545" t="s">
        <v>473</v>
      </c>
      <c r="F287" s="481" t="s">
        <v>457</v>
      </c>
      <c r="G287" s="481" t="s">
        <v>1224</v>
      </c>
      <c r="H287" s="481" t="s">
        <v>424</v>
      </c>
      <c r="I287" s="481" t="s">
        <v>1225</v>
      </c>
      <c r="J287" s="481" t="s">
        <v>1226</v>
      </c>
      <c r="K287" s="481" t="s">
        <v>1227</v>
      </c>
      <c r="L287" s="482">
        <v>410</v>
      </c>
      <c r="M287" s="482">
        <v>410</v>
      </c>
      <c r="N287" s="481">
        <v>1</v>
      </c>
      <c r="O287" s="546">
        <v>1</v>
      </c>
      <c r="P287" s="482">
        <v>410</v>
      </c>
      <c r="Q287" s="500">
        <v>1</v>
      </c>
      <c r="R287" s="481">
        <v>1</v>
      </c>
      <c r="S287" s="500">
        <v>1</v>
      </c>
      <c r="T287" s="546">
        <v>1</v>
      </c>
      <c r="U287" s="501">
        <v>1</v>
      </c>
    </row>
    <row r="288" spans="1:21" ht="14.4" customHeight="1" x14ac:dyDescent="0.3">
      <c r="A288" s="480">
        <v>27</v>
      </c>
      <c r="B288" s="481" t="s">
        <v>451</v>
      </c>
      <c r="C288" s="481" t="s">
        <v>462</v>
      </c>
      <c r="D288" s="544" t="s">
        <v>1367</v>
      </c>
      <c r="E288" s="545" t="s">
        <v>473</v>
      </c>
      <c r="F288" s="481" t="s">
        <v>457</v>
      </c>
      <c r="G288" s="481" t="s">
        <v>1224</v>
      </c>
      <c r="H288" s="481" t="s">
        <v>424</v>
      </c>
      <c r="I288" s="481" t="s">
        <v>1228</v>
      </c>
      <c r="J288" s="481" t="s">
        <v>1226</v>
      </c>
      <c r="K288" s="481" t="s">
        <v>1229</v>
      </c>
      <c r="L288" s="482">
        <v>410</v>
      </c>
      <c r="M288" s="482">
        <v>1230</v>
      </c>
      <c r="N288" s="481">
        <v>3</v>
      </c>
      <c r="O288" s="546">
        <v>3</v>
      </c>
      <c r="P288" s="482">
        <v>820</v>
      </c>
      <c r="Q288" s="500">
        <v>0.66666666666666663</v>
      </c>
      <c r="R288" s="481">
        <v>2</v>
      </c>
      <c r="S288" s="500">
        <v>0.66666666666666663</v>
      </c>
      <c r="T288" s="546">
        <v>2</v>
      </c>
      <c r="U288" s="501">
        <v>0.66666666666666663</v>
      </c>
    </row>
    <row r="289" spans="1:21" ht="14.4" customHeight="1" x14ac:dyDescent="0.3">
      <c r="A289" s="480">
        <v>27</v>
      </c>
      <c r="B289" s="481" t="s">
        <v>451</v>
      </c>
      <c r="C289" s="481" t="s">
        <v>462</v>
      </c>
      <c r="D289" s="544" t="s">
        <v>1367</v>
      </c>
      <c r="E289" s="545" t="s">
        <v>473</v>
      </c>
      <c r="F289" s="481" t="s">
        <v>457</v>
      </c>
      <c r="G289" s="481" t="s">
        <v>1224</v>
      </c>
      <c r="H289" s="481" t="s">
        <v>424</v>
      </c>
      <c r="I289" s="481" t="s">
        <v>1230</v>
      </c>
      <c r="J289" s="481" t="s">
        <v>1231</v>
      </c>
      <c r="K289" s="481" t="s">
        <v>1232</v>
      </c>
      <c r="L289" s="482">
        <v>1000</v>
      </c>
      <c r="M289" s="482">
        <v>1000</v>
      </c>
      <c r="N289" s="481">
        <v>1</v>
      </c>
      <c r="O289" s="546">
        <v>1</v>
      </c>
      <c r="P289" s="482"/>
      <c r="Q289" s="500">
        <v>0</v>
      </c>
      <c r="R289" s="481"/>
      <c r="S289" s="500">
        <v>0</v>
      </c>
      <c r="T289" s="546"/>
      <c r="U289" s="501">
        <v>0</v>
      </c>
    </row>
    <row r="290" spans="1:21" ht="14.4" customHeight="1" x14ac:dyDescent="0.3">
      <c r="A290" s="480">
        <v>27</v>
      </c>
      <c r="B290" s="481" t="s">
        <v>451</v>
      </c>
      <c r="C290" s="481" t="s">
        <v>462</v>
      </c>
      <c r="D290" s="544" t="s">
        <v>1367</v>
      </c>
      <c r="E290" s="545" t="s">
        <v>473</v>
      </c>
      <c r="F290" s="481" t="s">
        <v>457</v>
      </c>
      <c r="G290" s="481" t="s">
        <v>1224</v>
      </c>
      <c r="H290" s="481" t="s">
        <v>424</v>
      </c>
      <c r="I290" s="481" t="s">
        <v>1233</v>
      </c>
      <c r="J290" s="481" t="s">
        <v>1226</v>
      </c>
      <c r="K290" s="481" t="s">
        <v>1234</v>
      </c>
      <c r="L290" s="482">
        <v>410</v>
      </c>
      <c r="M290" s="482">
        <v>410</v>
      </c>
      <c r="N290" s="481">
        <v>1</v>
      </c>
      <c r="O290" s="546">
        <v>1</v>
      </c>
      <c r="P290" s="482">
        <v>410</v>
      </c>
      <c r="Q290" s="500">
        <v>1</v>
      </c>
      <c r="R290" s="481">
        <v>1</v>
      </c>
      <c r="S290" s="500">
        <v>1</v>
      </c>
      <c r="T290" s="546">
        <v>1</v>
      </c>
      <c r="U290" s="501">
        <v>1</v>
      </c>
    </row>
    <row r="291" spans="1:21" ht="14.4" customHeight="1" x14ac:dyDescent="0.3">
      <c r="A291" s="480">
        <v>27</v>
      </c>
      <c r="B291" s="481" t="s">
        <v>451</v>
      </c>
      <c r="C291" s="481" t="s">
        <v>462</v>
      </c>
      <c r="D291" s="544" t="s">
        <v>1367</v>
      </c>
      <c r="E291" s="545" t="s">
        <v>479</v>
      </c>
      <c r="F291" s="481" t="s">
        <v>456</v>
      </c>
      <c r="G291" s="481" t="s">
        <v>570</v>
      </c>
      <c r="H291" s="481" t="s">
        <v>424</v>
      </c>
      <c r="I291" s="481" t="s">
        <v>1235</v>
      </c>
      <c r="J291" s="481" t="s">
        <v>1236</v>
      </c>
      <c r="K291" s="481" t="s">
        <v>573</v>
      </c>
      <c r="L291" s="482">
        <v>35.11</v>
      </c>
      <c r="M291" s="482">
        <v>105.33</v>
      </c>
      <c r="N291" s="481">
        <v>3</v>
      </c>
      <c r="O291" s="546">
        <v>0.5</v>
      </c>
      <c r="P291" s="482">
        <v>105.33</v>
      </c>
      <c r="Q291" s="500">
        <v>1</v>
      </c>
      <c r="R291" s="481">
        <v>3</v>
      </c>
      <c r="S291" s="500">
        <v>1</v>
      </c>
      <c r="T291" s="546">
        <v>0.5</v>
      </c>
      <c r="U291" s="501">
        <v>1</v>
      </c>
    </row>
    <row r="292" spans="1:21" ht="14.4" customHeight="1" x14ac:dyDescent="0.3">
      <c r="A292" s="480">
        <v>27</v>
      </c>
      <c r="B292" s="481" t="s">
        <v>451</v>
      </c>
      <c r="C292" s="481" t="s">
        <v>462</v>
      </c>
      <c r="D292" s="544" t="s">
        <v>1367</v>
      </c>
      <c r="E292" s="545" t="s">
        <v>479</v>
      </c>
      <c r="F292" s="481" t="s">
        <v>456</v>
      </c>
      <c r="G292" s="481" t="s">
        <v>570</v>
      </c>
      <c r="H292" s="481" t="s">
        <v>424</v>
      </c>
      <c r="I292" s="481" t="s">
        <v>571</v>
      </c>
      <c r="J292" s="481" t="s">
        <v>572</v>
      </c>
      <c r="K292" s="481" t="s">
        <v>573</v>
      </c>
      <c r="L292" s="482">
        <v>35.11</v>
      </c>
      <c r="M292" s="482">
        <v>210.66</v>
      </c>
      <c r="N292" s="481">
        <v>6</v>
      </c>
      <c r="O292" s="546">
        <v>1</v>
      </c>
      <c r="P292" s="482">
        <v>105.33</v>
      </c>
      <c r="Q292" s="500">
        <v>0.5</v>
      </c>
      <c r="R292" s="481">
        <v>3</v>
      </c>
      <c r="S292" s="500">
        <v>0.5</v>
      </c>
      <c r="T292" s="546">
        <v>0.5</v>
      </c>
      <c r="U292" s="501">
        <v>0.5</v>
      </c>
    </row>
    <row r="293" spans="1:21" ht="14.4" customHeight="1" x14ac:dyDescent="0.3">
      <c r="A293" s="480">
        <v>27</v>
      </c>
      <c r="B293" s="481" t="s">
        <v>451</v>
      </c>
      <c r="C293" s="481" t="s">
        <v>462</v>
      </c>
      <c r="D293" s="544" t="s">
        <v>1367</v>
      </c>
      <c r="E293" s="545" t="s">
        <v>479</v>
      </c>
      <c r="F293" s="481" t="s">
        <v>456</v>
      </c>
      <c r="G293" s="481" t="s">
        <v>481</v>
      </c>
      <c r="H293" s="481" t="s">
        <v>424</v>
      </c>
      <c r="I293" s="481" t="s">
        <v>482</v>
      </c>
      <c r="J293" s="481" t="s">
        <v>483</v>
      </c>
      <c r="K293" s="481" t="s">
        <v>484</v>
      </c>
      <c r="L293" s="482">
        <v>72.55</v>
      </c>
      <c r="M293" s="482">
        <v>72.55</v>
      </c>
      <c r="N293" s="481">
        <v>1</v>
      </c>
      <c r="O293" s="546">
        <v>0.5</v>
      </c>
      <c r="P293" s="482"/>
      <c r="Q293" s="500">
        <v>0</v>
      </c>
      <c r="R293" s="481"/>
      <c r="S293" s="500">
        <v>0</v>
      </c>
      <c r="T293" s="546"/>
      <c r="U293" s="501">
        <v>0</v>
      </c>
    </row>
    <row r="294" spans="1:21" ht="14.4" customHeight="1" x14ac:dyDescent="0.3">
      <c r="A294" s="480">
        <v>27</v>
      </c>
      <c r="B294" s="481" t="s">
        <v>451</v>
      </c>
      <c r="C294" s="481" t="s">
        <v>462</v>
      </c>
      <c r="D294" s="544" t="s">
        <v>1367</v>
      </c>
      <c r="E294" s="545" t="s">
        <v>479</v>
      </c>
      <c r="F294" s="481" t="s">
        <v>456</v>
      </c>
      <c r="G294" s="481" t="s">
        <v>481</v>
      </c>
      <c r="H294" s="481" t="s">
        <v>424</v>
      </c>
      <c r="I294" s="481" t="s">
        <v>485</v>
      </c>
      <c r="J294" s="481" t="s">
        <v>486</v>
      </c>
      <c r="K294" s="481" t="s">
        <v>484</v>
      </c>
      <c r="L294" s="482">
        <v>0</v>
      </c>
      <c r="M294" s="482">
        <v>0</v>
      </c>
      <c r="N294" s="481">
        <v>2</v>
      </c>
      <c r="O294" s="546">
        <v>1</v>
      </c>
      <c r="P294" s="482">
        <v>0</v>
      </c>
      <c r="Q294" s="500"/>
      <c r="R294" s="481">
        <v>2</v>
      </c>
      <c r="S294" s="500">
        <v>1</v>
      </c>
      <c r="T294" s="546">
        <v>1</v>
      </c>
      <c r="U294" s="501">
        <v>1</v>
      </c>
    </row>
    <row r="295" spans="1:21" ht="14.4" customHeight="1" x14ac:dyDescent="0.3">
      <c r="A295" s="480">
        <v>27</v>
      </c>
      <c r="B295" s="481" t="s">
        <v>451</v>
      </c>
      <c r="C295" s="481" t="s">
        <v>462</v>
      </c>
      <c r="D295" s="544" t="s">
        <v>1367</v>
      </c>
      <c r="E295" s="545" t="s">
        <v>479</v>
      </c>
      <c r="F295" s="481" t="s">
        <v>456</v>
      </c>
      <c r="G295" s="481" t="s">
        <v>481</v>
      </c>
      <c r="H295" s="481" t="s">
        <v>424</v>
      </c>
      <c r="I295" s="481" t="s">
        <v>671</v>
      </c>
      <c r="J295" s="481" t="s">
        <v>486</v>
      </c>
      <c r="K295" s="481" t="s">
        <v>672</v>
      </c>
      <c r="L295" s="482">
        <v>36.270000000000003</v>
      </c>
      <c r="M295" s="482">
        <v>217.62</v>
      </c>
      <c r="N295" s="481">
        <v>6</v>
      </c>
      <c r="O295" s="546">
        <v>2.5</v>
      </c>
      <c r="P295" s="482">
        <v>217.62</v>
      </c>
      <c r="Q295" s="500">
        <v>1</v>
      </c>
      <c r="R295" s="481">
        <v>6</v>
      </c>
      <c r="S295" s="500">
        <v>1</v>
      </c>
      <c r="T295" s="546">
        <v>2.5</v>
      </c>
      <c r="U295" s="501">
        <v>1</v>
      </c>
    </row>
    <row r="296" spans="1:21" ht="14.4" customHeight="1" x14ac:dyDescent="0.3">
      <c r="A296" s="480">
        <v>27</v>
      </c>
      <c r="B296" s="481" t="s">
        <v>451</v>
      </c>
      <c r="C296" s="481" t="s">
        <v>462</v>
      </c>
      <c r="D296" s="544" t="s">
        <v>1367</v>
      </c>
      <c r="E296" s="545" t="s">
        <v>479</v>
      </c>
      <c r="F296" s="481" t="s">
        <v>456</v>
      </c>
      <c r="G296" s="481" t="s">
        <v>576</v>
      </c>
      <c r="H296" s="481" t="s">
        <v>424</v>
      </c>
      <c r="I296" s="481" t="s">
        <v>1237</v>
      </c>
      <c r="J296" s="481" t="s">
        <v>1238</v>
      </c>
      <c r="K296" s="481" t="s">
        <v>691</v>
      </c>
      <c r="L296" s="482">
        <v>31.09</v>
      </c>
      <c r="M296" s="482">
        <v>31.09</v>
      </c>
      <c r="N296" s="481">
        <v>1</v>
      </c>
      <c r="O296" s="546">
        <v>1</v>
      </c>
      <c r="P296" s="482">
        <v>31.09</v>
      </c>
      <c r="Q296" s="500">
        <v>1</v>
      </c>
      <c r="R296" s="481">
        <v>1</v>
      </c>
      <c r="S296" s="500">
        <v>1</v>
      </c>
      <c r="T296" s="546">
        <v>1</v>
      </c>
      <c r="U296" s="501">
        <v>1</v>
      </c>
    </row>
    <row r="297" spans="1:21" ht="14.4" customHeight="1" x14ac:dyDescent="0.3">
      <c r="A297" s="480">
        <v>27</v>
      </c>
      <c r="B297" s="481" t="s">
        <v>451</v>
      </c>
      <c r="C297" s="481" t="s">
        <v>462</v>
      </c>
      <c r="D297" s="544" t="s">
        <v>1367</v>
      </c>
      <c r="E297" s="545" t="s">
        <v>479</v>
      </c>
      <c r="F297" s="481" t="s">
        <v>456</v>
      </c>
      <c r="G297" s="481" t="s">
        <v>576</v>
      </c>
      <c r="H297" s="481" t="s">
        <v>424</v>
      </c>
      <c r="I297" s="481" t="s">
        <v>1239</v>
      </c>
      <c r="J297" s="481" t="s">
        <v>578</v>
      </c>
      <c r="K297" s="481" t="s">
        <v>689</v>
      </c>
      <c r="L297" s="482">
        <v>0</v>
      </c>
      <c r="M297" s="482">
        <v>0</v>
      </c>
      <c r="N297" s="481">
        <v>1</v>
      </c>
      <c r="O297" s="546">
        <v>0.5</v>
      </c>
      <c r="P297" s="482"/>
      <c r="Q297" s="500"/>
      <c r="R297" s="481"/>
      <c r="S297" s="500">
        <v>0</v>
      </c>
      <c r="T297" s="546"/>
      <c r="U297" s="501">
        <v>0</v>
      </c>
    </row>
    <row r="298" spans="1:21" ht="14.4" customHeight="1" x14ac:dyDescent="0.3">
      <c r="A298" s="480">
        <v>27</v>
      </c>
      <c r="B298" s="481" t="s">
        <v>451</v>
      </c>
      <c r="C298" s="481" t="s">
        <v>462</v>
      </c>
      <c r="D298" s="544" t="s">
        <v>1367</v>
      </c>
      <c r="E298" s="545" t="s">
        <v>479</v>
      </c>
      <c r="F298" s="481" t="s">
        <v>456</v>
      </c>
      <c r="G298" s="481" t="s">
        <v>1240</v>
      </c>
      <c r="H298" s="481" t="s">
        <v>424</v>
      </c>
      <c r="I298" s="481" t="s">
        <v>1241</v>
      </c>
      <c r="J298" s="481" t="s">
        <v>1242</v>
      </c>
      <c r="K298" s="481" t="s">
        <v>1243</v>
      </c>
      <c r="L298" s="482">
        <v>0</v>
      </c>
      <c r="M298" s="482">
        <v>0</v>
      </c>
      <c r="N298" s="481">
        <v>1</v>
      </c>
      <c r="O298" s="546">
        <v>0.5</v>
      </c>
      <c r="P298" s="482">
        <v>0</v>
      </c>
      <c r="Q298" s="500"/>
      <c r="R298" s="481">
        <v>1</v>
      </c>
      <c r="S298" s="500">
        <v>1</v>
      </c>
      <c r="T298" s="546">
        <v>0.5</v>
      </c>
      <c r="U298" s="501">
        <v>1</v>
      </c>
    </row>
    <row r="299" spans="1:21" ht="14.4" customHeight="1" x14ac:dyDescent="0.3">
      <c r="A299" s="480">
        <v>27</v>
      </c>
      <c r="B299" s="481" t="s">
        <v>451</v>
      </c>
      <c r="C299" s="481" t="s">
        <v>462</v>
      </c>
      <c r="D299" s="544" t="s">
        <v>1367</v>
      </c>
      <c r="E299" s="545" t="s">
        <v>479</v>
      </c>
      <c r="F299" s="481" t="s">
        <v>456</v>
      </c>
      <c r="G299" s="481" t="s">
        <v>580</v>
      </c>
      <c r="H299" s="481" t="s">
        <v>1369</v>
      </c>
      <c r="I299" s="481" t="s">
        <v>1244</v>
      </c>
      <c r="J299" s="481" t="s">
        <v>582</v>
      </c>
      <c r="K299" s="481" t="s">
        <v>718</v>
      </c>
      <c r="L299" s="482">
        <v>278.64</v>
      </c>
      <c r="M299" s="482">
        <v>1671.84</v>
      </c>
      <c r="N299" s="481">
        <v>6</v>
      </c>
      <c r="O299" s="546">
        <v>1</v>
      </c>
      <c r="P299" s="482">
        <v>835.92</v>
      </c>
      <c r="Q299" s="500">
        <v>0.5</v>
      </c>
      <c r="R299" s="481">
        <v>3</v>
      </c>
      <c r="S299" s="500">
        <v>0.5</v>
      </c>
      <c r="T299" s="546">
        <v>0.5</v>
      </c>
      <c r="U299" s="501">
        <v>0.5</v>
      </c>
    </row>
    <row r="300" spans="1:21" ht="14.4" customHeight="1" x14ac:dyDescent="0.3">
      <c r="A300" s="480">
        <v>27</v>
      </c>
      <c r="B300" s="481" t="s">
        <v>451</v>
      </c>
      <c r="C300" s="481" t="s">
        <v>462</v>
      </c>
      <c r="D300" s="544" t="s">
        <v>1367</v>
      </c>
      <c r="E300" s="545" t="s">
        <v>479</v>
      </c>
      <c r="F300" s="481" t="s">
        <v>456</v>
      </c>
      <c r="G300" s="481" t="s">
        <v>580</v>
      </c>
      <c r="H300" s="481" t="s">
        <v>1369</v>
      </c>
      <c r="I300" s="481" t="s">
        <v>1245</v>
      </c>
      <c r="J300" s="481" t="s">
        <v>699</v>
      </c>
      <c r="K300" s="481" t="s">
        <v>1246</v>
      </c>
      <c r="L300" s="482">
        <v>58.86</v>
      </c>
      <c r="M300" s="482">
        <v>176.57999999999998</v>
      </c>
      <c r="N300" s="481">
        <v>3</v>
      </c>
      <c r="O300" s="546">
        <v>0.5</v>
      </c>
      <c r="P300" s="482">
        <v>176.57999999999998</v>
      </c>
      <c r="Q300" s="500">
        <v>1</v>
      </c>
      <c r="R300" s="481">
        <v>3</v>
      </c>
      <c r="S300" s="500">
        <v>1</v>
      </c>
      <c r="T300" s="546">
        <v>0.5</v>
      </c>
      <c r="U300" s="501">
        <v>1</v>
      </c>
    </row>
    <row r="301" spans="1:21" ht="14.4" customHeight="1" x14ac:dyDescent="0.3">
      <c r="A301" s="480">
        <v>27</v>
      </c>
      <c r="B301" s="481" t="s">
        <v>451</v>
      </c>
      <c r="C301" s="481" t="s">
        <v>462</v>
      </c>
      <c r="D301" s="544" t="s">
        <v>1367</v>
      </c>
      <c r="E301" s="545" t="s">
        <v>479</v>
      </c>
      <c r="F301" s="481" t="s">
        <v>456</v>
      </c>
      <c r="G301" s="481" t="s">
        <v>580</v>
      </c>
      <c r="H301" s="481" t="s">
        <v>1369</v>
      </c>
      <c r="I301" s="481" t="s">
        <v>581</v>
      </c>
      <c r="J301" s="481" t="s">
        <v>582</v>
      </c>
      <c r="K301" s="481" t="s">
        <v>583</v>
      </c>
      <c r="L301" s="482">
        <v>58.86</v>
      </c>
      <c r="M301" s="482">
        <v>529.74</v>
      </c>
      <c r="N301" s="481">
        <v>9</v>
      </c>
      <c r="O301" s="546">
        <v>2.5</v>
      </c>
      <c r="P301" s="482">
        <v>353.15999999999997</v>
      </c>
      <c r="Q301" s="500">
        <v>0.66666666666666663</v>
      </c>
      <c r="R301" s="481">
        <v>6</v>
      </c>
      <c r="S301" s="500">
        <v>0.66666666666666663</v>
      </c>
      <c r="T301" s="546">
        <v>2</v>
      </c>
      <c r="U301" s="501">
        <v>0.8</v>
      </c>
    </row>
    <row r="302" spans="1:21" ht="14.4" customHeight="1" x14ac:dyDescent="0.3">
      <c r="A302" s="480">
        <v>27</v>
      </c>
      <c r="B302" s="481" t="s">
        <v>451</v>
      </c>
      <c r="C302" s="481" t="s">
        <v>462</v>
      </c>
      <c r="D302" s="544" t="s">
        <v>1367</v>
      </c>
      <c r="E302" s="545" t="s">
        <v>479</v>
      </c>
      <c r="F302" s="481" t="s">
        <v>456</v>
      </c>
      <c r="G302" s="481" t="s">
        <v>580</v>
      </c>
      <c r="H302" s="481" t="s">
        <v>1369</v>
      </c>
      <c r="I302" s="481" t="s">
        <v>1247</v>
      </c>
      <c r="J302" s="481" t="s">
        <v>582</v>
      </c>
      <c r="K302" s="481" t="s">
        <v>1121</v>
      </c>
      <c r="L302" s="482">
        <v>196.21</v>
      </c>
      <c r="M302" s="482">
        <v>784.84</v>
      </c>
      <c r="N302" s="481">
        <v>4</v>
      </c>
      <c r="O302" s="546">
        <v>2</v>
      </c>
      <c r="P302" s="482">
        <v>784.84</v>
      </c>
      <c r="Q302" s="500">
        <v>1</v>
      </c>
      <c r="R302" s="481">
        <v>4</v>
      </c>
      <c r="S302" s="500">
        <v>1</v>
      </c>
      <c r="T302" s="546">
        <v>2</v>
      </c>
      <c r="U302" s="501">
        <v>1</v>
      </c>
    </row>
    <row r="303" spans="1:21" ht="14.4" customHeight="1" x14ac:dyDescent="0.3">
      <c r="A303" s="480">
        <v>27</v>
      </c>
      <c r="B303" s="481" t="s">
        <v>451</v>
      </c>
      <c r="C303" s="481" t="s">
        <v>462</v>
      </c>
      <c r="D303" s="544" t="s">
        <v>1367</v>
      </c>
      <c r="E303" s="545" t="s">
        <v>479</v>
      </c>
      <c r="F303" s="481" t="s">
        <v>456</v>
      </c>
      <c r="G303" s="481" t="s">
        <v>580</v>
      </c>
      <c r="H303" s="481" t="s">
        <v>1369</v>
      </c>
      <c r="I303" s="481" t="s">
        <v>1248</v>
      </c>
      <c r="J303" s="481" t="s">
        <v>582</v>
      </c>
      <c r="K303" s="481" t="s">
        <v>766</v>
      </c>
      <c r="L303" s="482">
        <v>117.73</v>
      </c>
      <c r="M303" s="482">
        <v>706.38</v>
      </c>
      <c r="N303" s="481">
        <v>6</v>
      </c>
      <c r="O303" s="546">
        <v>1</v>
      </c>
      <c r="P303" s="482">
        <v>353.19</v>
      </c>
      <c r="Q303" s="500">
        <v>0.5</v>
      </c>
      <c r="R303" s="481">
        <v>3</v>
      </c>
      <c r="S303" s="500">
        <v>0.5</v>
      </c>
      <c r="T303" s="546">
        <v>0.5</v>
      </c>
      <c r="U303" s="501">
        <v>0.5</v>
      </c>
    </row>
    <row r="304" spans="1:21" ht="14.4" customHeight="1" x14ac:dyDescent="0.3">
      <c r="A304" s="480">
        <v>27</v>
      </c>
      <c r="B304" s="481" t="s">
        <v>451</v>
      </c>
      <c r="C304" s="481" t="s">
        <v>462</v>
      </c>
      <c r="D304" s="544" t="s">
        <v>1367</v>
      </c>
      <c r="E304" s="545" t="s">
        <v>479</v>
      </c>
      <c r="F304" s="481" t="s">
        <v>456</v>
      </c>
      <c r="G304" s="481" t="s">
        <v>580</v>
      </c>
      <c r="H304" s="481" t="s">
        <v>1369</v>
      </c>
      <c r="I304" s="481" t="s">
        <v>709</v>
      </c>
      <c r="J304" s="481" t="s">
        <v>582</v>
      </c>
      <c r="K304" s="481" t="s">
        <v>710</v>
      </c>
      <c r="L304" s="482">
        <v>392.42</v>
      </c>
      <c r="M304" s="482">
        <v>784.84</v>
      </c>
      <c r="N304" s="481">
        <v>2</v>
      </c>
      <c r="O304" s="546">
        <v>1.5</v>
      </c>
      <c r="P304" s="482">
        <v>392.42</v>
      </c>
      <c r="Q304" s="500">
        <v>0.5</v>
      </c>
      <c r="R304" s="481">
        <v>1</v>
      </c>
      <c r="S304" s="500">
        <v>0.5</v>
      </c>
      <c r="T304" s="546">
        <v>1</v>
      </c>
      <c r="U304" s="501">
        <v>0.66666666666666663</v>
      </c>
    </row>
    <row r="305" spans="1:21" ht="14.4" customHeight="1" x14ac:dyDescent="0.3">
      <c r="A305" s="480">
        <v>27</v>
      </c>
      <c r="B305" s="481" t="s">
        <v>451</v>
      </c>
      <c r="C305" s="481" t="s">
        <v>462</v>
      </c>
      <c r="D305" s="544" t="s">
        <v>1367</v>
      </c>
      <c r="E305" s="545" t="s">
        <v>479</v>
      </c>
      <c r="F305" s="481" t="s">
        <v>456</v>
      </c>
      <c r="G305" s="481" t="s">
        <v>580</v>
      </c>
      <c r="H305" s="481" t="s">
        <v>1369</v>
      </c>
      <c r="I305" s="481" t="s">
        <v>1249</v>
      </c>
      <c r="J305" s="481" t="s">
        <v>582</v>
      </c>
      <c r="K305" s="481" t="s">
        <v>1250</v>
      </c>
      <c r="L305" s="482">
        <v>181.13</v>
      </c>
      <c r="M305" s="482">
        <v>362.26</v>
      </c>
      <c r="N305" s="481">
        <v>2</v>
      </c>
      <c r="O305" s="546">
        <v>1</v>
      </c>
      <c r="P305" s="482">
        <v>362.26</v>
      </c>
      <c r="Q305" s="500">
        <v>1</v>
      </c>
      <c r="R305" s="481">
        <v>2</v>
      </c>
      <c r="S305" s="500">
        <v>1</v>
      </c>
      <c r="T305" s="546">
        <v>1</v>
      </c>
      <c r="U305" s="501">
        <v>1</v>
      </c>
    </row>
    <row r="306" spans="1:21" ht="14.4" customHeight="1" x14ac:dyDescent="0.3">
      <c r="A306" s="480">
        <v>27</v>
      </c>
      <c r="B306" s="481" t="s">
        <v>451</v>
      </c>
      <c r="C306" s="481" t="s">
        <v>462</v>
      </c>
      <c r="D306" s="544" t="s">
        <v>1367</v>
      </c>
      <c r="E306" s="545" t="s">
        <v>479</v>
      </c>
      <c r="F306" s="481" t="s">
        <v>456</v>
      </c>
      <c r="G306" s="481" t="s">
        <v>728</v>
      </c>
      <c r="H306" s="481" t="s">
        <v>1369</v>
      </c>
      <c r="I306" s="481" t="s">
        <v>729</v>
      </c>
      <c r="J306" s="481" t="s">
        <v>730</v>
      </c>
      <c r="K306" s="481" t="s">
        <v>731</v>
      </c>
      <c r="L306" s="482">
        <v>229.38</v>
      </c>
      <c r="M306" s="482">
        <v>229.38</v>
      </c>
      <c r="N306" s="481">
        <v>1</v>
      </c>
      <c r="O306" s="546">
        <v>0.5</v>
      </c>
      <c r="P306" s="482"/>
      <c r="Q306" s="500">
        <v>0</v>
      </c>
      <c r="R306" s="481"/>
      <c r="S306" s="500">
        <v>0</v>
      </c>
      <c r="T306" s="546"/>
      <c r="U306" s="501">
        <v>0</v>
      </c>
    </row>
    <row r="307" spans="1:21" ht="14.4" customHeight="1" x14ac:dyDescent="0.3">
      <c r="A307" s="480">
        <v>27</v>
      </c>
      <c r="B307" s="481" t="s">
        <v>451</v>
      </c>
      <c r="C307" s="481" t="s">
        <v>462</v>
      </c>
      <c r="D307" s="544" t="s">
        <v>1367</v>
      </c>
      <c r="E307" s="545" t="s">
        <v>479</v>
      </c>
      <c r="F307" s="481" t="s">
        <v>456</v>
      </c>
      <c r="G307" s="481" t="s">
        <v>732</v>
      </c>
      <c r="H307" s="481" t="s">
        <v>424</v>
      </c>
      <c r="I307" s="481" t="s">
        <v>1251</v>
      </c>
      <c r="J307" s="481" t="s">
        <v>738</v>
      </c>
      <c r="K307" s="481" t="s">
        <v>1252</v>
      </c>
      <c r="L307" s="482">
        <v>16.38</v>
      </c>
      <c r="M307" s="482">
        <v>49.14</v>
      </c>
      <c r="N307" s="481">
        <v>3</v>
      </c>
      <c r="O307" s="546">
        <v>0.5</v>
      </c>
      <c r="P307" s="482">
        <v>49.14</v>
      </c>
      <c r="Q307" s="500">
        <v>1</v>
      </c>
      <c r="R307" s="481">
        <v>3</v>
      </c>
      <c r="S307" s="500">
        <v>1</v>
      </c>
      <c r="T307" s="546">
        <v>0.5</v>
      </c>
      <c r="U307" s="501">
        <v>1</v>
      </c>
    </row>
    <row r="308" spans="1:21" ht="14.4" customHeight="1" x14ac:dyDescent="0.3">
      <c r="A308" s="480">
        <v>27</v>
      </c>
      <c r="B308" s="481" t="s">
        <v>451</v>
      </c>
      <c r="C308" s="481" t="s">
        <v>462</v>
      </c>
      <c r="D308" s="544" t="s">
        <v>1367</v>
      </c>
      <c r="E308" s="545" t="s">
        <v>479</v>
      </c>
      <c r="F308" s="481" t="s">
        <v>456</v>
      </c>
      <c r="G308" s="481" t="s">
        <v>732</v>
      </c>
      <c r="H308" s="481" t="s">
        <v>1369</v>
      </c>
      <c r="I308" s="481" t="s">
        <v>742</v>
      </c>
      <c r="J308" s="481" t="s">
        <v>734</v>
      </c>
      <c r="K308" s="481" t="s">
        <v>591</v>
      </c>
      <c r="L308" s="482">
        <v>35.11</v>
      </c>
      <c r="M308" s="482">
        <v>210.66</v>
      </c>
      <c r="N308" s="481">
        <v>6</v>
      </c>
      <c r="O308" s="546">
        <v>1.5</v>
      </c>
      <c r="P308" s="482">
        <v>210.66</v>
      </c>
      <c r="Q308" s="500">
        <v>1</v>
      </c>
      <c r="R308" s="481">
        <v>6</v>
      </c>
      <c r="S308" s="500">
        <v>1</v>
      </c>
      <c r="T308" s="546">
        <v>1.5</v>
      </c>
      <c r="U308" s="501">
        <v>1</v>
      </c>
    </row>
    <row r="309" spans="1:21" ht="14.4" customHeight="1" x14ac:dyDescent="0.3">
      <c r="A309" s="480">
        <v>27</v>
      </c>
      <c r="B309" s="481" t="s">
        <v>451</v>
      </c>
      <c r="C309" s="481" t="s">
        <v>462</v>
      </c>
      <c r="D309" s="544" t="s">
        <v>1367</v>
      </c>
      <c r="E309" s="545" t="s">
        <v>479</v>
      </c>
      <c r="F309" s="481" t="s">
        <v>456</v>
      </c>
      <c r="G309" s="481" t="s">
        <v>761</v>
      </c>
      <c r="H309" s="481" t="s">
        <v>1369</v>
      </c>
      <c r="I309" s="481" t="s">
        <v>764</v>
      </c>
      <c r="J309" s="481" t="s">
        <v>765</v>
      </c>
      <c r="K309" s="481" t="s">
        <v>766</v>
      </c>
      <c r="L309" s="482">
        <v>85.16</v>
      </c>
      <c r="M309" s="482">
        <v>255.48</v>
      </c>
      <c r="N309" s="481">
        <v>3</v>
      </c>
      <c r="O309" s="546">
        <v>0.5</v>
      </c>
      <c r="P309" s="482"/>
      <c r="Q309" s="500">
        <v>0</v>
      </c>
      <c r="R309" s="481"/>
      <c r="S309" s="500">
        <v>0</v>
      </c>
      <c r="T309" s="546"/>
      <c r="U309" s="501">
        <v>0</v>
      </c>
    </row>
    <row r="310" spans="1:21" ht="14.4" customHeight="1" x14ac:dyDescent="0.3">
      <c r="A310" s="480">
        <v>27</v>
      </c>
      <c r="B310" s="481" t="s">
        <v>451</v>
      </c>
      <c r="C310" s="481" t="s">
        <v>462</v>
      </c>
      <c r="D310" s="544" t="s">
        <v>1367</v>
      </c>
      <c r="E310" s="545" t="s">
        <v>479</v>
      </c>
      <c r="F310" s="481" t="s">
        <v>456</v>
      </c>
      <c r="G310" s="481" t="s">
        <v>767</v>
      </c>
      <c r="H310" s="481" t="s">
        <v>424</v>
      </c>
      <c r="I310" s="481" t="s">
        <v>768</v>
      </c>
      <c r="J310" s="481" t="s">
        <v>769</v>
      </c>
      <c r="K310" s="481" t="s">
        <v>770</v>
      </c>
      <c r="L310" s="482">
        <v>1887.9</v>
      </c>
      <c r="M310" s="482">
        <v>9439.5</v>
      </c>
      <c r="N310" s="481">
        <v>5</v>
      </c>
      <c r="O310" s="546">
        <v>1.5</v>
      </c>
      <c r="P310" s="482">
        <v>9439.5</v>
      </c>
      <c r="Q310" s="500">
        <v>1</v>
      </c>
      <c r="R310" s="481">
        <v>5</v>
      </c>
      <c r="S310" s="500">
        <v>1</v>
      </c>
      <c r="T310" s="546">
        <v>1.5</v>
      </c>
      <c r="U310" s="501">
        <v>1</v>
      </c>
    </row>
    <row r="311" spans="1:21" ht="14.4" customHeight="1" x14ac:dyDescent="0.3">
      <c r="A311" s="480">
        <v>27</v>
      </c>
      <c r="B311" s="481" t="s">
        <v>451</v>
      </c>
      <c r="C311" s="481" t="s">
        <v>462</v>
      </c>
      <c r="D311" s="544" t="s">
        <v>1367</v>
      </c>
      <c r="E311" s="545" t="s">
        <v>479</v>
      </c>
      <c r="F311" s="481" t="s">
        <v>456</v>
      </c>
      <c r="G311" s="481" t="s">
        <v>767</v>
      </c>
      <c r="H311" s="481" t="s">
        <v>424</v>
      </c>
      <c r="I311" s="481" t="s">
        <v>1253</v>
      </c>
      <c r="J311" s="481" t="s">
        <v>769</v>
      </c>
      <c r="K311" s="481" t="s">
        <v>1254</v>
      </c>
      <c r="L311" s="482">
        <v>0</v>
      </c>
      <c r="M311" s="482">
        <v>0</v>
      </c>
      <c r="N311" s="481">
        <v>3</v>
      </c>
      <c r="O311" s="546">
        <v>0.5</v>
      </c>
      <c r="P311" s="482">
        <v>0</v>
      </c>
      <c r="Q311" s="500"/>
      <c r="R311" s="481">
        <v>3</v>
      </c>
      <c r="S311" s="500">
        <v>1</v>
      </c>
      <c r="T311" s="546">
        <v>0.5</v>
      </c>
      <c r="U311" s="501">
        <v>1</v>
      </c>
    </row>
    <row r="312" spans="1:21" ht="14.4" customHeight="1" x14ac:dyDescent="0.3">
      <c r="A312" s="480">
        <v>27</v>
      </c>
      <c r="B312" s="481" t="s">
        <v>451</v>
      </c>
      <c r="C312" s="481" t="s">
        <v>462</v>
      </c>
      <c r="D312" s="544" t="s">
        <v>1367</v>
      </c>
      <c r="E312" s="545" t="s">
        <v>479</v>
      </c>
      <c r="F312" s="481" t="s">
        <v>456</v>
      </c>
      <c r="G312" s="481" t="s">
        <v>767</v>
      </c>
      <c r="H312" s="481" t="s">
        <v>424</v>
      </c>
      <c r="I312" s="481" t="s">
        <v>1255</v>
      </c>
      <c r="J312" s="481" t="s">
        <v>769</v>
      </c>
      <c r="K312" s="481" t="s">
        <v>1256</v>
      </c>
      <c r="L312" s="482">
        <v>0</v>
      </c>
      <c r="M312" s="482">
        <v>0</v>
      </c>
      <c r="N312" s="481">
        <v>6</v>
      </c>
      <c r="O312" s="546">
        <v>1</v>
      </c>
      <c r="P312" s="482">
        <v>0</v>
      </c>
      <c r="Q312" s="500"/>
      <c r="R312" s="481">
        <v>3</v>
      </c>
      <c r="S312" s="500">
        <v>0.5</v>
      </c>
      <c r="T312" s="546">
        <v>0.5</v>
      </c>
      <c r="U312" s="501">
        <v>0.5</v>
      </c>
    </row>
    <row r="313" spans="1:21" ht="14.4" customHeight="1" x14ac:dyDescent="0.3">
      <c r="A313" s="480">
        <v>27</v>
      </c>
      <c r="B313" s="481" t="s">
        <v>451</v>
      </c>
      <c r="C313" s="481" t="s">
        <v>462</v>
      </c>
      <c r="D313" s="544" t="s">
        <v>1367</v>
      </c>
      <c r="E313" s="545" t="s">
        <v>479</v>
      </c>
      <c r="F313" s="481" t="s">
        <v>456</v>
      </c>
      <c r="G313" s="481" t="s">
        <v>773</v>
      </c>
      <c r="H313" s="481" t="s">
        <v>424</v>
      </c>
      <c r="I313" s="481" t="s">
        <v>1257</v>
      </c>
      <c r="J313" s="481" t="s">
        <v>1258</v>
      </c>
      <c r="K313" s="481" t="s">
        <v>1259</v>
      </c>
      <c r="L313" s="482">
        <v>47.46</v>
      </c>
      <c r="M313" s="482">
        <v>142.38</v>
      </c>
      <c r="N313" s="481">
        <v>3</v>
      </c>
      <c r="O313" s="546">
        <v>0.5</v>
      </c>
      <c r="P313" s="482">
        <v>142.38</v>
      </c>
      <c r="Q313" s="500">
        <v>1</v>
      </c>
      <c r="R313" s="481">
        <v>3</v>
      </c>
      <c r="S313" s="500">
        <v>1</v>
      </c>
      <c r="T313" s="546">
        <v>0.5</v>
      </c>
      <c r="U313" s="501">
        <v>1</v>
      </c>
    </row>
    <row r="314" spans="1:21" ht="14.4" customHeight="1" x14ac:dyDescent="0.3">
      <c r="A314" s="480">
        <v>27</v>
      </c>
      <c r="B314" s="481" t="s">
        <v>451</v>
      </c>
      <c r="C314" s="481" t="s">
        <v>462</v>
      </c>
      <c r="D314" s="544" t="s">
        <v>1367</v>
      </c>
      <c r="E314" s="545" t="s">
        <v>479</v>
      </c>
      <c r="F314" s="481" t="s">
        <v>456</v>
      </c>
      <c r="G314" s="481" t="s">
        <v>584</v>
      </c>
      <c r="H314" s="481" t="s">
        <v>424</v>
      </c>
      <c r="I314" s="481" t="s">
        <v>786</v>
      </c>
      <c r="J314" s="481" t="s">
        <v>586</v>
      </c>
      <c r="K314" s="481" t="s">
        <v>587</v>
      </c>
      <c r="L314" s="482">
        <v>0</v>
      </c>
      <c r="M314" s="482">
        <v>0</v>
      </c>
      <c r="N314" s="481">
        <v>1</v>
      </c>
      <c r="O314" s="546">
        <v>0.5</v>
      </c>
      <c r="P314" s="482"/>
      <c r="Q314" s="500"/>
      <c r="R314" s="481"/>
      <c r="S314" s="500">
        <v>0</v>
      </c>
      <c r="T314" s="546"/>
      <c r="U314" s="501">
        <v>0</v>
      </c>
    </row>
    <row r="315" spans="1:21" ht="14.4" customHeight="1" x14ac:dyDescent="0.3">
      <c r="A315" s="480">
        <v>27</v>
      </c>
      <c r="B315" s="481" t="s">
        <v>451</v>
      </c>
      <c r="C315" s="481" t="s">
        <v>462</v>
      </c>
      <c r="D315" s="544" t="s">
        <v>1367</v>
      </c>
      <c r="E315" s="545" t="s">
        <v>479</v>
      </c>
      <c r="F315" s="481" t="s">
        <v>456</v>
      </c>
      <c r="G315" s="481" t="s">
        <v>818</v>
      </c>
      <c r="H315" s="481" t="s">
        <v>424</v>
      </c>
      <c r="I315" s="481" t="s">
        <v>819</v>
      </c>
      <c r="J315" s="481" t="s">
        <v>820</v>
      </c>
      <c r="K315" s="481" t="s">
        <v>821</v>
      </c>
      <c r="L315" s="482">
        <v>1065.51</v>
      </c>
      <c r="M315" s="482">
        <v>7458.57</v>
      </c>
      <c r="N315" s="481">
        <v>7</v>
      </c>
      <c r="O315" s="546">
        <v>2.5</v>
      </c>
      <c r="P315" s="482">
        <v>7458.57</v>
      </c>
      <c r="Q315" s="500">
        <v>1</v>
      </c>
      <c r="R315" s="481">
        <v>7</v>
      </c>
      <c r="S315" s="500">
        <v>1</v>
      </c>
      <c r="T315" s="546">
        <v>2.5</v>
      </c>
      <c r="U315" s="501">
        <v>1</v>
      </c>
    </row>
    <row r="316" spans="1:21" ht="14.4" customHeight="1" x14ac:dyDescent="0.3">
      <c r="A316" s="480">
        <v>27</v>
      </c>
      <c r="B316" s="481" t="s">
        <v>451</v>
      </c>
      <c r="C316" s="481" t="s">
        <v>462</v>
      </c>
      <c r="D316" s="544" t="s">
        <v>1367</v>
      </c>
      <c r="E316" s="545" t="s">
        <v>479</v>
      </c>
      <c r="F316" s="481" t="s">
        <v>456</v>
      </c>
      <c r="G316" s="481" t="s">
        <v>818</v>
      </c>
      <c r="H316" s="481" t="s">
        <v>424</v>
      </c>
      <c r="I316" s="481" t="s">
        <v>1260</v>
      </c>
      <c r="J316" s="481" t="s">
        <v>820</v>
      </c>
      <c r="K316" s="481" t="s">
        <v>1261</v>
      </c>
      <c r="L316" s="482">
        <v>0</v>
      </c>
      <c r="M316" s="482">
        <v>0</v>
      </c>
      <c r="N316" s="481">
        <v>3</v>
      </c>
      <c r="O316" s="546">
        <v>0.5</v>
      </c>
      <c r="P316" s="482"/>
      <c r="Q316" s="500"/>
      <c r="R316" s="481"/>
      <c r="S316" s="500">
        <v>0</v>
      </c>
      <c r="T316" s="546"/>
      <c r="U316" s="501">
        <v>0</v>
      </c>
    </row>
    <row r="317" spans="1:21" ht="14.4" customHeight="1" x14ac:dyDescent="0.3">
      <c r="A317" s="480">
        <v>27</v>
      </c>
      <c r="B317" s="481" t="s">
        <v>451</v>
      </c>
      <c r="C317" s="481" t="s">
        <v>462</v>
      </c>
      <c r="D317" s="544" t="s">
        <v>1367</v>
      </c>
      <c r="E317" s="545" t="s">
        <v>479</v>
      </c>
      <c r="F317" s="481" t="s">
        <v>456</v>
      </c>
      <c r="G317" s="481" t="s">
        <v>818</v>
      </c>
      <c r="H317" s="481" t="s">
        <v>424</v>
      </c>
      <c r="I317" s="481" t="s">
        <v>824</v>
      </c>
      <c r="J317" s="481" t="s">
        <v>820</v>
      </c>
      <c r="K317" s="481" t="s">
        <v>825</v>
      </c>
      <c r="L317" s="482">
        <v>0</v>
      </c>
      <c r="M317" s="482">
        <v>0</v>
      </c>
      <c r="N317" s="481">
        <v>1</v>
      </c>
      <c r="O317" s="546">
        <v>1</v>
      </c>
      <c r="P317" s="482">
        <v>0</v>
      </c>
      <c r="Q317" s="500"/>
      <c r="R317" s="481">
        <v>1</v>
      </c>
      <c r="S317" s="500">
        <v>1</v>
      </c>
      <c r="T317" s="546">
        <v>1</v>
      </c>
      <c r="U317" s="501">
        <v>1</v>
      </c>
    </row>
    <row r="318" spans="1:21" ht="14.4" customHeight="1" x14ac:dyDescent="0.3">
      <c r="A318" s="480">
        <v>27</v>
      </c>
      <c r="B318" s="481" t="s">
        <v>451</v>
      </c>
      <c r="C318" s="481" t="s">
        <v>462</v>
      </c>
      <c r="D318" s="544" t="s">
        <v>1367</v>
      </c>
      <c r="E318" s="545" t="s">
        <v>479</v>
      </c>
      <c r="F318" s="481" t="s">
        <v>456</v>
      </c>
      <c r="G318" s="481" t="s">
        <v>1262</v>
      </c>
      <c r="H318" s="481" t="s">
        <v>1369</v>
      </c>
      <c r="I318" s="481" t="s">
        <v>1263</v>
      </c>
      <c r="J318" s="481" t="s">
        <v>1264</v>
      </c>
      <c r="K318" s="481" t="s">
        <v>1265</v>
      </c>
      <c r="L318" s="482">
        <v>556.04</v>
      </c>
      <c r="M318" s="482">
        <v>1112.08</v>
      </c>
      <c r="N318" s="481">
        <v>2</v>
      </c>
      <c r="O318" s="546">
        <v>1.5</v>
      </c>
      <c r="P318" s="482">
        <v>1112.08</v>
      </c>
      <c r="Q318" s="500">
        <v>1</v>
      </c>
      <c r="R318" s="481">
        <v>2</v>
      </c>
      <c r="S318" s="500">
        <v>1</v>
      </c>
      <c r="T318" s="546">
        <v>1.5</v>
      </c>
      <c r="U318" s="501">
        <v>1</v>
      </c>
    </row>
    <row r="319" spans="1:21" ht="14.4" customHeight="1" x14ac:dyDescent="0.3">
      <c r="A319" s="480">
        <v>27</v>
      </c>
      <c r="B319" s="481" t="s">
        <v>451</v>
      </c>
      <c r="C319" s="481" t="s">
        <v>462</v>
      </c>
      <c r="D319" s="544" t="s">
        <v>1367</v>
      </c>
      <c r="E319" s="545" t="s">
        <v>479</v>
      </c>
      <c r="F319" s="481" t="s">
        <v>456</v>
      </c>
      <c r="G319" s="481" t="s">
        <v>1262</v>
      </c>
      <c r="H319" s="481" t="s">
        <v>1369</v>
      </c>
      <c r="I319" s="481" t="s">
        <v>1266</v>
      </c>
      <c r="J319" s="481" t="s">
        <v>1264</v>
      </c>
      <c r="K319" s="481" t="s">
        <v>1267</v>
      </c>
      <c r="L319" s="482">
        <v>185.34</v>
      </c>
      <c r="M319" s="482">
        <v>370.68</v>
      </c>
      <c r="N319" s="481">
        <v>2</v>
      </c>
      <c r="O319" s="546">
        <v>0.5</v>
      </c>
      <c r="P319" s="482">
        <v>370.68</v>
      </c>
      <c r="Q319" s="500">
        <v>1</v>
      </c>
      <c r="R319" s="481">
        <v>2</v>
      </c>
      <c r="S319" s="500">
        <v>1</v>
      </c>
      <c r="T319" s="546">
        <v>0.5</v>
      </c>
      <c r="U319" s="501">
        <v>1</v>
      </c>
    </row>
    <row r="320" spans="1:21" ht="14.4" customHeight="1" x14ac:dyDescent="0.3">
      <c r="A320" s="480">
        <v>27</v>
      </c>
      <c r="B320" s="481" t="s">
        <v>451</v>
      </c>
      <c r="C320" s="481" t="s">
        <v>462</v>
      </c>
      <c r="D320" s="544" t="s">
        <v>1367</v>
      </c>
      <c r="E320" s="545" t="s">
        <v>479</v>
      </c>
      <c r="F320" s="481" t="s">
        <v>456</v>
      </c>
      <c r="G320" s="481" t="s">
        <v>550</v>
      </c>
      <c r="H320" s="481" t="s">
        <v>424</v>
      </c>
      <c r="I320" s="481" t="s">
        <v>551</v>
      </c>
      <c r="J320" s="481" t="s">
        <v>552</v>
      </c>
      <c r="K320" s="481" t="s">
        <v>553</v>
      </c>
      <c r="L320" s="482">
        <v>107.27</v>
      </c>
      <c r="M320" s="482">
        <v>1609.0500000000002</v>
      </c>
      <c r="N320" s="481">
        <v>15</v>
      </c>
      <c r="O320" s="546">
        <v>2.5</v>
      </c>
      <c r="P320" s="482">
        <v>643.62</v>
      </c>
      <c r="Q320" s="500">
        <v>0.39999999999999997</v>
      </c>
      <c r="R320" s="481">
        <v>6</v>
      </c>
      <c r="S320" s="500">
        <v>0.4</v>
      </c>
      <c r="T320" s="546">
        <v>1</v>
      </c>
      <c r="U320" s="501">
        <v>0.4</v>
      </c>
    </row>
    <row r="321" spans="1:21" ht="14.4" customHeight="1" x14ac:dyDescent="0.3">
      <c r="A321" s="480">
        <v>27</v>
      </c>
      <c r="B321" s="481" t="s">
        <v>451</v>
      </c>
      <c r="C321" s="481" t="s">
        <v>462</v>
      </c>
      <c r="D321" s="544" t="s">
        <v>1367</v>
      </c>
      <c r="E321" s="545" t="s">
        <v>479</v>
      </c>
      <c r="F321" s="481" t="s">
        <v>456</v>
      </c>
      <c r="G321" s="481" t="s">
        <v>550</v>
      </c>
      <c r="H321" s="481" t="s">
        <v>424</v>
      </c>
      <c r="I321" s="481" t="s">
        <v>850</v>
      </c>
      <c r="J321" s="481" t="s">
        <v>552</v>
      </c>
      <c r="K321" s="481" t="s">
        <v>553</v>
      </c>
      <c r="L321" s="482">
        <v>107.27</v>
      </c>
      <c r="M321" s="482">
        <v>321.81</v>
      </c>
      <c r="N321" s="481">
        <v>3</v>
      </c>
      <c r="O321" s="546">
        <v>0.5</v>
      </c>
      <c r="P321" s="482"/>
      <c r="Q321" s="500">
        <v>0</v>
      </c>
      <c r="R321" s="481"/>
      <c r="S321" s="500">
        <v>0</v>
      </c>
      <c r="T321" s="546"/>
      <c r="U321" s="501">
        <v>0</v>
      </c>
    </row>
    <row r="322" spans="1:21" ht="14.4" customHeight="1" x14ac:dyDescent="0.3">
      <c r="A322" s="480">
        <v>27</v>
      </c>
      <c r="B322" s="481" t="s">
        <v>451</v>
      </c>
      <c r="C322" s="481" t="s">
        <v>462</v>
      </c>
      <c r="D322" s="544" t="s">
        <v>1367</v>
      </c>
      <c r="E322" s="545" t="s">
        <v>479</v>
      </c>
      <c r="F322" s="481" t="s">
        <v>456</v>
      </c>
      <c r="G322" s="481" t="s">
        <v>851</v>
      </c>
      <c r="H322" s="481" t="s">
        <v>424</v>
      </c>
      <c r="I322" s="481" t="s">
        <v>852</v>
      </c>
      <c r="J322" s="481" t="s">
        <v>853</v>
      </c>
      <c r="K322" s="481" t="s">
        <v>854</v>
      </c>
      <c r="L322" s="482">
        <v>32.81</v>
      </c>
      <c r="M322" s="482">
        <v>262.48</v>
      </c>
      <c r="N322" s="481">
        <v>8</v>
      </c>
      <c r="O322" s="546">
        <v>2</v>
      </c>
      <c r="P322" s="482">
        <v>229.67000000000002</v>
      </c>
      <c r="Q322" s="500">
        <v>0.875</v>
      </c>
      <c r="R322" s="481">
        <v>7</v>
      </c>
      <c r="S322" s="500">
        <v>0.875</v>
      </c>
      <c r="T322" s="546">
        <v>1</v>
      </c>
      <c r="U322" s="501">
        <v>0.5</v>
      </c>
    </row>
    <row r="323" spans="1:21" ht="14.4" customHeight="1" x14ac:dyDescent="0.3">
      <c r="A323" s="480">
        <v>27</v>
      </c>
      <c r="B323" s="481" t="s">
        <v>451</v>
      </c>
      <c r="C323" s="481" t="s">
        <v>462</v>
      </c>
      <c r="D323" s="544" t="s">
        <v>1367</v>
      </c>
      <c r="E323" s="545" t="s">
        <v>479</v>
      </c>
      <c r="F323" s="481" t="s">
        <v>456</v>
      </c>
      <c r="G323" s="481" t="s">
        <v>862</v>
      </c>
      <c r="H323" s="481" t="s">
        <v>424</v>
      </c>
      <c r="I323" s="481" t="s">
        <v>1268</v>
      </c>
      <c r="J323" s="481" t="s">
        <v>1269</v>
      </c>
      <c r="K323" s="481" t="s">
        <v>1270</v>
      </c>
      <c r="L323" s="482">
        <v>0</v>
      </c>
      <c r="M323" s="482">
        <v>0</v>
      </c>
      <c r="N323" s="481">
        <v>4</v>
      </c>
      <c r="O323" s="546">
        <v>0.5</v>
      </c>
      <c r="P323" s="482">
        <v>0</v>
      </c>
      <c r="Q323" s="500"/>
      <c r="R323" s="481">
        <v>4</v>
      </c>
      <c r="S323" s="500">
        <v>1</v>
      </c>
      <c r="T323" s="546">
        <v>0.5</v>
      </c>
      <c r="U323" s="501">
        <v>1</v>
      </c>
    </row>
    <row r="324" spans="1:21" ht="14.4" customHeight="1" x14ac:dyDescent="0.3">
      <c r="A324" s="480">
        <v>27</v>
      </c>
      <c r="B324" s="481" t="s">
        <v>451</v>
      </c>
      <c r="C324" s="481" t="s">
        <v>462</v>
      </c>
      <c r="D324" s="544" t="s">
        <v>1367</v>
      </c>
      <c r="E324" s="545" t="s">
        <v>479</v>
      </c>
      <c r="F324" s="481" t="s">
        <v>456</v>
      </c>
      <c r="G324" s="481" t="s">
        <v>627</v>
      </c>
      <c r="H324" s="481" t="s">
        <v>424</v>
      </c>
      <c r="I324" s="481" t="s">
        <v>1271</v>
      </c>
      <c r="J324" s="481" t="s">
        <v>629</v>
      </c>
      <c r="K324" s="481" t="s">
        <v>1272</v>
      </c>
      <c r="L324" s="482">
        <v>49.2</v>
      </c>
      <c r="M324" s="482">
        <v>393.6</v>
      </c>
      <c r="N324" s="481">
        <v>8</v>
      </c>
      <c r="O324" s="546">
        <v>2</v>
      </c>
      <c r="P324" s="482">
        <v>393.6</v>
      </c>
      <c r="Q324" s="500">
        <v>1</v>
      </c>
      <c r="R324" s="481">
        <v>8</v>
      </c>
      <c r="S324" s="500">
        <v>1</v>
      </c>
      <c r="T324" s="546">
        <v>2</v>
      </c>
      <c r="U324" s="501">
        <v>1</v>
      </c>
    </row>
    <row r="325" spans="1:21" ht="14.4" customHeight="1" x14ac:dyDescent="0.3">
      <c r="A325" s="480">
        <v>27</v>
      </c>
      <c r="B325" s="481" t="s">
        <v>451</v>
      </c>
      <c r="C325" s="481" t="s">
        <v>462</v>
      </c>
      <c r="D325" s="544" t="s">
        <v>1367</v>
      </c>
      <c r="E325" s="545" t="s">
        <v>479</v>
      </c>
      <c r="F325" s="481" t="s">
        <v>456</v>
      </c>
      <c r="G325" s="481" t="s">
        <v>627</v>
      </c>
      <c r="H325" s="481" t="s">
        <v>424</v>
      </c>
      <c r="I325" s="481" t="s">
        <v>1273</v>
      </c>
      <c r="J325" s="481" t="s">
        <v>871</v>
      </c>
      <c r="K325" s="481" t="s">
        <v>1089</v>
      </c>
      <c r="L325" s="482">
        <v>0</v>
      </c>
      <c r="M325" s="482">
        <v>0</v>
      </c>
      <c r="N325" s="481">
        <v>1</v>
      </c>
      <c r="O325" s="546">
        <v>0.5</v>
      </c>
      <c r="P325" s="482">
        <v>0</v>
      </c>
      <c r="Q325" s="500"/>
      <c r="R325" s="481">
        <v>1</v>
      </c>
      <c r="S325" s="500">
        <v>1</v>
      </c>
      <c r="T325" s="546">
        <v>0.5</v>
      </c>
      <c r="U325" s="501">
        <v>1</v>
      </c>
    </row>
    <row r="326" spans="1:21" ht="14.4" customHeight="1" x14ac:dyDescent="0.3">
      <c r="A326" s="480">
        <v>27</v>
      </c>
      <c r="B326" s="481" t="s">
        <v>451</v>
      </c>
      <c r="C326" s="481" t="s">
        <v>462</v>
      </c>
      <c r="D326" s="544" t="s">
        <v>1367</v>
      </c>
      <c r="E326" s="545" t="s">
        <v>479</v>
      </c>
      <c r="F326" s="481" t="s">
        <v>456</v>
      </c>
      <c r="G326" s="481" t="s">
        <v>627</v>
      </c>
      <c r="H326" s="481" t="s">
        <v>424</v>
      </c>
      <c r="I326" s="481" t="s">
        <v>1274</v>
      </c>
      <c r="J326" s="481" t="s">
        <v>871</v>
      </c>
      <c r="K326" s="481" t="s">
        <v>1275</v>
      </c>
      <c r="L326" s="482">
        <v>0</v>
      </c>
      <c r="M326" s="482">
        <v>0</v>
      </c>
      <c r="N326" s="481">
        <v>1</v>
      </c>
      <c r="O326" s="546">
        <v>1</v>
      </c>
      <c r="P326" s="482">
        <v>0</v>
      </c>
      <c r="Q326" s="500"/>
      <c r="R326" s="481">
        <v>1</v>
      </c>
      <c r="S326" s="500">
        <v>1</v>
      </c>
      <c r="T326" s="546">
        <v>1</v>
      </c>
      <c r="U326" s="501">
        <v>1</v>
      </c>
    </row>
    <row r="327" spans="1:21" ht="14.4" customHeight="1" x14ac:dyDescent="0.3">
      <c r="A327" s="480">
        <v>27</v>
      </c>
      <c r="B327" s="481" t="s">
        <v>451</v>
      </c>
      <c r="C327" s="481" t="s">
        <v>462</v>
      </c>
      <c r="D327" s="544" t="s">
        <v>1367</v>
      </c>
      <c r="E327" s="545" t="s">
        <v>479</v>
      </c>
      <c r="F327" s="481" t="s">
        <v>456</v>
      </c>
      <c r="G327" s="481" t="s">
        <v>873</v>
      </c>
      <c r="H327" s="481" t="s">
        <v>424</v>
      </c>
      <c r="I327" s="481" t="s">
        <v>874</v>
      </c>
      <c r="J327" s="481" t="s">
        <v>875</v>
      </c>
      <c r="K327" s="481" t="s">
        <v>876</v>
      </c>
      <c r="L327" s="482">
        <v>66.37</v>
      </c>
      <c r="M327" s="482">
        <v>66.37</v>
      </c>
      <c r="N327" s="481">
        <v>1</v>
      </c>
      <c r="O327" s="546">
        <v>1</v>
      </c>
      <c r="P327" s="482">
        <v>66.37</v>
      </c>
      <c r="Q327" s="500">
        <v>1</v>
      </c>
      <c r="R327" s="481">
        <v>1</v>
      </c>
      <c r="S327" s="500">
        <v>1</v>
      </c>
      <c r="T327" s="546">
        <v>1</v>
      </c>
      <c r="U327" s="501">
        <v>1</v>
      </c>
    </row>
    <row r="328" spans="1:21" ht="14.4" customHeight="1" x14ac:dyDescent="0.3">
      <c r="A328" s="480">
        <v>27</v>
      </c>
      <c r="B328" s="481" t="s">
        <v>451</v>
      </c>
      <c r="C328" s="481" t="s">
        <v>462</v>
      </c>
      <c r="D328" s="544" t="s">
        <v>1367</v>
      </c>
      <c r="E328" s="545" t="s">
        <v>479</v>
      </c>
      <c r="F328" s="481" t="s">
        <v>456</v>
      </c>
      <c r="G328" s="481" t="s">
        <v>1276</v>
      </c>
      <c r="H328" s="481" t="s">
        <v>424</v>
      </c>
      <c r="I328" s="481" t="s">
        <v>443</v>
      </c>
      <c r="J328" s="481" t="s">
        <v>1277</v>
      </c>
      <c r="K328" s="481"/>
      <c r="L328" s="482">
        <v>0</v>
      </c>
      <c r="M328" s="482">
        <v>0</v>
      </c>
      <c r="N328" s="481">
        <v>3</v>
      </c>
      <c r="O328" s="546">
        <v>1</v>
      </c>
      <c r="P328" s="482"/>
      <c r="Q328" s="500"/>
      <c r="R328" s="481"/>
      <c r="S328" s="500">
        <v>0</v>
      </c>
      <c r="T328" s="546"/>
      <c r="U328" s="501">
        <v>0</v>
      </c>
    </row>
    <row r="329" spans="1:21" ht="14.4" customHeight="1" x14ac:dyDescent="0.3">
      <c r="A329" s="480">
        <v>27</v>
      </c>
      <c r="B329" s="481" t="s">
        <v>451</v>
      </c>
      <c r="C329" s="481" t="s">
        <v>462</v>
      </c>
      <c r="D329" s="544" t="s">
        <v>1367</v>
      </c>
      <c r="E329" s="545" t="s">
        <v>479</v>
      </c>
      <c r="F329" s="481" t="s">
        <v>456</v>
      </c>
      <c r="G329" s="481" t="s">
        <v>1278</v>
      </c>
      <c r="H329" s="481" t="s">
        <v>424</v>
      </c>
      <c r="I329" s="481" t="s">
        <v>1279</v>
      </c>
      <c r="J329" s="481" t="s">
        <v>1280</v>
      </c>
      <c r="K329" s="481" t="s">
        <v>1281</v>
      </c>
      <c r="L329" s="482">
        <v>0</v>
      </c>
      <c r="M329" s="482">
        <v>0</v>
      </c>
      <c r="N329" s="481">
        <v>2</v>
      </c>
      <c r="O329" s="546">
        <v>0.5</v>
      </c>
      <c r="P329" s="482">
        <v>0</v>
      </c>
      <c r="Q329" s="500"/>
      <c r="R329" s="481">
        <v>2</v>
      </c>
      <c r="S329" s="500">
        <v>1</v>
      </c>
      <c r="T329" s="546">
        <v>0.5</v>
      </c>
      <c r="U329" s="501">
        <v>1</v>
      </c>
    </row>
    <row r="330" spans="1:21" ht="14.4" customHeight="1" x14ac:dyDescent="0.3">
      <c r="A330" s="480">
        <v>27</v>
      </c>
      <c r="B330" s="481" t="s">
        <v>451</v>
      </c>
      <c r="C330" s="481" t="s">
        <v>462</v>
      </c>
      <c r="D330" s="544" t="s">
        <v>1367</v>
      </c>
      <c r="E330" s="545" t="s">
        <v>479</v>
      </c>
      <c r="F330" s="481" t="s">
        <v>456</v>
      </c>
      <c r="G330" s="481" t="s">
        <v>1282</v>
      </c>
      <c r="H330" s="481" t="s">
        <v>424</v>
      </c>
      <c r="I330" s="481" t="s">
        <v>1283</v>
      </c>
      <c r="J330" s="481" t="s">
        <v>1284</v>
      </c>
      <c r="K330" s="481" t="s">
        <v>1285</v>
      </c>
      <c r="L330" s="482">
        <v>0</v>
      </c>
      <c r="M330" s="482">
        <v>0</v>
      </c>
      <c r="N330" s="481">
        <v>2</v>
      </c>
      <c r="O330" s="546">
        <v>1</v>
      </c>
      <c r="P330" s="482"/>
      <c r="Q330" s="500"/>
      <c r="R330" s="481"/>
      <c r="S330" s="500">
        <v>0</v>
      </c>
      <c r="T330" s="546"/>
      <c r="U330" s="501">
        <v>0</v>
      </c>
    </row>
    <row r="331" spans="1:21" ht="14.4" customHeight="1" x14ac:dyDescent="0.3">
      <c r="A331" s="480">
        <v>27</v>
      </c>
      <c r="B331" s="481" t="s">
        <v>451</v>
      </c>
      <c r="C331" s="481" t="s">
        <v>462</v>
      </c>
      <c r="D331" s="544" t="s">
        <v>1367</v>
      </c>
      <c r="E331" s="545" t="s">
        <v>479</v>
      </c>
      <c r="F331" s="481" t="s">
        <v>456</v>
      </c>
      <c r="G331" s="481" t="s">
        <v>936</v>
      </c>
      <c r="H331" s="481" t="s">
        <v>424</v>
      </c>
      <c r="I331" s="481" t="s">
        <v>1286</v>
      </c>
      <c r="J331" s="481" t="s">
        <v>941</v>
      </c>
      <c r="K331" s="481" t="s">
        <v>1027</v>
      </c>
      <c r="L331" s="482">
        <v>0</v>
      </c>
      <c r="M331" s="482">
        <v>0</v>
      </c>
      <c r="N331" s="481">
        <v>18</v>
      </c>
      <c r="O331" s="546">
        <v>3</v>
      </c>
      <c r="P331" s="482">
        <v>0</v>
      </c>
      <c r="Q331" s="500"/>
      <c r="R331" s="481">
        <v>12</v>
      </c>
      <c r="S331" s="500">
        <v>0.66666666666666663</v>
      </c>
      <c r="T331" s="546">
        <v>2</v>
      </c>
      <c r="U331" s="501">
        <v>0.66666666666666663</v>
      </c>
    </row>
    <row r="332" spans="1:21" ht="14.4" customHeight="1" x14ac:dyDescent="0.3">
      <c r="A332" s="480">
        <v>27</v>
      </c>
      <c r="B332" s="481" t="s">
        <v>451</v>
      </c>
      <c r="C332" s="481" t="s">
        <v>462</v>
      </c>
      <c r="D332" s="544" t="s">
        <v>1367</v>
      </c>
      <c r="E332" s="545" t="s">
        <v>479</v>
      </c>
      <c r="F332" s="481" t="s">
        <v>456</v>
      </c>
      <c r="G332" s="481" t="s">
        <v>936</v>
      </c>
      <c r="H332" s="481" t="s">
        <v>424</v>
      </c>
      <c r="I332" s="481" t="s">
        <v>1287</v>
      </c>
      <c r="J332" s="481" t="s">
        <v>1288</v>
      </c>
      <c r="K332" s="481" t="s">
        <v>1289</v>
      </c>
      <c r="L332" s="482">
        <v>0</v>
      </c>
      <c r="M332" s="482">
        <v>0</v>
      </c>
      <c r="N332" s="481">
        <v>3</v>
      </c>
      <c r="O332" s="546">
        <v>0.5</v>
      </c>
      <c r="P332" s="482"/>
      <c r="Q332" s="500"/>
      <c r="R332" s="481"/>
      <c r="S332" s="500">
        <v>0</v>
      </c>
      <c r="T332" s="546"/>
      <c r="U332" s="501">
        <v>0</v>
      </c>
    </row>
    <row r="333" spans="1:21" ht="14.4" customHeight="1" x14ac:dyDescent="0.3">
      <c r="A333" s="480">
        <v>27</v>
      </c>
      <c r="B333" s="481" t="s">
        <v>451</v>
      </c>
      <c r="C333" s="481" t="s">
        <v>462</v>
      </c>
      <c r="D333" s="544" t="s">
        <v>1367</v>
      </c>
      <c r="E333" s="545" t="s">
        <v>479</v>
      </c>
      <c r="F333" s="481" t="s">
        <v>456</v>
      </c>
      <c r="G333" s="481" t="s">
        <v>936</v>
      </c>
      <c r="H333" s="481" t="s">
        <v>424</v>
      </c>
      <c r="I333" s="481" t="s">
        <v>1290</v>
      </c>
      <c r="J333" s="481" t="s">
        <v>1288</v>
      </c>
      <c r="K333" s="481" t="s">
        <v>1289</v>
      </c>
      <c r="L333" s="482">
        <v>0</v>
      </c>
      <c r="M333" s="482">
        <v>0</v>
      </c>
      <c r="N333" s="481">
        <v>3</v>
      </c>
      <c r="O333" s="546">
        <v>0.5</v>
      </c>
      <c r="P333" s="482"/>
      <c r="Q333" s="500"/>
      <c r="R333" s="481"/>
      <c r="S333" s="500">
        <v>0</v>
      </c>
      <c r="T333" s="546"/>
      <c r="U333" s="501">
        <v>0</v>
      </c>
    </row>
    <row r="334" spans="1:21" ht="14.4" customHeight="1" x14ac:dyDescent="0.3">
      <c r="A334" s="480">
        <v>27</v>
      </c>
      <c r="B334" s="481" t="s">
        <v>451</v>
      </c>
      <c r="C334" s="481" t="s">
        <v>462</v>
      </c>
      <c r="D334" s="544" t="s">
        <v>1367</v>
      </c>
      <c r="E334" s="545" t="s">
        <v>479</v>
      </c>
      <c r="F334" s="481" t="s">
        <v>456</v>
      </c>
      <c r="G334" s="481" t="s">
        <v>1291</v>
      </c>
      <c r="H334" s="481" t="s">
        <v>424</v>
      </c>
      <c r="I334" s="481" t="s">
        <v>1292</v>
      </c>
      <c r="J334" s="481" t="s">
        <v>1293</v>
      </c>
      <c r="K334" s="481" t="s">
        <v>839</v>
      </c>
      <c r="L334" s="482">
        <v>0</v>
      </c>
      <c r="M334" s="482">
        <v>0</v>
      </c>
      <c r="N334" s="481">
        <v>2</v>
      </c>
      <c r="O334" s="546">
        <v>1</v>
      </c>
      <c r="P334" s="482"/>
      <c r="Q334" s="500"/>
      <c r="R334" s="481"/>
      <c r="S334" s="500">
        <v>0</v>
      </c>
      <c r="T334" s="546"/>
      <c r="U334" s="501">
        <v>0</v>
      </c>
    </row>
    <row r="335" spans="1:21" ht="14.4" customHeight="1" x14ac:dyDescent="0.3">
      <c r="A335" s="480">
        <v>27</v>
      </c>
      <c r="B335" s="481" t="s">
        <v>451</v>
      </c>
      <c r="C335" s="481" t="s">
        <v>462</v>
      </c>
      <c r="D335" s="544" t="s">
        <v>1367</v>
      </c>
      <c r="E335" s="545" t="s">
        <v>479</v>
      </c>
      <c r="F335" s="481" t="s">
        <v>456</v>
      </c>
      <c r="G335" s="481" t="s">
        <v>1291</v>
      </c>
      <c r="H335" s="481" t="s">
        <v>424</v>
      </c>
      <c r="I335" s="481" t="s">
        <v>1294</v>
      </c>
      <c r="J335" s="481" t="s">
        <v>1295</v>
      </c>
      <c r="K335" s="481" t="s">
        <v>1296</v>
      </c>
      <c r="L335" s="482">
        <v>0</v>
      </c>
      <c r="M335" s="482">
        <v>0</v>
      </c>
      <c r="N335" s="481">
        <v>3</v>
      </c>
      <c r="O335" s="546">
        <v>0.5</v>
      </c>
      <c r="P335" s="482"/>
      <c r="Q335" s="500"/>
      <c r="R335" s="481"/>
      <c r="S335" s="500">
        <v>0</v>
      </c>
      <c r="T335" s="546"/>
      <c r="U335" s="501">
        <v>0</v>
      </c>
    </row>
    <row r="336" spans="1:21" ht="14.4" customHeight="1" x14ac:dyDescent="0.3">
      <c r="A336" s="480">
        <v>27</v>
      </c>
      <c r="B336" s="481" t="s">
        <v>451</v>
      </c>
      <c r="C336" s="481" t="s">
        <v>462</v>
      </c>
      <c r="D336" s="544" t="s">
        <v>1367</v>
      </c>
      <c r="E336" s="545" t="s">
        <v>479</v>
      </c>
      <c r="F336" s="481" t="s">
        <v>456</v>
      </c>
      <c r="G336" s="481" t="s">
        <v>956</v>
      </c>
      <c r="H336" s="481" t="s">
        <v>424</v>
      </c>
      <c r="I336" s="481" t="s">
        <v>960</v>
      </c>
      <c r="J336" s="481" t="s">
        <v>958</v>
      </c>
      <c r="K336" s="481" t="s">
        <v>961</v>
      </c>
      <c r="L336" s="482">
        <v>103.64</v>
      </c>
      <c r="M336" s="482">
        <v>103.64</v>
      </c>
      <c r="N336" s="481">
        <v>1</v>
      </c>
      <c r="O336" s="546">
        <v>0.5</v>
      </c>
      <c r="P336" s="482"/>
      <c r="Q336" s="500">
        <v>0</v>
      </c>
      <c r="R336" s="481"/>
      <c r="S336" s="500">
        <v>0</v>
      </c>
      <c r="T336" s="546"/>
      <c r="U336" s="501">
        <v>0</v>
      </c>
    </row>
    <row r="337" spans="1:21" ht="14.4" customHeight="1" x14ac:dyDescent="0.3">
      <c r="A337" s="480">
        <v>27</v>
      </c>
      <c r="B337" s="481" t="s">
        <v>451</v>
      </c>
      <c r="C337" s="481" t="s">
        <v>462</v>
      </c>
      <c r="D337" s="544" t="s">
        <v>1367</v>
      </c>
      <c r="E337" s="545" t="s">
        <v>479</v>
      </c>
      <c r="F337" s="481" t="s">
        <v>456</v>
      </c>
      <c r="G337" s="481" t="s">
        <v>1297</v>
      </c>
      <c r="H337" s="481" t="s">
        <v>424</v>
      </c>
      <c r="I337" s="481" t="s">
        <v>1298</v>
      </c>
      <c r="J337" s="481" t="s">
        <v>1299</v>
      </c>
      <c r="K337" s="481" t="s">
        <v>662</v>
      </c>
      <c r="L337" s="482">
        <v>207.45</v>
      </c>
      <c r="M337" s="482">
        <v>207.45</v>
      </c>
      <c r="N337" s="481">
        <v>1</v>
      </c>
      <c r="O337" s="546">
        <v>0.5</v>
      </c>
      <c r="P337" s="482"/>
      <c r="Q337" s="500">
        <v>0</v>
      </c>
      <c r="R337" s="481"/>
      <c r="S337" s="500">
        <v>0</v>
      </c>
      <c r="T337" s="546"/>
      <c r="U337" s="501">
        <v>0</v>
      </c>
    </row>
    <row r="338" spans="1:21" ht="14.4" customHeight="1" x14ac:dyDescent="0.3">
      <c r="A338" s="480">
        <v>27</v>
      </c>
      <c r="B338" s="481" t="s">
        <v>451</v>
      </c>
      <c r="C338" s="481" t="s">
        <v>462</v>
      </c>
      <c r="D338" s="544" t="s">
        <v>1367</v>
      </c>
      <c r="E338" s="545" t="s">
        <v>479</v>
      </c>
      <c r="F338" s="481" t="s">
        <v>456</v>
      </c>
      <c r="G338" s="481" t="s">
        <v>1297</v>
      </c>
      <c r="H338" s="481" t="s">
        <v>424</v>
      </c>
      <c r="I338" s="481" t="s">
        <v>1300</v>
      </c>
      <c r="J338" s="481" t="s">
        <v>1301</v>
      </c>
      <c r="K338" s="481" t="s">
        <v>1302</v>
      </c>
      <c r="L338" s="482">
        <v>0</v>
      </c>
      <c r="M338" s="482">
        <v>0</v>
      </c>
      <c r="N338" s="481">
        <v>2</v>
      </c>
      <c r="O338" s="546">
        <v>0.5</v>
      </c>
      <c r="P338" s="482"/>
      <c r="Q338" s="500"/>
      <c r="R338" s="481"/>
      <c r="S338" s="500">
        <v>0</v>
      </c>
      <c r="T338" s="546"/>
      <c r="U338" s="501">
        <v>0</v>
      </c>
    </row>
    <row r="339" spans="1:21" ht="14.4" customHeight="1" x14ac:dyDescent="0.3">
      <c r="A339" s="480">
        <v>27</v>
      </c>
      <c r="B339" s="481" t="s">
        <v>451</v>
      </c>
      <c r="C339" s="481" t="s">
        <v>462</v>
      </c>
      <c r="D339" s="544" t="s">
        <v>1367</v>
      </c>
      <c r="E339" s="545" t="s">
        <v>479</v>
      </c>
      <c r="F339" s="481" t="s">
        <v>456</v>
      </c>
      <c r="G339" s="481" t="s">
        <v>491</v>
      </c>
      <c r="H339" s="481" t="s">
        <v>1369</v>
      </c>
      <c r="I339" s="481" t="s">
        <v>970</v>
      </c>
      <c r="J339" s="481" t="s">
        <v>971</v>
      </c>
      <c r="K339" s="481" t="s">
        <v>972</v>
      </c>
      <c r="L339" s="482">
        <v>59.27</v>
      </c>
      <c r="M339" s="482">
        <v>59.27</v>
      </c>
      <c r="N339" s="481">
        <v>1</v>
      </c>
      <c r="O339" s="546">
        <v>0.5</v>
      </c>
      <c r="P339" s="482">
        <v>59.27</v>
      </c>
      <c r="Q339" s="500">
        <v>1</v>
      </c>
      <c r="R339" s="481">
        <v>1</v>
      </c>
      <c r="S339" s="500">
        <v>1</v>
      </c>
      <c r="T339" s="546">
        <v>0.5</v>
      </c>
      <c r="U339" s="501">
        <v>1</v>
      </c>
    </row>
    <row r="340" spans="1:21" ht="14.4" customHeight="1" x14ac:dyDescent="0.3">
      <c r="A340" s="480">
        <v>27</v>
      </c>
      <c r="B340" s="481" t="s">
        <v>451</v>
      </c>
      <c r="C340" s="481" t="s">
        <v>462</v>
      </c>
      <c r="D340" s="544" t="s">
        <v>1367</v>
      </c>
      <c r="E340" s="545" t="s">
        <v>479</v>
      </c>
      <c r="F340" s="481" t="s">
        <v>456</v>
      </c>
      <c r="G340" s="481" t="s">
        <v>989</v>
      </c>
      <c r="H340" s="481" t="s">
        <v>1369</v>
      </c>
      <c r="I340" s="481" t="s">
        <v>1303</v>
      </c>
      <c r="J340" s="481" t="s">
        <v>991</v>
      </c>
      <c r="K340" s="481" t="s">
        <v>1304</v>
      </c>
      <c r="L340" s="482">
        <v>43.21</v>
      </c>
      <c r="M340" s="482">
        <v>129.63</v>
      </c>
      <c r="N340" s="481">
        <v>3</v>
      </c>
      <c r="O340" s="546">
        <v>0.5</v>
      </c>
      <c r="P340" s="482"/>
      <c r="Q340" s="500">
        <v>0</v>
      </c>
      <c r="R340" s="481"/>
      <c r="S340" s="500">
        <v>0</v>
      </c>
      <c r="T340" s="546"/>
      <c r="U340" s="501">
        <v>0</v>
      </c>
    </row>
    <row r="341" spans="1:21" ht="14.4" customHeight="1" x14ac:dyDescent="0.3">
      <c r="A341" s="480">
        <v>27</v>
      </c>
      <c r="B341" s="481" t="s">
        <v>451</v>
      </c>
      <c r="C341" s="481" t="s">
        <v>462</v>
      </c>
      <c r="D341" s="544" t="s">
        <v>1367</v>
      </c>
      <c r="E341" s="545" t="s">
        <v>479</v>
      </c>
      <c r="F341" s="481" t="s">
        <v>456</v>
      </c>
      <c r="G341" s="481" t="s">
        <v>617</v>
      </c>
      <c r="H341" s="481" t="s">
        <v>424</v>
      </c>
      <c r="I341" s="481" t="s">
        <v>1001</v>
      </c>
      <c r="J341" s="481" t="s">
        <v>999</v>
      </c>
      <c r="K341" s="481" t="s">
        <v>1002</v>
      </c>
      <c r="L341" s="482">
        <v>70.23</v>
      </c>
      <c r="M341" s="482">
        <v>140.46</v>
      </c>
      <c r="N341" s="481">
        <v>2</v>
      </c>
      <c r="O341" s="546">
        <v>0.5</v>
      </c>
      <c r="P341" s="482"/>
      <c r="Q341" s="500">
        <v>0</v>
      </c>
      <c r="R341" s="481"/>
      <c r="S341" s="500">
        <v>0</v>
      </c>
      <c r="T341" s="546"/>
      <c r="U341" s="501">
        <v>0</v>
      </c>
    </row>
    <row r="342" spans="1:21" ht="14.4" customHeight="1" x14ac:dyDescent="0.3">
      <c r="A342" s="480">
        <v>27</v>
      </c>
      <c r="B342" s="481" t="s">
        <v>451</v>
      </c>
      <c r="C342" s="481" t="s">
        <v>462</v>
      </c>
      <c r="D342" s="544" t="s">
        <v>1367</v>
      </c>
      <c r="E342" s="545" t="s">
        <v>479</v>
      </c>
      <c r="F342" s="481" t="s">
        <v>456</v>
      </c>
      <c r="G342" s="481" t="s">
        <v>617</v>
      </c>
      <c r="H342" s="481" t="s">
        <v>424</v>
      </c>
      <c r="I342" s="481" t="s">
        <v>1305</v>
      </c>
      <c r="J342" s="481" t="s">
        <v>1306</v>
      </c>
      <c r="K342" s="481" t="s">
        <v>1307</v>
      </c>
      <c r="L342" s="482">
        <v>0</v>
      </c>
      <c r="M342" s="482">
        <v>0</v>
      </c>
      <c r="N342" s="481">
        <v>1</v>
      </c>
      <c r="O342" s="546">
        <v>1</v>
      </c>
      <c r="P342" s="482"/>
      <c r="Q342" s="500"/>
      <c r="R342" s="481"/>
      <c r="S342" s="500">
        <v>0</v>
      </c>
      <c r="T342" s="546"/>
      <c r="U342" s="501">
        <v>0</v>
      </c>
    </row>
    <row r="343" spans="1:21" ht="14.4" customHeight="1" x14ac:dyDescent="0.3">
      <c r="A343" s="480">
        <v>27</v>
      </c>
      <c r="B343" s="481" t="s">
        <v>451</v>
      </c>
      <c r="C343" s="481" t="s">
        <v>462</v>
      </c>
      <c r="D343" s="544" t="s">
        <v>1367</v>
      </c>
      <c r="E343" s="545" t="s">
        <v>479</v>
      </c>
      <c r="F343" s="481" t="s">
        <v>456</v>
      </c>
      <c r="G343" s="481" t="s">
        <v>1018</v>
      </c>
      <c r="H343" s="481" t="s">
        <v>424</v>
      </c>
      <c r="I343" s="481" t="s">
        <v>1021</v>
      </c>
      <c r="J343" s="481" t="s">
        <v>1020</v>
      </c>
      <c r="K343" s="481" t="s">
        <v>882</v>
      </c>
      <c r="L343" s="482">
        <v>155.24</v>
      </c>
      <c r="M343" s="482">
        <v>310.48</v>
      </c>
      <c r="N343" s="481">
        <v>2</v>
      </c>
      <c r="O343" s="546">
        <v>0.5</v>
      </c>
      <c r="P343" s="482">
        <v>310.48</v>
      </c>
      <c r="Q343" s="500">
        <v>1</v>
      </c>
      <c r="R343" s="481">
        <v>2</v>
      </c>
      <c r="S343" s="500">
        <v>1</v>
      </c>
      <c r="T343" s="546">
        <v>0.5</v>
      </c>
      <c r="U343" s="501">
        <v>1</v>
      </c>
    </row>
    <row r="344" spans="1:21" ht="14.4" customHeight="1" x14ac:dyDescent="0.3">
      <c r="A344" s="480">
        <v>27</v>
      </c>
      <c r="B344" s="481" t="s">
        <v>451</v>
      </c>
      <c r="C344" s="481" t="s">
        <v>462</v>
      </c>
      <c r="D344" s="544" t="s">
        <v>1367</v>
      </c>
      <c r="E344" s="545" t="s">
        <v>479</v>
      </c>
      <c r="F344" s="481" t="s">
        <v>456</v>
      </c>
      <c r="G344" s="481" t="s">
        <v>1022</v>
      </c>
      <c r="H344" s="481" t="s">
        <v>424</v>
      </c>
      <c r="I344" s="481" t="s">
        <v>1023</v>
      </c>
      <c r="J344" s="481" t="s">
        <v>1024</v>
      </c>
      <c r="K344" s="481" t="s">
        <v>1025</v>
      </c>
      <c r="L344" s="482">
        <v>32.76</v>
      </c>
      <c r="M344" s="482">
        <v>196.56</v>
      </c>
      <c r="N344" s="481">
        <v>6</v>
      </c>
      <c r="O344" s="546">
        <v>1.5</v>
      </c>
      <c r="P344" s="482">
        <v>131.04</v>
      </c>
      <c r="Q344" s="500">
        <v>0.66666666666666663</v>
      </c>
      <c r="R344" s="481">
        <v>4</v>
      </c>
      <c r="S344" s="500">
        <v>0.66666666666666663</v>
      </c>
      <c r="T344" s="546">
        <v>1</v>
      </c>
      <c r="U344" s="501">
        <v>0.66666666666666663</v>
      </c>
    </row>
    <row r="345" spans="1:21" ht="14.4" customHeight="1" x14ac:dyDescent="0.3">
      <c r="A345" s="480">
        <v>27</v>
      </c>
      <c r="B345" s="481" t="s">
        <v>451</v>
      </c>
      <c r="C345" s="481" t="s">
        <v>462</v>
      </c>
      <c r="D345" s="544" t="s">
        <v>1367</v>
      </c>
      <c r="E345" s="545" t="s">
        <v>479</v>
      </c>
      <c r="F345" s="481" t="s">
        <v>456</v>
      </c>
      <c r="G345" s="481" t="s">
        <v>539</v>
      </c>
      <c r="H345" s="481" t="s">
        <v>1369</v>
      </c>
      <c r="I345" s="481" t="s">
        <v>1308</v>
      </c>
      <c r="J345" s="481" t="s">
        <v>541</v>
      </c>
      <c r="K345" s="481" t="s">
        <v>1309</v>
      </c>
      <c r="L345" s="482">
        <v>28.81</v>
      </c>
      <c r="M345" s="482">
        <v>86.429999999999993</v>
      </c>
      <c r="N345" s="481">
        <v>3</v>
      </c>
      <c r="O345" s="546">
        <v>0.5</v>
      </c>
      <c r="P345" s="482"/>
      <c r="Q345" s="500">
        <v>0</v>
      </c>
      <c r="R345" s="481"/>
      <c r="S345" s="500">
        <v>0</v>
      </c>
      <c r="T345" s="546"/>
      <c r="U345" s="501">
        <v>0</v>
      </c>
    </row>
    <row r="346" spans="1:21" ht="14.4" customHeight="1" x14ac:dyDescent="0.3">
      <c r="A346" s="480">
        <v>27</v>
      </c>
      <c r="B346" s="481" t="s">
        <v>451</v>
      </c>
      <c r="C346" s="481" t="s">
        <v>462</v>
      </c>
      <c r="D346" s="544" t="s">
        <v>1367</v>
      </c>
      <c r="E346" s="545" t="s">
        <v>479</v>
      </c>
      <c r="F346" s="481" t="s">
        <v>456</v>
      </c>
      <c r="G346" s="481" t="s">
        <v>539</v>
      </c>
      <c r="H346" s="481" t="s">
        <v>1369</v>
      </c>
      <c r="I346" s="481" t="s">
        <v>1310</v>
      </c>
      <c r="J346" s="481" t="s">
        <v>541</v>
      </c>
      <c r="K346" s="481" t="s">
        <v>1311</v>
      </c>
      <c r="L346" s="482">
        <v>57.64</v>
      </c>
      <c r="M346" s="482">
        <v>172.92000000000002</v>
      </c>
      <c r="N346" s="481">
        <v>3</v>
      </c>
      <c r="O346" s="546">
        <v>0.5</v>
      </c>
      <c r="P346" s="482"/>
      <c r="Q346" s="500">
        <v>0</v>
      </c>
      <c r="R346" s="481"/>
      <c r="S346" s="500">
        <v>0</v>
      </c>
      <c r="T346" s="546"/>
      <c r="U346" s="501">
        <v>0</v>
      </c>
    </row>
    <row r="347" spans="1:21" ht="14.4" customHeight="1" x14ac:dyDescent="0.3">
      <c r="A347" s="480">
        <v>27</v>
      </c>
      <c r="B347" s="481" t="s">
        <v>451</v>
      </c>
      <c r="C347" s="481" t="s">
        <v>462</v>
      </c>
      <c r="D347" s="544" t="s">
        <v>1367</v>
      </c>
      <c r="E347" s="545" t="s">
        <v>479</v>
      </c>
      <c r="F347" s="481" t="s">
        <v>456</v>
      </c>
      <c r="G347" s="481" t="s">
        <v>588</v>
      </c>
      <c r="H347" s="481" t="s">
        <v>1369</v>
      </c>
      <c r="I347" s="481" t="s">
        <v>589</v>
      </c>
      <c r="J347" s="481" t="s">
        <v>590</v>
      </c>
      <c r="K347" s="481" t="s">
        <v>591</v>
      </c>
      <c r="L347" s="482">
        <v>48.27</v>
      </c>
      <c r="M347" s="482">
        <v>434.43</v>
      </c>
      <c r="N347" s="481">
        <v>9</v>
      </c>
      <c r="O347" s="546">
        <v>5.5</v>
      </c>
      <c r="P347" s="482">
        <v>96.54</v>
      </c>
      <c r="Q347" s="500">
        <v>0.22222222222222224</v>
      </c>
      <c r="R347" s="481">
        <v>2</v>
      </c>
      <c r="S347" s="500">
        <v>0.22222222222222221</v>
      </c>
      <c r="T347" s="546">
        <v>2</v>
      </c>
      <c r="U347" s="501">
        <v>0.36363636363636365</v>
      </c>
    </row>
    <row r="348" spans="1:21" ht="14.4" customHeight="1" x14ac:dyDescent="0.3">
      <c r="A348" s="480">
        <v>27</v>
      </c>
      <c r="B348" s="481" t="s">
        <v>451</v>
      </c>
      <c r="C348" s="481" t="s">
        <v>462</v>
      </c>
      <c r="D348" s="544" t="s">
        <v>1367</v>
      </c>
      <c r="E348" s="545" t="s">
        <v>479</v>
      </c>
      <c r="F348" s="481" t="s">
        <v>456</v>
      </c>
      <c r="G348" s="481" t="s">
        <v>588</v>
      </c>
      <c r="H348" s="481" t="s">
        <v>1369</v>
      </c>
      <c r="I348" s="481" t="s">
        <v>661</v>
      </c>
      <c r="J348" s="481" t="s">
        <v>590</v>
      </c>
      <c r="K348" s="481" t="s">
        <v>662</v>
      </c>
      <c r="L348" s="482">
        <v>144.81</v>
      </c>
      <c r="M348" s="482">
        <v>144.81</v>
      </c>
      <c r="N348" s="481">
        <v>1</v>
      </c>
      <c r="O348" s="546">
        <v>0.5</v>
      </c>
      <c r="P348" s="482">
        <v>144.81</v>
      </c>
      <c r="Q348" s="500">
        <v>1</v>
      </c>
      <c r="R348" s="481">
        <v>1</v>
      </c>
      <c r="S348" s="500">
        <v>1</v>
      </c>
      <c r="T348" s="546">
        <v>0.5</v>
      </c>
      <c r="U348" s="501">
        <v>1</v>
      </c>
    </row>
    <row r="349" spans="1:21" ht="14.4" customHeight="1" x14ac:dyDescent="0.3">
      <c r="A349" s="480">
        <v>27</v>
      </c>
      <c r="B349" s="481" t="s">
        <v>451</v>
      </c>
      <c r="C349" s="481" t="s">
        <v>462</v>
      </c>
      <c r="D349" s="544" t="s">
        <v>1367</v>
      </c>
      <c r="E349" s="545" t="s">
        <v>479</v>
      </c>
      <c r="F349" s="481" t="s">
        <v>456</v>
      </c>
      <c r="G349" s="481" t="s">
        <v>529</v>
      </c>
      <c r="H349" s="481" t="s">
        <v>1369</v>
      </c>
      <c r="I349" s="481" t="s">
        <v>530</v>
      </c>
      <c r="J349" s="481" t="s">
        <v>531</v>
      </c>
      <c r="K349" s="481" t="s">
        <v>532</v>
      </c>
      <c r="L349" s="482">
        <v>117.46</v>
      </c>
      <c r="M349" s="482">
        <v>1409.52</v>
      </c>
      <c r="N349" s="481">
        <v>12</v>
      </c>
      <c r="O349" s="546">
        <v>4</v>
      </c>
      <c r="P349" s="482">
        <v>939.68</v>
      </c>
      <c r="Q349" s="500">
        <v>0.66666666666666663</v>
      </c>
      <c r="R349" s="481">
        <v>8</v>
      </c>
      <c r="S349" s="500">
        <v>0.66666666666666663</v>
      </c>
      <c r="T349" s="546">
        <v>2</v>
      </c>
      <c r="U349" s="501">
        <v>0.5</v>
      </c>
    </row>
    <row r="350" spans="1:21" ht="14.4" customHeight="1" x14ac:dyDescent="0.3">
      <c r="A350" s="480">
        <v>27</v>
      </c>
      <c r="B350" s="481" t="s">
        <v>451</v>
      </c>
      <c r="C350" s="481" t="s">
        <v>462</v>
      </c>
      <c r="D350" s="544" t="s">
        <v>1367</v>
      </c>
      <c r="E350" s="545" t="s">
        <v>479</v>
      </c>
      <c r="F350" s="481" t="s">
        <v>456</v>
      </c>
      <c r="G350" s="481" t="s">
        <v>529</v>
      </c>
      <c r="H350" s="481" t="s">
        <v>1369</v>
      </c>
      <c r="I350" s="481" t="s">
        <v>1312</v>
      </c>
      <c r="J350" s="481" t="s">
        <v>531</v>
      </c>
      <c r="K350" s="481" t="s">
        <v>1313</v>
      </c>
      <c r="L350" s="482">
        <v>614.48</v>
      </c>
      <c r="M350" s="482">
        <v>2457.92</v>
      </c>
      <c r="N350" s="481">
        <v>4</v>
      </c>
      <c r="O350" s="546">
        <v>2.5</v>
      </c>
      <c r="P350" s="482">
        <v>2457.92</v>
      </c>
      <c r="Q350" s="500">
        <v>1</v>
      </c>
      <c r="R350" s="481">
        <v>4</v>
      </c>
      <c r="S350" s="500">
        <v>1</v>
      </c>
      <c r="T350" s="546">
        <v>2.5</v>
      </c>
      <c r="U350" s="501">
        <v>1</v>
      </c>
    </row>
    <row r="351" spans="1:21" ht="14.4" customHeight="1" x14ac:dyDescent="0.3">
      <c r="A351" s="480">
        <v>27</v>
      </c>
      <c r="B351" s="481" t="s">
        <v>451</v>
      </c>
      <c r="C351" s="481" t="s">
        <v>462</v>
      </c>
      <c r="D351" s="544" t="s">
        <v>1367</v>
      </c>
      <c r="E351" s="545" t="s">
        <v>479</v>
      </c>
      <c r="F351" s="481" t="s">
        <v>456</v>
      </c>
      <c r="G351" s="481" t="s">
        <v>529</v>
      </c>
      <c r="H351" s="481" t="s">
        <v>1369</v>
      </c>
      <c r="I351" s="481" t="s">
        <v>1314</v>
      </c>
      <c r="J351" s="481" t="s">
        <v>531</v>
      </c>
      <c r="K351" s="481" t="s">
        <v>1315</v>
      </c>
      <c r="L351" s="482">
        <v>234.91</v>
      </c>
      <c r="M351" s="482">
        <v>704.73</v>
      </c>
      <c r="N351" s="481">
        <v>3</v>
      </c>
      <c r="O351" s="546">
        <v>0.5</v>
      </c>
      <c r="P351" s="482">
        <v>704.73</v>
      </c>
      <c r="Q351" s="500">
        <v>1</v>
      </c>
      <c r="R351" s="481">
        <v>3</v>
      </c>
      <c r="S351" s="500">
        <v>1</v>
      </c>
      <c r="T351" s="546">
        <v>0.5</v>
      </c>
      <c r="U351" s="501">
        <v>1</v>
      </c>
    </row>
    <row r="352" spans="1:21" ht="14.4" customHeight="1" x14ac:dyDescent="0.3">
      <c r="A352" s="480">
        <v>27</v>
      </c>
      <c r="B352" s="481" t="s">
        <v>451</v>
      </c>
      <c r="C352" s="481" t="s">
        <v>462</v>
      </c>
      <c r="D352" s="544" t="s">
        <v>1367</v>
      </c>
      <c r="E352" s="545" t="s">
        <v>479</v>
      </c>
      <c r="F352" s="481" t="s">
        <v>456</v>
      </c>
      <c r="G352" s="481" t="s">
        <v>499</v>
      </c>
      <c r="H352" s="481" t="s">
        <v>1369</v>
      </c>
      <c r="I352" s="481" t="s">
        <v>592</v>
      </c>
      <c r="J352" s="481" t="s">
        <v>501</v>
      </c>
      <c r="K352" s="481" t="s">
        <v>593</v>
      </c>
      <c r="L352" s="482">
        <v>72.88</v>
      </c>
      <c r="M352" s="482">
        <v>364.4</v>
      </c>
      <c r="N352" s="481">
        <v>5</v>
      </c>
      <c r="O352" s="546">
        <v>1.5</v>
      </c>
      <c r="P352" s="482"/>
      <c r="Q352" s="500">
        <v>0</v>
      </c>
      <c r="R352" s="481"/>
      <c r="S352" s="500">
        <v>0</v>
      </c>
      <c r="T352" s="546"/>
      <c r="U352" s="501">
        <v>0</v>
      </c>
    </row>
    <row r="353" spans="1:21" ht="14.4" customHeight="1" x14ac:dyDescent="0.3">
      <c r="A353" s="480">
        <v>27</v>
      </c>
      <c r="B353" s="481" t="s">
        <v>451</v>
      </c>
      <c r="C353" s="481" t="s">
        <v>462</v>
      </c>
      <c r="D353" s="544" t="s">
        <v>1367</v>
      </c>
      <c r="E353" s="545" t="s">
        <v>479</v>
      </c>
      <c r="F353" s="481" t="s">
        <v>456</v>
      </c>
      <c r="G353" s="481" t="s">
        <v>499</v>
      </c>
      <c r="H353" s="481" t="s">
        <v>1369</v>
      </c>
      <c r="I353" s="481" t="s">
        <v>500</v>
      </c>
      <c r="J353" s="481" t="s">
        <v>501</v>
      </c>
      <c r="K353" s="481" t="s">
        <v>502</v>
      </c>
      <c r="L353" s="482">
        <v>218.62</v>
      </c>
      <c r="M353" s="482">
        <v>218.62</v>
      </c>
      <c r="N353" s="481">
        <v>1</v>
      </c>
      <c r="O353" s="546">
        <v>0.5</v>
      </c>
      <c r="P353" s="482"/>
      <c r="Q353" s="500">
        <v>0</v>
      </c>
      <c r="R353" s="481"/>
      <c r="S353" s="500">
        <v>0</v>
      </c>
      <c r="T353" s="546"/>
      <c r="U353" s="501">
        <v>0</v>
      </c>
    </row>
    <row r="354" spans="1:21" ht="14.4" customHeight="1" x14ac:dyDescent="0.3">
      <c r="A354" s="480">
        <v>27</v>
      </c>
      <c r="B354" s="481" t="s">
        <v>451</v>
      </c>
      <c r="C354" s="481" t="s">
        <v>462</v>
      </c>
      <c r="D354" s="544" t="s">
        <v>1367</v>
      </c>
      <c r="E354" s="545" t="s">
        <v>479</v>
      </c>
      <c r="F354" s="481" t="s">
        <v>456</v>
      </c>
      <c r="G354" s="481" t="s">
        <v>1077</v>
      </c>
      <c r="H354" s="481" t="s">
        <v>424</v>
      </c>
      <c r="I354" s="481" t="s">
        <v>1316</v>
      </c>
      <c r="J354" s="481" t="s">
        <v>1082</v>
      </c>
      <c r="K354" s="481" t="s">
        <v>1317</v>
      </c>
      <c r="L354" s="482">
        <v>160.1</v>
      </c>
      <c r="M354" s="482">
        <v>320.2</v>
      </c>
      <c r="N354" s="481">
        <v>2</v>
      </c>
      <c r="O354" s="546">
        <v>0.5</v>
      </c>
      <c r="P354" s="482">
        <v>320.2</v>
      </c>
      <c r="Q354" s="500">
        <v>1</v>
      </c>
      <c r="R354" s="481">
        <v>2</v>
      </c>
      <c r="S354" s="500">
        <v>1</v>
      </c>
      <c r="T354" s="546">
        <v>0.5</v>
      </c>
      <c r="U354" s="501">
        <v>1</v>
      </c>
    </row>
    <row r="355" spans="1:21" ht="14.4" customHeight="1" x14ac:dyDescent="0.3">
      <c r="A355" s="480">
        <v>27</v>
      </c>
      <c r="B355" s="481" t="s">
        <v>451</v>
      </c>
      <c r="C355" s="481" t="s">
        <v>462</v>
      </c>
      <c r="D355" s="544" t="s">
        <v>1367</v>
      </c>
      <c r="E355" s="545" t="s">
        <v>479</v>
      </c>
      <c r="F355" s="481" t="s">
        <v>456</v>
      </c>
      <c r="G355" s="481" t="s">
        <v>1077</v>
      </c>
      <c r="H355" s="481" t="s">
        <v>424</v>
      </c>
      <c r="I355" s="481" t="s">
        <v>1083</v>
      </c>
      <c r="J355" s="481" t="s">
        <v>1082</v>
      </c>
      <c r="K355" s="481" t="s">
        <v>1080</v>
      </c>
      <c r="L355" s="482">
        <v>320.20999999999998</v>
      </c>
      <c r="M355" s="482">
        <v>1280.8399999999999</v>
      </c>
      <c r="N355" s="481">
        <v>4</v>
      </c>
      <c r="O355" s="546">
        <v>1.5</v>
      </c>
      <c r="P355" s="482">
        <v>1280.8399999999999</v>
      </c>
      <c r="Q355" s="500">
        <v>1</v>
      </c>
      <c r="R355" s="481">
        <v>4</v>
      </c>
      <c r="S355" s="500">
        <v>1</v>
      </c>
      <c r="T355" s="546">
        <v>1.5</v>
      </c>
      <c r="U355" s="501">
        <v>1</v>
      </c>
    </row>
    <row r="356" spans="1:21" ht="14.4" customHeight="1" x14ac:dyDescent="0.3">
      <c r="A356" s="480">
        <v>27</v>
      </c>
      <c r="B356" s="481" t="s">
        <v>451</v>
      </c>
      <c r="C356" s="481" t="s">
        <v>462</v>
      </c>
      <c r="D356" s="544" t="s">
        <v>1367</v>
      </c>
      <c r="E356" s="545" t="s">
        <v>479</v>
      </c>
      <c r="F356" s="481" t="s">
        <v>456</v>
      </c>
      <c r="G356" s="481" t="s">
        <v>1084</v>
      </c>
      <c r="H356" s="481" t="s">
        <v>1369</v>
      </c>
      <c r="I356" s="481" t="s">
        <v>1088</v>
      </c>
      <c r="J356" s="481" t="s">
        <v>1086</v>
      </c>
      <c r="K356" s="481" t="s">
        <v>1089</v>
      </c>
      <c r="L356" s="482">
        <v>0</v>
      </c>
      <c r="M356" s="482">
        <v>0</v>
      </c>
      <c r="N356" s="481">
        <v>2</v>
      </c>
      <c r="O356" s="546">
        <v>0.5</v>
      </c>
      <c r="P356" s="482">
        <v>0</v>
      </c>
      <c r="Q356" s="500"/>
      <c r="R356" s="481">
        <v>2</v>
      </c>
      <c r="S356" s="500">
        <v>1</v>
      </c>
      <c r="T356" s="546">
        <v>0.5</v>
      </c>
      <c r="U356" s="501">
        <v>1</v>
      </c>
    </row>
    <row r="357" spans="1:21" ht="14.4" customHeight="1" x14ac:dyDescent="0.3">
      <c r="A357" s="480">
        <v>27</v>
      </c>
      <c r="B357" s="481" t="s">
        <v>451</v>
      </c>
      <c r="C357" s="481" t="s">
        <v>462</v>
      </c>
      <c r="D357" s="544" t="s">
        <v>1367</v>
      </c>
      <c r="E357" s="545" t="s">
        <v>479</v>
      </c>
      <c r="F357" s="481" t="s">
        <v>456</v>
      </c>
      <c r="G357" s="481" t="s">
        <v>1318</v>
      </c>
      <c r="H357" s="481" t="s">
        <v>424</v>
      </c>
      <c r="I357" s="481" t="s">
        <v>1319</v>
      </c>
      <c r="J357" s="481" t="s">
        <v>1320</v>
      </c>
      <c r="K357" s="481" t="s">
        <v>1321</v>
      </c>
      <c r="L357" s="482">
        <v>316.36</v>
      </c>
      <c r="M357" s="482">
        <v>949.08</v>
      </c>
      <c r="N357" s="481">
        <v>3</v>
      </c>
      <c r="O357" s="546">
        <v>2.5</v>
      </c>
      <c r="P357" s="482">
        <v>949.08</v>
      </c>
      <c r="Q357" s="500">
        <v>1</v>
      </c>
      <c r="R357" s="481">
        <v>3</v>
      </c>
      <c r="S357" s="500">
        <v>1</v>
      </c>
      <c r="T357" s="546">
        <v>2.5</v>
      </c>
      <c r="U357" s="501">
        <v>1</v>
      </c>
    </row>
    <row r="358" spans="1:21" ht="14.4" customHeight="1" x14ac:dyDescent="0.3">
      <c r="A358" s="480">
        <v>27</v>
      </c>
      <c r="B358" s="481" t="s">
        <v>451</v>
      </c>
      <c r="C358" s="481" t="s">
        <v>462</v>
      </c>
      <c r="D358" s="544" t="s">
        <v>1367</v>
      </c>
      <c r="E358" s="545" t="s">
        <v>479</v>
      </c>
      <c r="F358" s="481" t="s">
        <v>456</v>
      </c>
      <c r="G358" s="481" t="s">
        <v>1318</v>
      </c>
      <c r="H358" s="481" t="s">
        <v>424</v>
      </c>
      <c r="I358" s="481" t="s">
        <v>1322</v>
      </c>
      <c r="J358" s="481" t="s">
        <v>1320</v>
      </c>
      <c r="K358" s="481" t="s">
        <v>846</v>
      </c>
      <c r="L358" s="482">
        <v>105.46</v>
      </c>
      <c r="M358" s="482">
        <v>316.38</v>
      </c>
      <c r="N358" s="481">
        <v>3</v>
      </c>
      <c r="O358" s="546">
        <v>0.5</v>
      </c>
      <c r="P358" s="482"/>
      <c r="Q358" s="500">
        <v>0</v>
      </c>
      <c r="R358" s="481"/>
      <c r="S358" s="500">
        <v>0</v>
      </c>
      <c r="T358" s="546"/>
      <c r="U358" s="501">
        <v>0</v>
      </c>
    </row>
    <row r="359" spans="1:21" ht="14.4" customHeight="1" x14ac:dyDescent="0.3">
      <c r="A359" s="480">
        <v>27</v>
      </c>
      <c r="B359" s="481" t="s">
        <v>451</v>
      </c>
      <c r="C359" s="481" t="s">
        <v>462</v>
      </c>
      <c r="D359" s="544" t="s">
        <v>1367</v>
      </c>
      <c r="E359" s="545" t="s">
        <v>479</v>
      </c>
      <c r="F359" s="481" t="s">
        <v>456</v>
      </c>
      <c r="G359" s="481" t="s">
        <v>621</v>
      </c>
      <c r="H359" s="481" t="s">
        <v>1369</v>
      </c>
      <c r="I359" s="481" t="s">
        <v>1323</v>
      </c>
      <c r="J359" s="481" t="s">
        <v>623</v>
      </c>
      <c r="K359" s="481" t="s">
        <v>766</v>
      </c>
      <c r="L359" s="482">
        <v>181.13</v>
      </c>
      <c r="M359" s="482">
        <v>543.39</v>
      </c>
      <c r="N359" s="481">
        <v>3</v>
      </c>
      <c r="O359" s="546">
        <v>0.5</v>
      </c>
      <c r="P359" s="482">
        <v>543.39</v>
      </c>
      <c r="Q359" s="500">
        <v>1</v>
      </c>
      <c r="R359" s="481">
        <v>3</v>
      </c>
      <c r="S359" s="500">
        <v>1</v>
      </c>
      <c r="T359" s="546">
        <v>0.5</v>
      </c>
      <c r="U359" s="501">
        <v>1</v>
      </c>
    </row>
    <row r="360" spans="1:21" ht="14.4" customHeight="1" x14ac:dyDescent="0.3">
      <c r="A360" s="480">
        <v>27</v>
      </c>
      <c r="B360" s="481" t="s">
        <v>451</v>
      </c>
      <c r="C360" s="481" t="s">
        <v>462</v>
      </c>
      <c r="D360" s="544" t="s">
        <v>1367</v>
      </c>
      <c r="E360" s="545" t="s">
        <v>479</v>
      </c>
      <c r="F360" s="481" t="s">
        <v>456</v>
      </c>
      <c r="G360" s="481" t="s">
        <v>1324</v>
      </c>
      <c r="H360" s="481" t="s">
        <v>424</v>
      </c>
      <c r="I360" s="481" t="s">
        <v>1325</v>
      </c>
      <c r="J360" s="481" t="s">
        <v>1326</v>
      </c>
      <c r="K360" s="481" t="s">
        <v>1327</v>
      </c>
      <c r="L360" s="482">
        <v>0</v>
      </c>
      <c r="M360" s="482">
        <v>0</v>
      </c>
      <c r="N360" s="481">
        <v>3</v>
      </c>
      <c r="O360" s="546">
        <v>0.5</v>
      </c>
      <c r="P360" s="482"/>
      <c r="Q360" s="500"/>
      <c r="R360" s="481"/>
      <c r="S360" s="500">
        <v>0</v>
      </c>
      <c r="T360" s="546"/>
      <c r="U360" s="501">
        <v>0</v>
      </c>
    </row>
    <row r="361" spans="1:21" ht="14.4" customHeight="1" x14ac:dyDescent="0.3">
      <c r="A361" s="480">
        <v>27</v>
      </c>
      <c r="B361" s="481" t="s">
        <v>451</v>
      </c>
      <c r="C361" s="481" t="s">
        <v>462</v>
      </c>
      <c r="D361" s="544" t="s">
        <v>1367</v>
      </c>
      <c r="E361" s="545" t="s">
        <v>479</v>
      </c>
      <c r="F361" s="481" t="s">
        <v>456</v>
      </c>
      <c r="G361" s="481" t="s">
        <v>1328</v>
      </c>
      <c r="H361" s="481" t="s">
        <v>424</v>
      </c>
      <c r="I361" s="481" t="s">
        <v>1329</v>
      </c>
      <c r="J361" s="481" t="s">
        <v>1330</v>
      </c>
      <c r="K361" s="481" t="s">
        <v>1331</v>
      </c>
      <c r="L361" s="482">
        <v>60.07</v>
      </c>
      <c r="M361" s="482">
        <v>240.28</v>
      </c>
      <c r="N361" s="481">
        <v>4</v>
      </c>
      <c r="O361" s="546">
        <v>1</v>
      </c>
      <c r="P361" s="482"/>
      <c r="Q361" s="500">
        <v>0</v>
      </c>
      <c r="R361" s="481"/>
      <c r="S361" s="500">
        <v>0</v>
      </c>
      <c r="T361" s="546"/>
      <c r="U361" s="501">
        <v>0</v>
      </c>
    </row>
    <row r="362" spans="1:21" ht="14.4" customHeight="1" x14ac:dyDescent="0.3">
      <c r="A362" s="480">
        <v>27</v>
      </c>
      <c r="B362" s="481" t="s">
        <v>451</v>
      </c>
      <c r="C362" s="481" t="s">
        <v>462</v>
      </c>
      <c r="D362" s="544" t="s">
        <v>1367</v>
      </c>
      <c r="E362" s="545" t="s">
        <v>479</v>
      </c>
      <c r="F362" s="481" t="s">
        <v>456</v>
      </c>
      <c r="G362" s="481" t="s">
        <v>594</v>
      </c>
      <c r="H362" s="481" t="s">
        <v>424</v>
      </c>
      <c r="I362" s="481" t="s">
        <v>595</v>
      </c>
      <c r="J362" s="481" t="s">
        <v>596</v>
      </c>
      <c r="K362" s="481" t="s">
        <v>597</v>
      </c>
      <c r="L362" s="482">
        <v>210.38</v>
      </c>
      <c r="M362" s="482">
        <v>210.38</v>
      </c>
      <c r="N362" s="481">
        <v>1</v>
      </c>
      <c r="O362" s="546">
        <v>0.5</v>
      </c>
      <c r="P362" s="482">
        <v>210.38</v>
      </c>
      <c r="Q362" s="500">
        <v>1</v>
      </c>
      <c r="R362" s="481">
        <v>1</v>
      </c>
      <c r="S362" s="500">
        <v>1</v>
      </c>
      <c r="T362" s="546">
        <v>0.5</v>
      </c>
      <c r="U362" s="501">
        <v>1</v>
      </c>
    </row>
    <row r="363" spans="1:21" ht="14.4" customHeight="1" x14ac:dyDescent="0.3">
      <c r="A363" s="480">
        <v>27</v>
      </c>
      <c r="B363" s="481" t="s">
        <v>451</v>
      </c>
      <c r="C363" s="481" t="s">
        <v>462</v>
      </c>
      <c r="D363" s="544" t="s">
        <v>1367</v>
      </c>
      <c r="E363" s="545" t="s">
        <v>479</v>
      </c>
      <c r="F363" s="481" t="s">
        <v>456</v>
      </c>
      <c r="G363" s="481" t="s">
        <v>594</v>
      </c>
      <c r="H363" s="481" t="s">
        <v>424</v>
      </c>
      <c r="I363" s="481" t="s">
        <v>1129</v>
      </c>
      <c r="J363" s="481" t="s">
        <v>596</v>
      </c>
      <c r="K363" s="481" t="s">
        <v>854</v>
      </c>
      <c r="L363" s="482">
        <v>42.08</v>
      </c>
      <c r="M363" s="482">
        <v>84.16</v>
      </c>
      <c r="N363" s="481">
        <v>2</v>
      </c>
      <c r="O363" s="546">
        <v>1</v>
      </c>
      <c r="P363" s="482">
        <v>84.16</v>
      </c>
      <c r="Q363" s="500">
        <v>1</v>
      </c>
      <c r="R363" s="481">
        <v>2</v>
      </c>
      <c r="S363" s="500">
        <v>1</v>
      </c>
      <c r="T363" s="546">
        <v>1</v>
      </c>
      <c r="U363" s="501">
        <v>1</v>
      </c>
    </row>
    <row r="364" spans="1:21" ht="14.4" customHeight="1" x14ac:dyDescent="0.3">
      <c r="A364" s="480">
        <v>27</v>
      </c>
      <c r="B364" s="481" t="s">
        <v>451</v>
      </c>
      <c r="C364" s="481" t="s">
        <v>462</v>
      </c>
      <c r="D364" s="544" t="s">
        <v>1367</v>
      </c>
      <c r="E364" s="545" t="s">
        <v>479</v>
      </c>
      <c r="F364" s="481" t="s">
        <v>456</v>
      </c>
      <c r="G364" s="481" t="s">
        <v>1332</v>
      </c>
      <c r="H364" s="481" t="s">
        <v>424</v>
      </c>
      <c r="I364" s="481" t="s">
        <v>1333</v>
      </c>
      <c r="J364" s="481" t="s">
        <v>1334</v>
      </c>
      <c r="K364" s="481" t="s">
        <v>1335</v>
      </c>
      <c r="L364" s="482">
        <v>42.54</v>
      </c>
      <c r="M364" s="482">
        <v>85.08</v>
      </c>
      <c r="N364" s="481">
        <v>2</v>
      </c>
      <c r="O364" s="546">
        <v>1</v>
      </c>
      <c r="P364" s="482">
        <v>85.08</v>
      </c>
      <c r="Q364" s="500">
        <v>1</v>
      </c>
      <c r="R364" s="481">
        <v>2</v>
      </c>
      <c r="S364" s="500">
        <v>1</v>
      </c>
      <c r="T364" s="546">
        <v>1</v>
      </c>
      <c r="U364" s="501">
        <v>1</v>
      </c>
    </row>
    <row r="365" spans="1:21" ht="14.4" customHeight="1" x14ac:dyDescent="0.3">
      <c r="A365" s="480">
        <v>27</v>
      </c>
      <c r="B365" s="481" t="s">
        <v>451</v>
      </c>
      <c r="C365" s="481" t="s">
        <v>462</v>
      </c>
      <c r="D365" s="544" t="s">
        <v>1367</v>
      </c>
      <c r="E365" s="545" t="s">
        <v>479</v>
      </c>
      <c r="F365" s="481" t="s">
        <v>456</v>
      </c>
      <c r="G365" s="481" t="s">
        <v>1131</v>
      </c>
      <c r="H365" s="481" t="s">
        <v>424</v>
      </c>
      <c r="I365" s="481" t="s">
        <v>1336</v>
      </c>
      <c r="J365" s="481" t="s">
        <v>1133</v>
      </c>
      <c r="K365" s="481" t="s">
        <v>1337</v>
      </c>
      <c r="L365" s="482">
        <v>789.2</v>
      </c>
      <c r="M365" s="482">
        <v>2367.6000000000004</v>
      </c>
      <c r="N365" s="481">
        <v>3</v>
      </c>
      <c r="O365" s="546">
        <v>0.5</v>
      </c>
      <c r="P365" s="482">
        <v>2367.6000000000004</v>
      </c>
      <c r="Q365" s="500">
        <v>1</v>
      </c>
      <c r="R365" s="481">
        <v>3</v>
      </c>
      <c r="S365" s="500">
        <v>1</v>
      </c>
      <c r="T365" s="546">
        <v>0.5</v>
      </c>
      <c r="U365" s="501">
        <v>1</v>
      </c>
    </row>
    <row r="366" spans="1:21" ht="14.4" customHeight="1" x14ac:dyDescent="0.3">
      <c r="A366" s="480">
        <v>27</v>
      </c>
      <c r="B366" s="481" t="s">
        <v>451</v>
      </c>
      <c r="C366" s="481" t="s">
        <v>462</v>
      </c>
      <c r="D366" s="544" t="s">
        <v>1367</v>
      </c>
      <c r="E366" s="545" t="s">
        <v>479</v>
      </c>
      <c r="F366" s="481" t="s">
        <v>456</v>
      </c>
      <c r="G366" s="481" t="s">
        <v>1142</v>
      </c>
      <c r="H366" s="481" t="s">
        <v>1369</v>
      </c>
      <c r="I366" s="481" t="s">
        <v>1148</v>
      </c>
      <c r="J366" s="481" t="s">
        <v>1149</v>
      </c>
      <c r="K366" s="481" t="s">
        <v>1145</v>
      </c>
      <c r="L366" s="482">
        <v>93.46</v>
      </c>
      <c r="M366" s="482">
        <v>186.92</v>
      </c>
      <c r="N366" s="481">
        <v>2</v>
      </c>
      <c r="O366" s="546">
        <v>0.5</v>
      </c>
      <c r="P366" s="482"/>
      <c r="Q366" s="500">
        <v>0</v>
      </c>
      <c r="R366" s="481"/>
      <c r="S366" s="500">
        <v>0</v>
      </c>
      <c r="T366" s="546"/>
      <c r="U366" s="501">
        <v>0</v>
      </c>
    </row>
    <row r="367" spans="1:21" ht="14.4" customHeight="1" x14ac:dyDescent="0.3">
      <c r="A367" s="480">
        <v>27</v>
      </c>
      <c r="B367" s="481" t="s">
        <v>451</v>
      </c>
      <c r="C367" s="481" t="s">
        <v>462</v>
      </c>
      <c r="D367" s="544" t="s">
        <v>1367</v>
      </c>
      <c r="E367" s="545" t="s">
        <v>479</v>
      </c>
      <c r="F367" s="481" t="s">
        <v>456</v>
      </c>
      <c r="G367" s="481" t="s">
        <v>1142</v>
      </c>
      <c r="H367" s="481" t="s">
        <v>1369</v>
      </c>
      <c r="I367" s="481" t="s">
        <v>1338</v>
      </c>
      <c r="J367" s="481" t="s">
        <v>1149</v>
      </c>
      <c r="K367" s="481" t="s">
        <v>1339</v>
      </c>
      <c r="L367" s="482">
        <v>366.53</v>
      </c>
      <c r="M367" s="482">
        <v>366.53</v>
      </c>
      <c r="N367" s="481">
        <v>1</v>
      </c>
      <c r="O367" s="546">
        <v>0.5</v>
      </c>
      <c r="P367" s="482">
        <v>366.53</v>
      </c>
      <c r="Q367" s="500">
        <v>1</v>
      </c>
      <c r="R367" s="481">
        <v>1</v>
      </c>
      <c r="S367" s="500">
        <v>1</v>
      </c>
      <c r="T367" s="546">
        <v>0.5</v>
      </c>
      <c r="U367" s="501">
        <v>1</v>
      </c>
    </row>
    <row r="368" spans="1:21" ht="14.4" customHeight="1" x14ac:dyDescent="0.3">
      <c r="A368" s="480">
        <v>27</v>
      </c>
      <c r="B368" s="481" t="s">
        <v>451</v>
      </c>
      <c r="C368" s="481" t="s">
        <v>462</v>
      </c>
      <c r="D368" s="544" t="s">
        <v>1367</v>
      </c>
      <c r="E368" s="545" t="s">
        <v>479</v>
      </c>
      <c r="F368" s="481" t="s">
        <v>456</v>
      </c>
      <c r="G368" s="481" t="s">
        <v>566</v>
      </c>
      <c r="H368" s="481" t="s">
        <v>424</v>
      </c>
      <c r="I368" s="481" t="s">
        <v>1340</v>
      </c>
      <c r="J368" s="481" t="s">
        <v>568</v>
      </c>
      <c r="K368" s="481" t="s">
        <v>1341</v>
      </c>
      <c r="L368" s="482">
        <v>246.88</v>
      </c>
      <c r="M368" s="482">
        <v>493.76</v>
      </c>
      <c r="N368" s="481">
        <v>2</v>
      </c>
      <c r="O368" s="546">
        <v>1</v>
      </c>
      <c r="P368" s="482">
        <v>493.76</v>
      </c>
      <c r="Q368" s="500">
        <v>1</v>
      </c>
      <c r="R368" s="481">
        <v>2</v>
      </c>
      <c r="S368" s="500">
        <v>1</v>
      </c>
      <c r="T368" s="546">
        <v>1</v>
      </c>
      <c r="U368" s="501">
        <v>1</v>
      </c>
    </row>
    <row r="369" spans="1:21" ht="14.4" customHeight="1" x14ac:dyDescent="0.3">
      <c r="A369" s="480">
        <v>27</v>
      </c>
      <c r="B369" s="481" t="s">
        <v>451</v>
      </c>
      <c r="C369" s="481" t="s">
        <v>462</v>
      </c>
      <c r="D369" s="544" t="s">
        <v>1367</v>
      </c>
      <c r="E369" s="545" t="s">
        <v>479</v>
      </c>
      <c r="F369" s="481" t="s">
        <v>456</v>
      </c>
      <c r="G369" s="481" t="s">
        <v>566</v>
      </c>
      <c r="H369" s="481" t="s">
        <v>424</v>
      </c>
      <c r="I369" s="481" t="s">
        <v>1342</v>
      </c>
      <c r="J369" s="481" t="s">
        <v>568</v>
      </c>
      <c r="K369" s="481" t="s">
        <v>1343</v>
      </c>
      <c r="L369" s="482">
        <v>0</v>
      </c>
      <c r="M369" s="482">
        <v>0</v>
      </c>
      <c r="N369" s="481">
        <v>2</v>
      </c>
      <c r="O369" s="546">
        <v>0.5</v>
      </c>
      <c r="P369" s="482">
        <v>0</v>
      </c>
      <c r="Q369" s="500"/>
      <c r="R369" s="481">
        <v>2</v>
      </c>
      <c r="S369" s="500">
        <v>1</v>
      </c>
      <c r="T369" s="546">
        <v>0.5</v>
      </c>
      <c r="U369" s="501">
        <v>1</v>
      </c>
    </row>
    <row r="370" spans="1:21" ht="14.4" customHeight="1" x14ac:dyDescent="0.3">
      <c r="A370" s="480">
        <v>27</v>
      </c>
      <c r="B370" s="481" t="s">
        <v>451</v>
      </c>
      <c r="C370" s="481" t="s">
        <v>462</v>
      </c>
      <c r="D370" s="544" t="s">
        <v>1367</v>
      </c>
      <c r="E370" s="545" t="s">
        <v>479</v>
      </c>
      <c r="F370" s="481" t="s">
        <v>456</v>
      </c>
      <c r="G370" s="481" t="s">
        <v>1150</v>
      </c>
      <c r="H370" s="481" t="s">
        <v>424</v>
      </c>
      <c r="I370" s="481" t="s">
        <v>1344</v>
      </c>
      <c r="J370" s="481" t="s">
        <v>1345</v>
      </c>
      <c r="K370" s="481" t="s">
        <v>1346</v>
      </c>
      <c r="L370" s="482">
        <v>0</v>
      </c>
      <c r="M370" s="482">
        <v>0</v>
      </c>
      <c r="N370" s="481">
        <v>1</v>
      </c>
      <c r="O370" s="546">
        <v>1</v>
      </c>
      <c r="P370" s="482">
        <v>0</v>
      </c>
      <c r="Q370" s="500"/>
      <c r="R370" s="481">
        <v>1</v>
      </c>
      <c r="S370" s="500">
        <v>1</v>
      </c>
      <c r="T370" s="546">
        <v>1</v>
      </c>
      <c r="U370" s="501">
        <v>1</v>
      </c>
    </row>
    <row r="371" spans="1:21" ht="14.4" customHeight="1" x14ac:dyDescent="0.3">
      <c r="A371" s="480">
        <v>27</v>
      </c>
      <c r="B371" s="481" t="s">
        <v>451</v>
      </c>
      <c r="C371" s="481" t="s">
        <v>462</v>
      </c>
      <c r="D371" s="544" t="s">
        <v>1367</v>
      </c>
      <c r="E371" s="545" t="s">
        <v>479</v>
      </c>
      <c r="F371" s="481" t="s">
        <v>456</v>
      </c>
      <c r="G371" s="481" t="s">
        <v>1150</v>
      </c>
      <c r="H371" s="481" t="s">
        <v>424</v>
      </c>
      <c r="I371" s="481" t="s">
        <v>1347</v>
      </c>
      <c r="J371" s="481" t="s">
        <v>1345</v>
      </c>
      <c r="K371" s="481" t="s">
        <v>1348</v>
      </c>
      <c r="L371" s="482">
        <v>0</v>
      </c>
      <c r="M371" s="482">
        <v>0</v>
      </c>
      <c r="N371" s="481">
        <v>1</v>
      </c>
      <c r="O371" s="546">
        <v>1</v>
      </c>
      <c r="P371" s="482"/>
      <c r="Q371" s="500"/>
      <c r="R371" s="481"/>
      <c r="S371" s="500">
        <v>0</v>
      </c>
      <c r="T371" s="546"/>
      <c r="U371" s="501">
        <v>0</v>
      </c>
    </row>
    <row r="372" spans="1:21" ht="14.4" customHeight="1" x14ac:dyDescent="0.3">
      <c r="A372" s="480">
        <v>27</v>
      </c>
      <c r="B372" s="481" t="s">
        <v>451</v>
      </c>
      <c r="C372" s="481" t="s">
        <v>462</v>
      </c>
      <c r="D372" s="544" t="s">
        <v>1367</v>
      </c>
      <c r="E372" s="545" t="s">
        <v>479</v>
      </c>
      <c r="F372" s="481" t="s">
        <v>456</v>
      </c>
      <c r="G372" s="481" t="s">
        <v>1170</v>
      </c>
      <c r="H372" s="481" t="s">
        <v>424</v>
      </c>
      <c r="I372" s="481" t="s">
        <v>1171</v>
      </c>
      <c r="J372" s="481" t="s">
        <v>1172</v>
      </c>
      <c r="K372" s="481" t="s">
        <v>1173</v>
      </c>
      <c r="L372" s="482">
        <v>131.32</v>
      </c>
      <c r="M372" s="482">
        <v>787.92</v>
      </c>
      <c r="N372" s="481">
        <v>6</v>
      </c>
      <c r="O372" s="546">
        <v>1</v>
      </c>
      <c r="P372" s="482">
        <v>393.96</v>
      </c>
      <c r="Q372" s="500">
        <v>0.5</v>
      </c>
      <c r="R372" s="481">
        <v>3</v>
      </c>
      <c r="S372" s="500">
        <v>0.5</v>
      </c>
      <c r="T372" s="546">
        <v>0.5</v>
      </c>
      <c r="U372" s="501">
        <v>0.5</v>
      </c>
    </row>
    <row r="373" spans="1:21" ht="14.4" customHeight="1" x14ac:dyDescent="0.3">
      <c r="A373" s="480">
        <v>27</v>
      </c>
      <c r="B373" s="481" t="s">
        <v>451</v>
      </c>
      <c r="C373" s="481" t="s">
        <v>462</v>
      </c>
      <c r="D373" s="544" t="s">
        <v>1367</v>
      </c>
      <c r="E373" s="545" t="s">
        <v>479</v>
      </c>
      <c r="F373" s="481" t="s">
        <v>456</v>
      </c>
      <c r="G373" s="481" t="s">
        <v>663</v>
      </c>
      <c r="H373" s="481" t="s">
        <v>424</v>
      </c>
      <c r="I373" s="481" t="s">
        <v>1349</v>
      </c>
      <c r="J373" s="481" t="s">
        <v>1177</v>
      </c>
      <c r="K373" s="481" t="s">
        <v>1350</v>
      </c>
      <c r="L373" s="482">
        <v>43.61</v>
      </c>
      <c r="M373" s="482">
        <v>130.82999999999998</v>
      </c>
      <c r="N373" s="481">
        <v>3</v>
      </c>
      <c r="O373" s="546">
        <v>0.5</v>
      </c>
      <c r="P373" s="482"/>
      <c r="Q373" s="500">
        <v>0</v>
      </c>
      <c r="R373" s="481"/>
      <c r="S373" s="500">
        <v>0</v>
      </c>
      <c r="T373" s="546"/>
      <c r="U373" s="501">
        <v>0</v>
      </c>
    </row>
    <row r="374" spans="1:21" ht="14.4" customHeight="1" x14ac:dyDescent="0.3">
      <c r="A374" s="480">
        <v>27</v>
      </c>
      <c r="B374" s="481" t="s">
        <v>451</v>
      </c>
      <c r="C374" s="481" t="s">
        <v>462</v>
      </c>
      <c r="D374" s="544" t="s">
        <v>1367</v>
      </c>
      <c r="E374" s="545" t="s">
        <v>479</v>
      </c>
      <c r="F374" s="481" t="s">
        <v>456</v>
      </c>
      <c r="G374" s="481" t="s">
        <v>1351</v>
      </c>
      <c r="H374" s="481" t="s">
        <v>424</v>
      </c>
      <c r="I374" s="481" t="s">
        <v>1352</v>
      </c>
      <c r="J374" s="481" t="s">
        <v>1353</v>
      </c>
      <c r="K374" s="481" t="s">
        <v>1354</v>
      </c>
      <c r="L374" s="482">
        <v>0</v>
      </c>
      <c r="M374" s="482">
        <v>0</v>
      </c>
      <c r="N374" s="481">
        <v>1</v>
      </c>
      <c r="O374" s="546">
        <v>1</v>
      </c>
      <c r="P374" s="482"/>
      <c r="Q374" s="500"/>
      <c r="R374" s="481"/>
      <c r="S374" s="500">
        <v>0</v>
      </c>
      <c r="T374" s="546"/>
      <c r="U374" s="501">
        <v>0</v>
      </c>
    </row>
    <row r="375" spans="1:21" ht="14.4" customHeight="1" x14ac:dyDescent="0.3">
      <c r="A375" s="480">
        <v>27</v>
      </c>
      <c r="B375" s="481" t="s">
        <v>451</v>
      </c>
      <c r="C375" s="481" t="s">
        <v>462</v>
      </c>
      <c r="D375" s="544" t="s">
        <v>1367</v>
      </c>
      <c r="E375" s="545" t="s">
        <v>479</v>
      </c>
      <c r="F375" s="481" t="s">
        <v>456</v>
      </c>
      <c r="G375" s="481" t="s">
        <v>1192</v>
      </c>
      <c r="H375" s="481" t="s">
        <v>1369</v>
      </c>
      <c r="I375" s="481" t="s">
        <v>1199</v>
      </c>
      <c r="J375" s="481" t="s">
        <v>1197</v>
      </c>
      <c r="K375" s="481" t="s">
        <v>1200</v>
      </c>
      <c r="L375" s="482">
        <v>184.74</v>
      </c>
      <c r="M375" s="482">
        <v>184.74</v>
      </c>
      <c r="N375" s="481">
        <v>1</v>
      </c>
      <c r="O375" s="546">
        <v>0.5</v>
      </c>
      <c r="P375" s="482">
        <v>184.74</v>
      </c>
      <c r="Q375" s="500">
        <v>1</v>
      </c>
      <c r="R375" s="481">
        <v>1</v>
      </c>
      <c r="S375" s="500">
        <v>1</v>
      </c>
      <c r="T375" s="546">
        <v>0.5</v>
      </c>
      <c r="U375" s="501">
        <v>1</v>
      </c>
    </row>
    <row r="376" spans="1:21" ht="14.4" customHeight="1" x14ac:dyDescent="0.3">
      <c r="A376" s="480">
        <v>27</v>
      </c>
      <c r="B376" s="481" t="s">
        <v>451</v>
      </c>
      <c r="C376" s="481" t="s">
        <v>462</v>
      </c>
      <c r="D376" s="544" t="s">
        <v>1367</v>
      </c>
      <c r="E376" s="545" t="s">
        <v>479</v>
      </c>
      <c r="F376" s="481" t="s">
        <v>456</v>
      </c>
      <c r="G376" s="481" t="s">
        <v>503</v>
      </c>
      <c r="H376" s="481" t="s">
        <v>1369</v>
      </c>
      <c r="I376" s="481" t="s">
        <v>1201</v>
      </c>
      <c r="J376" s="481" t="s">
        <v>1202</v>
      </c>
      <c r="K376" s="481" t="s">
        <v>1203</v>
      </c>
      <c r="L376" s="482">
        <v>0</v>
      </c>
      <c r="M376" s="482">
        <v>0</v>
      </c>
      <c r="N376" s="481">
        <v>1</v>
      </c>
      <c r="O376" s="546">
        <v>1</v>
      </c>
      <c r="P376" s="482"/>
      <c r="Q376" s="500"/>
      <c r="R376" s="481"/>
      <c r="S376" s="500">
        <v>0</v>
      </c>
      <c r="T376" s="546"/>
      <c r="U376" s="501">
        <v>0</v>
      </c>
    </row>
    <row r="377" spans="1:21" ht="14.4" customHeight="1" x14ac:dyDescent="0.3">
      <c r="A377" s="480">
        <v>27</v>
      </c>
      <c r="B377" s="481" t="s">
        <v>451</v>
      </c>
      <c r="C377" s="481" t="s">
        <v>462</v>
      </c>
      <c r="D377" s="544" t="s">
        <v>1367</v>
      </c>
      <c r="E377" s="545" t="s">
        <v>479</v>
      </c>
      <c r="F377" s="481" t="s">
        <v>456</v>
      </c>
      <c r="G377" s="481" t="s">
        <v>1207</v>
      </c>
      <c r="H377" s="481" t="s">
        <v>1369</v>
      </c>
      <c r="I377" s="481" t="s">
        <v>1211</v>
      </c>
      <c r="J377" s="481" t="s">
        <v>1209</v>
      </c>
      <c r="K377" s="481" t="s">
        <v>1212</v>
      </c>
      <c r="L377" s="482">
        <v>2669.75</v>
      </c>
      <c r="M377" s="482">
        <v>2669.75</v>
      </c>
      <c r="N377" s="481">
        <v>1</v>
      </c>
      <c r="O377" s="546">
        <v>1</v>
      </c>
      <c r="P377" s="482">
        <v>2669.75</v>
      </c>
      <c r="Q377" s="500">
        <v>1</v>
      </c>
      <c r="R377" s="481">
        <v>1</v>
      </c>
      <c r="S377" s="500">
        <v>1</v>
      </c>
      <c r="T377" s="546">
        <v>1</v>
      </c>
      <c r="U377" s="501">
        <v>1</v>
      </c>
    </row>
    <row r="378" spans="1:21" ht="14.4" customHeight="1" x14ac:dyDescent="0.3">
      <c r="A378" s="480">
        <v>27</v>
      </c>
      <c r="B378" s="481" t="s">
        <v>451</v>
      </c>
      <c r="C378" s="481" t="s">
        <v>462</v>
      </c>
      <c r="D378" s="544" t="s">
        <v>1367</v>
      </c>
      <c r="E378" s="545" t="s">
        <v>479</v>
      </c>
      <c r="F378" s="481" t="s">
        <v>456</v>
      </c>
      <c r="G378" s="481" t="s">
        <v>598</v>
      </c>
      <c r="H378" s="481" t="s">
        <v>424</v>
      </c>
      <c r="I378" s="481" t="s">
        <v>1355</v>
      </c>
      <c r="J378" s="481" t="s">
        <v>600</v>
      </c>
      <c r="K378" s="481" t="s">
        <v>1356</v>
      </c>
      <c r="L378" s="482">
        <v>842.31</v>
      </c>
      <c r="M378" s="482">
        <v>842.31</v>
      </c>
      <c r="N378" s="481">
        <v>1</v>
      </c>
      <c r="O378" s="546">
        <v>0.5</v>
      </c>
      <c r="P378" s="482"/>
      <c r="Q378" s="500">
        <v>0</v>
      </c>
      <c r="R378" s="481"/>
      <c r="S378" s="500">
        <v>0</v>
      </c>
      <c r="T378" s="546"/>
      <c r="U378" s="501">
        <v>0</v>
      </c>
    </row>
    <row r="379" spans="1:21" ht="14.4" customHeight="1" x14ac:dyDescent="0.3">
      <c r="A379" s="480">
        <v>27</v>
      </c>
      <c r="B379" s="481" t="s">
        <v>451</v>
      </c>
      <c r="C379" s="481" t="s">
        <v>462</v>
      </c>
      <c r="D379" s="544" t="s">
        <v>1367</v>
      </c>
      <c r="E379" s="545" t="s">
        <v>479</v>
      </c>
      <c r="F379" s="481" t="s">
        <v>456</v>
      </c>
      <c r="G379" s="481" t="s">
        <v>598</v>
      </c>
      <c r="H379" s="481" t="s">
        <v>424</v>
      </c>
      <c r="I379" s="481" t="s">
        <v>1357</v>
      </c>
      <c r="J379" s="481" t="s">
        <v>600</v>
      </c>
      <c r="K379" s="481" t="s">
        <v>1358</v>
      </c>
      <c r="L379" s="482">
        <v>140.38</v>
      </c>
      <c r="M379" s="482">
        <v>421.14</v>
      </c>
      <c r="N379" s="481">
        <v>3</v>
      </c>
      <c r="O379" s="546">
        <v>1</v>
      </c>
      <c r="P379" s="482"/>
      <c r="Q379" s="500">
        <v>0</v>
      </c>
      <c r="R379" s="481"/>
      <c r="S379" s="500">
        <v>0</v>
      </c>
      <c r="T379" s="546"/>
      <c r="U379" s="501">
        <v>0</v>
      </c>
    </row>
    <row r="380" spans="1:21" ht="14.4" customHeight="1" x14ac:dyDescent="0.3">
      <c r="A380" s="480">
        <v>27</v>
      </c>
      <c r="B380" s="481" t="s">
        <v>451</v>
      </c>
      <c r="C380" s="481" t="s">
        <v>462</v>
      </c>
      <c r="D380" s="544" t="s">
        <v>1367</v>
      </c>
      <c r="E380" s="545" t="s">
        <v>479</v>
      </c>
      <c r="F380" s="481" t="s">
        <v>456</v>
      </c>
      <c r="G380" s="481" t="s">
        <v>598</v>
      </c>
      <c r="H380" s="481" t="s">
        <v>424</v>
      </c>
      <c r="I380" s="481" t="s">
        <v>1359</v>
      </c>
      <c r="J380" s="481" t="s">
        <v>600</v>
      </c>
      <c r="K380" s="481" t="s">
        <v>1360</v>
      </c>
      <c r="L380" s="482">
        <v>0</v>
      </c>
      <c r="M380" s="482">
        <v>0</v>
      </c>
      <c r="N380" s="481">
        <v>2</v>
      </c>
      <c r="O380" s="546">
        <v>0.5</v>
      </c>
      <c r="P380" s="482">
        <v>0</v>
      </c>
      <c r="Q380" s="500"/>
      <c r="R380" s="481">
        <v>2</v>
      </c>
      <c r="S380" s="500">
        <v>1</v>
      </c>
      <c r="T380" s="546">
        <v>0.5</v>
      </c>
      <c r="U380" s="501">
        <v>1</v>
      </c>
    </row>
    <row r="381" spans="1:21" ht="14.4" customHeight="1" thickBot="1" x14ac:dyDescent="0.35">
      <c r="A381" s="486">
        <v>27</v>
      </c>
      <c r="B381" s="487" t="s">
        <v>451</v>
      </c>
      <c r="C381" s="487" t="s">
        <v>464</v>
      </c>
      <c r="D381" s="547" t="s">
        <v>1368</v>
      </c>
      <c r="E381" s="548" t="s">
        <v>478</v>
      </c>
      <c r="F381" s="487" t="s">
        <v>456</v>
      </c>
      <c r="G381" s="487" t="s">
        <v>1361</v>
      </c>
      <c r="H381" s="487" t="s">
        <v>1369</v>
      </c>
      <c r="I381" s="487" t="s">
        <v>1362</v>
      </c>
      <c r="J381" s="487" t="s">
        <v>1363</v>
      </c>
      <c r="K381" s="487" t="s">
        <v>1364</v>
      </c>
      <c r="L381" s="488">
        <v>70.540000000000006</v>
      </c>
      <c r="M381" s="488">
        <v>70.540000000000006</v>
      </c>
      <c r="N381" s="487">
        <v>1</v>
      </c>
      <c r="O381" s="549">
        <v>1</v>
      </c>
      <c r="P381" s="488"/>
      <c r="Q381" s="502">
        <v>0</v>
      </c>
      <c r="R381" s="487"/>
      <c r="S381" s="502">
        <v>0</v>
      </c>
      <c r="T381" s="549"/>
      <c r="U381" s="503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79" t="s">
        <v>1371</v>
      </c>
      <c r="B1" s="380"/>
      <c r="C1" s="380"/>
      <c r="D1" s="380"/>
      <c r="E1" s="380"/>
      <c r="F1" s="380"/>
    </row>
    <row r="2" spans="1:6" ht="14.4" customHeight="1" thickBot="1" x14ac:dyDescent="0.35">
      <c r="A2" s="235" t="s">
        <v>256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81" t="s">
        <v>130</v>
      </c>
      <c r="C3" s="382"/>
      <c r="D3" s="383" t="s">
        <v>129</v>
      </c>
      <c r="E3" s="382"/>
      <c r="F3" s="80" t="s">
        <v>3</v>
      </c>
    </row>
    <row r="4" spans="1:6" ht="14.4" customHeight="1" thickBot="1" x14ac:dyDescent="0.35">
      <c r="A4" s="550" t="s">
        <v>161</v>
      </c>
      <c r="B4" s="551" t="s">
        <v>14</v>
      </c>
      <c r="C4" s="552" t="s">
        <v>2</v>
      </c>
      <c r="D4" s="551" t="s">
        <v>14</v>
      </c>
      <c r="E4" s="552" t="s">
        <v>2</v>
      </c>
      <c r="F4" s="553" t="s">
        <v>14</v>
      </c>
    </row>
    <row r="5" spans="1:6" ht="14.4" customHeight="1" x14ac:dyDescent="0.3">
      <c r="A5" s="562" t="s">
        <v>473</v>
      </c>
      <c r="B5" s="116">
        <v>6991.04</v>
      </c>
      <c r="C5" s="543">
        <v>7.5279621112329456E-2</v>
      </c>
      <c r="D5" s="116">
        <v>85876.59</v>
      </c>
      <c r="E5" s="543">
        <v>0.92472037888767056</v>
      </c>
      <c r="F5" s="554">
        <v>92867.62999999999</v>
      </c>
    </row>
    <row r="6" spans="1:6" ht="14.4" customHeight="1" x14ac:dyDescent="0.3">
      <c r="A6" s="563" t="s">
        <v>479</v>
      </c>
      <c r="B6" s="484">
        <v>1438.47</v>
      </c>
      <c r="C6" s="500">
        <v>4.6355767715539495E-2</v>
      </c>
      <c r="D6" s="484">
        <v>29592.619999999988</v>
      </c>
      <c r="E6" s="500">
        <v>0.95364423228446049</v>
      </c>
      <c r="F6" s="485">
        <v>31031.089999999989</v>
      </c>
    </row>
    <row r="7" spans="1:6" ht="14.4" customHeight="1" x14ac:dyDescent="0.3">
      <c r="A7" s="563" t="s">
        <v>471</v>
      </c>
      <c r="B7" s="484">
        <v>79.03</v>
      </c>
      <c r="C7" s="500">
        <v>5.5792052297548203E-2</v>
      </c>
      <c r="D7" s="484">
        <v>1337.48</v>
      </c>
      <c r="E7" s="500">
        <v>0.94420794770245187</v>
      </c>
      <c r="F7" s="485">
        <v>1416.51</v>
      </c>
    </row>
    <row r="8" spans="1:6" ht="14.4" customHeight="1" x14ac:dyDescent="0.3">
      <c r="A8" s="563" t="s">
        <v>476</v>
      </c>
      <c r="B8" s="484"/>
      <c r="C8" s="500">
        <v>0</v>
      </c>
      <c r="D8" s="484">
        <v>1199.82</v>
      </c>
      <c r="E8" s="500">
        <v>1</v>
      </c>
      <c r="F8" s="485">
        <v>1199.82</v>
      </c>
    </row>
    <row r="9" spans="1:6" ht="14.4" customHeight="1" x14ac:dyDescent="0.3">
      <c r="A9" s="563" t="s">
        <v>478</v>
      </c>
      <c r="B9" s="484"/>
      <c r="C9" s="500">
        <v>0</v>
      </c>
      <c r="D9" s="484">
        <v>1855.81</v>
      </c>
      <c r="E9" s="500">
        <v>1</v>
      </c>
      <c r="F9" s="485">
        <v>1855.81</v>
      </c>
    </row>
    <row r="10" spans="1:6" ht="14.4" customHeight="1" x14ac:dyDescent="0.3">
      <c r="A10" s="563" t="s">
        <v>475</v>
      </c>
      <c r="B10" s="484"/>
      <c r="C10" s="500">
        <v>0</v>
      </c>
      <c r="D10" s="484">
        <v>2405.3000000000002</v>
      </c>
      <c r="E10" s="500">
        <v>1</v>
      </c>
      <c r="F10" s="485">
        <v>2405.3000000000002</v>
      </c>
    </row>
    <row r="11" spans="1:6" ht="14.4" customHeight="1" x14ac:dyDescent="0.3">
      <c r="A11" s="563" t="s">
        <v>470</v>
      </c>
      <c r="B11" s="484"/>
      <c r="C11" s="500">
        <v>0</v>
      </c>
      <c r="D11" s="484">
        <v>262.23</v>
      </c>
      <c r="E11" s="500">
        <v>1</v>
      </c>
      <c r="F11" s="485">
        <v>262.23</v>
      </c>
    </row>
    <row r="12" spans="1:6" ht="14.4" customHeight="1" x14ac:dyDescent="0.3">
      <c r="A12" s="563" t="s">
        <v>474</v>
      </c>
      <c r="B12" s="484"/>
      <c r="C12" s="500">
        <v>0</v>
      </c>
      <c r="D12" s="484">
        <v>822.21</v>
      </c>
      <c r="E12" s="500">
        <v>1</v>
      </c>
      <c r="F12" s="485">
        <v>822.21</v>
      </c>
    </row>
    <row r="13" spans="1:6" ht="14.4" customHeight="1" x14ac:dyDescent="0.3">
      <c r="A13" s="563" t="s">
        <v>477</v>
      </c>
      <c r="B13" s="484"/>
      <c r="C13" s="500">
        <v>0</v>
      </c>
      <c r="D13" s="484">
        <v>236.87</v>
      </c>
      <c r="E13" s="500">
        <v>1</v>
      </c>
      <c r="F13" s="485">
        <v>236.87</v>
      </c>
    </row>
    <row r="14" spans="1:6" ht="14.4" customHeight="1" thickBot="1" x14ac:dyDescent="0.35">
      <c r="A14" s="564" t="s">
        <v>480</v>
      </c>
      <c r="B14" s="555"/>
      <c r="C14" s="556">
        <v>0</v>
      </c>
      <c r="D14" s="555">
        <v>48.27</v>
      </c>
      <c r="E14" s="556">
        <v>1</v>
      </c>
      <c r="F14" s="557">
        <v>48.27</v>
      </c>
    </row>
    <row r="15" spans="1:6" ht="14.4" customHeight="1" thickBot="1" x14ac:dyDescent="0.35">
      <c r="A15" s="558" t="s">
        <v>3</v>
      </c>
      <c r="B15" s="559">
        <v>8508.5399999999991</v>
      </c>
      <c r="C15" s="560">
        <v>6.4387546658711811E-2</v>
      </c>
      <c r="D15" s="559">
        <v>123637.2</v>
      </c>
      <c r="E15" s="560">
        <v>0.93561245334128829</v>
      </c>
      <c r="F15" s="561">
        <v>132145.74</v>
      </c>
    </row>
    <row r="16" spans="1:6" ht="14.4" customHeight="1" thickBot="1" x14ac:dyDescent="0.35"/>
    <row r="17" spans="1:6" ht="14.4" customHeight="1" x14ac:dyDescent="0.3">
      <c r="A17" s="562" t="s">
        <v>1372</v>
      </c>
      <c r="B17" s="116">
        <v>1575.84</v>
      </c>
      <c r="C17" s="543">
        <v>1</v>
      </c>
      <c r="D17" s="116"/>
      <c r="E17" s="543">
        <v>0</v>
      </c>
      <c r="F17" s="554">
        <v>1575.84</v>
      </c>
    </row>
    <row r="18" spans="1:6" ht="14.4" customHeight="1" x14ac:dyDescent="0.3">
      <c r="A18" s="563" t="s">
        <v>1373</v>
      </c>
      <c r="B18" s="484">
        <v>1280.8399999999999</v>
      </c>
      <c r="C18" s="500">
        <v>0.79999999999999993</v>
      </c>
      <c r="D18" s="484">
        <v>320.20999999999998</v>
      </c>
      <c r="E18" s="500">
        <v>0.19999999999999998</v>
      </c>
      <c r="F18" s="485">
        <v>1601.05</v>
      </c>
    </row>
    <row r="19" spans="1:6" ht="14.4" customHeight="1" x14ac:dyDescent="0.3">
      <c r="A19" s="563" t="s">
        <v>1374</v>
      </c>
      <c r="B19" s="484">
        <v>1006.04</v>
      </c>
      <c r="C19" s="500">
        <v>1</v>
      </c>
      <c r="D19" s="484"/>
      <c r="E19" s="500">
        <v>0</v>
      </c>
      <c r="F19" s="485">
        <v>1006.04</v>
      </c>
    </row>
    <row r="20" spans="1:6" ht="14.4" customHeight="1" x14ac:dyDescent="0.3">
      <c r="A20" s="563" t="s">
        <v>1375</v>
      </c>
      <c r="B20" s="484">
        <v>976.00000000000011</v>
      </c>
      <c r="C20" s="500">
        <v>0.33173809005873395</v>
      </c>
      <c r="D20" s="484">
        <v>1966.0800000000002</v>
      </c>
      <c r="E20" s="500">
        <v>0.668261909941266</v>
      </c>
      <c r="F20" s="485">
        <v>2942.0800000000004</v>
      </c>
    </row>
    <row r="21" spans="1:6" ht="14.4" customHeight="1" x14ac:dyDescent="0.3">
      <c r="A21" s="563" t="s">
        <v>1376</v>
      </c>
      <c r="B21" s="484">
        <v>890.64</v>
      </c>
      <c r="C21" s="500">
        <v>0.48991985389976517</v>
      </c>
      <c r="D21" s="484">
        <v>927.29</v>
      </c>
      <c r="E21" s="500">
        <v>0.51008014610023489</v>
      </c>
      <c r="F21" s="485">
        <v>1817.9299999999998</v>
      </c>
    </row>
    <row r="22" spans="1:6" ht="14.4" customHeight="1" x14ac:dyDescent="0.3">
      <c r="A22" s="563" t="s">
        <v>1377</v>
      </c>
      <c r="B22" s="484">
        <v>706.36</v>
      </c>
      <c r="C22" s="500">
        <v>2.5827474837444797E-2</v>
      </c>
      <c r="D22" s="484">
        <v>26642.809999999994</v>
      </c>
      <c r="E22" s="500">
        <v>0.97417252516255515</v>
      </c>
      <c r="F22" s="485">
        <v>27349.169999999995</v>
      </c>
    </row>
    <row r="23" spans="1:6" ht="14.4" customHeight="1" x14ac:dyDescent="0.3">
      <c r="A23" s="563" t="s">
        <v>1378</v>
      </c>
      <c r="B23" s="484">
        <v>476.88</v>
      </c>
      <c r="C23" s="500">
        <v>1</v>
      </c>
      <c r="D23" s="484"/>
      <c r="E23" s="500">
        <v>0</v>
      </c>
      <c r="F23" s="485">
        <v>476.88</v>
      </c>
    </row>
    <row r="24" spans="1:6" ht="14.4" customHeight="1" x14ac:dyDescent="0.3">
      <c r="A24" s="563" t="s">
        <v>1379</v>
      </c>
      <c r="B24" s="484">
        <v>415.2</v>
      </c>
      <c r="C24" s="500">
        <v>1</v>
      </c>
      <c r="D24" s="484"/>
      <c r="E24" s="500">
        <v>0</v>
      </c>
      <c r="F24" s="485">
        <v>415.2</v>
      </c>
    </row>
    <row r="25" spans="1:6" ht="14.4" customHeight="1" x14ac:dyDescent="0.3">
      <c r="A25" s="563" t="s">
        <v>1380</v>
      </c>
      <c r="B25" s="484">
        <v>300.33</v>
      </c>
      <c r="C25" s="500">
        <v>0.21127384771230795</v>
      </c>
      <c r="D25" s="484">
        <v>1121.19</v>
      </c>
      <c r="E25" s="500">
        <v>0.78872615228769205</v>
      </c>
      <c r="F25" s="485">
        <v>1421.52</v>
      </c>
    </row>
    <row r="26" spans="1:6" ht="14.4" customHeight="1" x14ac:dyDescent="0.3">
      <c r="A26" s="563" t="s">
        <v>1381</v>
      </c>
      <c r="B26" s="484">
        <v>237.09</v>
      </c>
      <c r="C26" s="500">
        <v>0.14524102696046901</v>
      </c>
      <c r="D26" s="484">
        <v>1395.3</v>
      </c>
      <c r="E26" s="500">
        <v>0.85475897303953108</v>
      </c>
      <c r="F26" s="485">
        <v>1632.3899999999999</v>
      </c>
    </row>
    <row r="27" spans="1:6" ht="14.4" customHeight="1" x14ac:dyDescent="0.3">
      <c r="A27" s="563" t="s">
        <v>1382</v>
      </c>
      <c r="B27" s="484">
        <v>216</v>
      </c>
      <c r="C27" s="500">
        <v>0.11110939645993118</v>
      </c>
      <c r="D27" s="484">
        <v>1728.03</v>
      </c>
      <c r="E27" s="500">
        <v>0.88889060354006888</v>
      </c>
      <c r="F27" s="485">
        <v>1944.03</v>
      </c>
    </row>
    <row r="28" spans="1:6" ht="14.4" customHeight="1" x14ac:dyDescent="0.3">
      <c r="A28" s="563" t="s">
        <v>1383</v>
      </c>
      <c r="B28" s="484">
        <v>207.45</v>
      </c>
      <c r="C28" s="500">
        <v>1</v>
      </c>
      <c r="D28" s="484"/>
      <c r="E28" s="500">
        <v>0</v>
      </c>
      <c r="F28" s="485">
        <v>207.45</v>
      </c>
    </row>
    <row r="29" spans="1:6" ht="14.4" customHeight="1" x14ac:dyDescent="0.3">
      <c r="A29" s="563" t="s">
        <v>1384</v>
      </c>
      <c r="B29" s="484">
        <v>123.33</v>
      </c>
      <c r="C29" s="500">
        <v>0.40001946093217866</v>
      </c>
      <c r="D29" s="484">
        <v>184.98</v>
      </c>
      <c r="E29" s="500">
        <v>0.59998053906782134</v>
      </c>
      <c r="F29" s="485">
        <v>308.31</v>
      </c>
    </row>
    <row r="30" spans="1:6" ht="14.4" customHeight="1" x14ac:dyDescent="0.3">
      <c r="A30" s="563" t="s">
        <v>1385</v>
      </c>
      <c r="B30" s="484">
        <v>96.54</v>
      </c>
      <c r="C30" s="500">
        <v>2.2388215459324835E-2</v>
      </c>
      <c r="D30" s="484">
        <v>4215.5499999999993</v>
      </c>
      <c r="E30" s="500">
        <v>0.97761178454067521</v>
      </c>
      <c r="F30" s="485">
        <v>4312.0899999999992</v>
      </c>
    </row>
    <row r="31" spans="1:6" ht="14.4" customHeight="1" x14ac:dyDescent="0.3">
      <c r="A31" s="563" t="s">
        <v>1386</v>
      </c>
      <c r="B31" s="484"/>
      <c r="C31" s="500">
        <v>0</v>
      </c>
      <c r="D31" s="484">
        <v>2038.8</v>
      </c>
      <c r="E31" s="500">
        <v>1</v>
      </c>
      <c r="F31" s="485">
        <v>2038.8</v>
      </c>
    </row>
    <row r="32" spans="1:6" ht="14.4" customHeight="1" x14ac:dyDescent="0.3">
      <c r="A32" s="563" t="s">
        <v>1387</v>
      </c>
      <c r="B32" s="484"/>
      <c r="C32" s="500">
        <v>0</v>
      </c>
      <c r="D32" s="484">
        <v>1922.73</v>
      </c>
      <c r="E32" s="500">
        <v>1</v>
      </c>
      <c r="F32" s="485">
        <v>1922.73</v>
      </c>
    </row>
    <row r="33" spans="1:6" ht="14.4" customHeight="1" x14ac:dyDescent="0.3">
      <c r="A33" s="563" t="s">
        <v>1388</v>
      </c>
      <c r="B33" s="484"/>
      <c r="C33" s="500">
        <v>0</v>
      </c>
      <c r="D33" s="484">
        <v>900.24</v>
      </c>
      <c r="E33" s="500">
        <v>1</v>
      </c>
      <c r="F33" s="485">
        <v>900.24</v>
      </c>
    </row>
    <row r="34" spans="1:6" ht="14.4" customHeight="1" x14ac:dyDescent="0.3">
      <c r="A34" s="563" t="s">
        <v>1389</v>
      </c>
      <c r="B34" s="484"/>
      <c r="C34" s="500">
        <v>0</v>
      </c>
      <c r="D34" s="484">
        <v>234.16</v>
      </c>
      <c r="E34" s="500">
        <v>1</v>
      </c>
      <c r="F34" s="485">
        <v>234.16</v>
      </c>
    </row>
    <row r="35" spans="1:6" ht="14.4" customHeight="1" x14ac:dyDescent="0.3">
      <c r="A35" s="563" t="s">
        <v>1390</v>
      </c>
      <c r="B35" s="484"/>
      <c r="C35" s="500">
        <v>0</v>
      </c>
      <c r="D35" s="484">
        <v>917.52</v>
      </c>
      <c r="E35" s="500">
        <v>1</v>
      </c>
      <c r="F35" s="485">
        <v>917.52</v>
      </c>
    </row>
    <row r="36" spans="1:6" ht="14.4" customHeight="1" x14ac:dyDescent="0.3">
      <c r="A36" s="563" t="s">
        <v>1391</v>
      </c>
      <c r="B36" s="484"/>
      <c r="C36" s="500">
        <v>0</v>
      </c>
      <c r="D36" s="484">
        <v>976.56000000000006</v>
      </c>
      <c r="E36" s="500">
        <v>1</v>
      </c>
      <c r="F36" s="485">
        <v>976.56000000000006</v>
      </c>
    </row>
    <row r="37" spans="1:6" ht="14.4" customHeight="1" x14ac:dyDescent="0.3">
      <c r="A37" s="563" t="s">
        <v>1392</v>
      </c>
      <c r="B37" s="484">
        <v>0</v>
      </c>
      <c r="C37" s="500"/>
      <c r="D37" s="484"/>
      <c r="E37" s="500"/>
      <c r="F37" s="485">
        <v>0</v>
      </c>
    </row>
    <row r="38" spans="1:6" ht="14.4" customHeight="1" x14ac:dyDescent="0.3">
      <c r="A38" s="563" t="s">
        <v>1393</v>
      </c>
      <c r="B38" s="484"/>
      <c r="C38" s="500">
        <v>0</v>
      </c>
      <c r="D38" s="484">
        <v>103.66</v>
      </c>
      <c r="E38" s="500">
        <v>1</v>
      </c>
      <c r="F38" s="485">
        <v>103.66</v>
      </c>
    </row>
    <row r="39" spans="1:6" ht="14.4" customHeight="1" x14ac:dyDescent="0.3">
      <c r="A39" s="563" t="s">
        <v>1394</v>
      </c>
      <c r="B39" s="484"/>
      <c r="C39" s="500">
        <v>0</v>
      </c>
      <c r="D39" s="484">
        <v>48.42</v>
      </c>
      <c r="E39" s="500">
        <v>1</v>
      </c>
      <c r="F39" s="485">
        <v>48.42</v>
      </c>
    </row>
    <row r="40" spans="1:6" ht="14.4" customHeight="1" x14ac:dyDescent="0.3">
      <c r="A40" s="563" t="s">
        <v>1395</v>
      </c>
      <c r="B40" s="484"/>
      <c r="C40" s="500">
        <v>0</v>
      </c>
      <c r="D40" s="484">
        <v>4618.72</v>
      </c>
      <c r="E40" s="500">
        <v>1</v>
      </c>
      <c r="F40" s="485">
        <v>4618.72</v>
      </c>
    </row>
    <row r="41" spans="1:6" ht="14.4" customHeight="1" x14ac:dyDescent="0.3">
      <c r="A41" s="563" t="s">
        <v>1396</v>
      </c>
      <c r="B41" s="484"/>
      <c r="C41" s="500">
        <v>0</v>
      </c>
      <c r="D41" s="484">
        <v>2043.7199999999998</v>
      </c>
      <c r="E41" s="500">
        <v>1</v>
      </c>
      <c r="F41" s="485">
        <v>2043.7199999999998</v>
      </c>
    </row>
    <row r="42" spans="1:6" ht="14.4" customHeight="1" x14ac:dyDescent="0.3">
      <c r="A42" s="563" t="s">
        <v>1397</v>
      </c>
      <c r="B42" s="484"/>
      <c r="C42" s="500">
        <v>0</v>
      </c>
      <c r="D42" s="484">
        <v>2499.3599999999997</v>
      </c>
      <c r="E42" s="500">
        <v>1</v>
      </c>
      <c r="F42" s="485">
        <v>2499.3599999999997</v>
      </c>
    </row>
    <row r="43" spans="1:6" ht="14.4" customHeight="1" x14ac:dyDescent="0.3">
      <c r="A43" s="563" t="s">
        <v>1398</v>
      </c>
      <c r="B43" s="484"/>
      <c r="C43" s="500">
        <v>0</v>
      </c>
      <c r="D43" s="484">
        <v>1229.0500000000002</v>
      </c>
      <c r="E43" s="500">
        <v>1</v>
      </c>
      <c r="F43" s="485">
        <v>1229.0500000000002</v>
      </c>
    </row>
    <row r="44" spans="1:6" ht="14.4" customHeight="1" x14ac:dyDescent="0.3">
      <c r="A44" s="563" t="s">
        <v>1399</v>
      </c>
      <c r="B44" s="484">
        <v>0</v>
      </c>
      <c r="C44" s="500"/>
      <c r="D44" s="484"/>
      <c r="E44" s="500"/>
      <c r="F44" s="485">
        <v>0</v>
      </c>
    </row>
    <row r="45" spans="1:6" ht="14.4" customHeight="1" x14ac:dyDescent="0.3">
      <c r="A45" s="563" t="s">
        <v>1400</v>
      </c>
      <c r="B45" s="484"/>
      <c r="C45" s="500">
        <v>0</v>
      </c>
      <c r="D45" s="484">
        <v>11569.390000000001</v>
      </c>
      <c r="E45" s="500">
        <v>1</v>
      </c>
      <c r="F45" s="485">
        <v>11569.390000000001</v>
      </c>
    </row>
    <row r="46" spans="1:6" ht="14.4" customHeight="1" x14ac:dyDescent="0.3">
      <c r="A46" s="563" t="s">
        <v>1401</v>
      </c>
      <c r="B46" s="484"/>
      <c r="C46" s="500">
        <v>0</v>
      </c>
      <c r="D46" s="484">
        <v>20.82</v>
      </c>
      <c r="E46" s="500">
        <v>1</v>
      </c>
      <c r="F46" s="485">
        <v>20.82</v>
      </c>
    </row>
    <row r="47" spans="1:6" ht="14.4" customHeight="1" x14ac:dyDescent="0.3">
      <c r="A47" s="563" t="s">
        <v>1402</v>
      </c>
      <c r="B47" s="484"/>
      <c r="C47" s="500">
        <v>0</v>
      </c>
      <c r="D47" s="484">
        <v>2217.9900000000002</v>
      </c>
      <c r="E47" s="500">
        <v>1</v>
      </c>
      <c r="F47" s="485">
        <v>2217.9900000000002</v>
      </c>
    </row>
    <row r="48" spans="1:6" ht="14.4" customHeight="1" x14ac:dyDescent="0.3">
      <c r="A48" s="563" t="s">
        <v>1403</v>
      </c>
      <c r="B48" s="484"/>
      <c r="C48" s="500">
        <v>0</v>
      </c>
      <c r="D48" s="484">
        <v>6266.7599999999993</v>
      </c>
      <c r="E48" s="500">
        <v>1</v>
      </c>
      <c r="F48" s="485">
        <v>6266.7599999999993</v>
      </c>
    </row>
    <row r="49" spans="1:6" ht="14.4" customHeight="1" x14ac:dyDescent="0.3">
      <c r="A49" s="563" t="s">
        <v>1404</v>
      </c>
      <c r="B49" s="484"/>
      <c r="C49" s="500">
        <v>0</v>
      </c>
      <c r="D49" s="484">
        <v>691.35</v>
      </c>
      <c r="E49" s="500">
        <v>1</v>
      </c>
      <c r="F49" s="485">
        <v>691.35</v>
      </c>
    </row>
    <row r="50" spans="1:6" ht="14.4" customHeight="1" x14ac:dyDescent="0.3">
      <c r="A50" s="563" t="s">
        <v>1405</v>
      </c>
      <c r="B50" s="484"/>
      <c r="C50" s="500">
        <v>0</v>
      </c>
      <c r="D50" s="484">
        <v>622.34999999999991</v>
      </c>
      <c r="E50" s="500">
        <v>1</v>
      </c>
      <c r="F50" s="485">
        <v>622.34999999999991</v>
      </c>
    </row>
    <row r="51" spans="1:6" ht="14.4" customHeight="1" x14ac:dyDescent="0.3">
      <c r="A51" s="563" t="s">
        <v>1406</v>
      </c>
      <c r="B51" s="484"/>
      <c r="C51" s="500">
        <v>0</v>
      </c>
      <c r="D51" s="484">
        <v>70.540000000000006</v>
      </c>
      <c r="E51" s="500">
        <v>1</v>
      </c>
      <c r="F51" s="485">
        <v>70.540000000000006</v>
      </c>
    </row>
    <row r="52" spans="1:6" ht="14.4" customHeight="1" x14ac:dyDescent="0.3">
      <c r="A52" s="563" t="s">
        <v>1407</v>
      </c>
      <c r="B52" s="484"/>
      <c r="C52" s="500">
        <v>0</v>
      </c>
      <c r="D52" s="484">
        <v>21251.239999999998</v>
      </c>
      <c r="E52" s="500">
        <v>1</v>
      </c>
      <c r="F52" s="485">
        <v>21251.239999999998</v>
      </c>
    </row>
    <row r="53" spans="1:6" ht="14.4" customHeight="1" x14ac:dyDescent="0.3">
      <c r="A53" s="563" t="s">
        <v>1408</v>
      </c>
      <c r="B53" s="484"/>
      <c r="C53" s="500"/>
      <c r="D53" s="484">
        <v>0</v>
      </c>
      <c r="E53" s="500"/>
      <c r="F53" s="485">
        <v>0</v>
      </c>
    </row>
    <row r="54" spans="1:6" ht="14.4" customHeight="1" x14ac:dyDescent="0.3">
      <c r="A54" s="563" t="s">
        <v>1409</v>
      </c>
      <c r="B54" s="484"/>
      <c r="C54" s="500">
        <v>0</v>
      </c>
      <c r="D54" s="484">
        <v>1650.8700000000003</v>
      </c>
      <c r="E54" s="500">
        <v>1</v>
      </c>
      <c r="F54" s="485">
        <v>1650.8700000000003</v>
      </c>
    </row>
    <row r="55" spans="1:6" ht="14.4" customHeight="1" x14ac:dyDescent="0.3">
      <c r="A55" s="563" t="s">
        <v>1410</v>
      </c>
      <c r="B55" s="484">
        <v>0</v>
      </c>
      <c r="C55" s="500"/>
      <c r="D55" s="484">
        <v>0</v>
      </c>
      <c r="E55" s="500"/>
      <c r="F55" s="485">
        <v>0</v>
      </c>
    </row>
    <row r="56" spans="1:6" ht="14.4" customHeight="1" x14ac:dyDescent="0.3">
      <c r="A56" s="563" t="s">
        <v>1411</v>
      </c>
      <c r="B56" s="484"/>
      <c r="C56" s="500">
        <v>0</v>
      </c>
      <c r="D56" s="484">
        <v>500.29999999999995</v>
      </c>
      <c r="E56" s="500">
        <v>1</v>
      </c>
      <c r="F56" s="485">
        <v>500.29999999999995</v>
      </c>
    </row>
    <row r="57" spans="1:6" ht="14.4" customHeight="1" x14ac:dyDescent="0.3">
      <c r="A57" s="563" t="s">
        <v>1412</v>
      </c>
      <c r="B57" s="484"/>
      <c r="C57" s="500">
        <v>0</v>
      </c>
      <c r="D57" s="484">
        <v>340.64</v>
      </c>
      <c r="E57" s="500">
        <v>1</v>
      </c>
      <c r="F57" s="485">
        <v>340.64</v>
      </c>
    </row>
    <row r="58" spans="1:6" ht="14.4" customHeight="1" x14ac:dyDescent="0.3">
      <c r="A58" s="563" t="s">
        <v>1413</v>
      </c>
      <c r="B58" s="484"/>
      <c r="C58" s="500">
        <v>0</v>
      </c>
      <c r="D58" s="484">
        <v>461.08</v>
      </c>
      <c r="E58" s="500">
        <v>1</v>
      </c>
      <c r="F58" s="485">
        <v>461.08</v>
      </c>
    </row>
    <row r="59" spans="1:6" ht="14.4" customHeight="1" x14ac:dyDescent="0.3">
      <c r="A59" s="563" t="s">
        <v>1414</v>
      </c>
      <c r="B59" s="484"/>
      <c r="C59" s="500">
        <v>0</v>
      </c>
      <c r="D59" s="484">
        <v>2577.7400000000002</v>
      </c>
      <c r="E59" s="500">
        <v>1</v>
      </c>
      <c r="F59" s="485">
        <v>2577.7400000000002</v>
      </c>
    </row>
    <row r="60" spans="1:6" ht="14.4" customHeight="1" x14ac:dyDescent="0.3">
      <c r="A60" s="563" t="s">
        <v>1415</v>
      </c>
      <c r="B60" s="484"/>
      <c r="C60" s="500">
        <v>0</v>
      </c>
      <c r="D60" s="484">
        <v>51.88</v>
      </c>
      <c r="E60" s="500">
        <v>1</v>
      </c>
      <c r="F60" s="485">
        <v>51.88</v>
      </c>
    </row>
    <row r="61" spans="1:6" ht="14.4" customHeight="1" x14ac:dyDescent="0.3">
      <c r="A61" s="563" t="s">
        <v>1416</v>
      </c>
      <c r="B61" s="484"/>
      <c r="C61" s="500">
        <v>0</v>
      </c>
      <c r="D61" s="484">
        <v>98.11</v>
      </c>
      <c r="E61" s="500">
        <v>1</v>
      </c>
      <c r="F61" s="485">
        <v>98.11</v>
      </c>
    </row>
    <row r="62" spans="1:6" ht="14.4" customHeight="1" x14ac:dyDescent="0.3">
      <c r="A62" s="563" t="s">
        <v>1417</v>
      </c>
      <c r="B62" s="484"/>
      <c r="C62" s="500">
        <v>0</v>
      </c>
      <c r="D62" s="484">
        <v>84.94</v>
      </c>
      <c r="E62" s="500">
        <v>1</v>
      </c>
      <c r="F62" s="485">
        <v>84.94</v>
      </c>
    </row>
    <row r="63" spans="1:6" ht="14.4" customHeight="1" x14ac:dyDescent="0.3">
      <c r="A63" s="563" t="s">
        <v>1418</v>
      </c>
      <c r="B63" s="484"/>
      <c r="C63" s="500">
        <v>0</v>
      </c>
      <c r="D63" s="484">
        <v>1071.52</v>
      </c>
      <c r="E63" s="500">
        <v>1</v>
      </c>
      <c r="F63" s="485">
        <v>1071.52</v>
      </c>
    </row>
    <row r="64" spans="1:6" ht="14.4" customHeight="1" x14ac:dyDescent="0.3">
      <c r="A64" s="563" t="s">
        <v>1419</v>
      </c>
      <c r="B64" s="484"/>
      <c r="C64" s="500">
        <v>0</v>
      </c>
      <c r="D64" s="484">
        <v>128.80000000000001</v>
      </c>
      <c r="E64" s="500">
        <v>1</v>
      </c>
      <c r="F64" s="485">
        <v>128.80000000000001</v>
      </c>
    </row>
    <row r="65" spans="1:6" ht="14.4" customHeight="1" thickBot="1" x14ac:dyDescent="0.35">
      <c r="A65" s="564" t="s">
        <v>1420</v>
      </c>
      <c r="B65" s="555"/>
      <c r="C65" s="556">
        <v>0</v>
      </c>
      <c r="D65" s="555">
        <v>17926.499999999993</v>
      </c>
      <c r="E65" s="556">
        <v>1</v>
      </c>
      <c r="F65" s="557">
        <v>17926.499999999993</v>
      </c>
    </row>
    <row r="66" spans="1:6" ht="14.4" customHeight="1" thickBot="1" x14ac:dyDescent="0.35">
      <c r="A66" s="558" t="s">
        <v>3</v>
      </c>
      <c r="B66" s="559">
        <v>8508.5400000000009</v>
      </c>
      <c r="C66" s="560">
        <v>6.4387546658711825E-2</v>
      </c>
      <c r="D66" s="559">
        <v>123637.2</v>
      </c>
      <c r="E66" s="560">
        <v>0.93561245334128829</v>
      </c>
      <c r="F66" s="561">
        <v>132145.74</v>
      </c>
    </row>
  </sheetData>
  <mergeCells count="3">
    <mergeCell ref="A1:F1"/>
    <mergeCell ref="B3:C3"/>
    <mergeCell ref="D3:E3"/>
  </mergeCells>
  <conditionalFormatting sqref="C5:C1048576">
    <cfRule type="cellIs" dxfId="27" priority="12" stopIfTrue="1" operator="greaterThan">
      <formula>0.2</formula>
    </cfRule>
  </conditionalFormatting>
  <conditionalFormatting sqref="F5:F1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{05B47A40-19B2-4A23-8578-FCB15277BD8E}</x14:id>
        </ext>
      </extLst>
    </cfRule>
  </conditionalFormatting>
  <conditionalFormatting sqref="F17:F6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{8FA6AB3A-8F17-4902-871A-6413ED5ABA83}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5B47A40-19B2-4A23-8578-FCB15277B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F5:F14</xm:sqref>
        </x14:conditionalFormatting>
        <x14:conditionalFormatting xmlns:xm="http://schemas.microsoft.com/office/excel/2006/main">
          <x14:cfRule type="dataBar" id="{8FA6AB3A-8F17-4902-871A-6413ED5ABA8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F17:F65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6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80" t="s">
        <v>1470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41"/>
      <c r="M1" s="341"/>
    </row>
    <row r="2" spans="1:13" ht="14.4" customHeight="1" thickBot="1" x14ac:dyDescent="0.35">
      <c r="A2" s="235" t="s">
        <v>256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92</v>
      </c>
      <c r="G3" s="43">
        <f>SUBTOTAL(9,G6:G1048576)</f>
        <v>8508.5399999999991</v>
      </c>
      <c r="H3" s="44">
        <f>IF(M3=0,0,G3/M3)</f>
        <v>6.4387546658711825E-2</v>
      </c>
      <c r="I3" s="43">
        <f>SUBTOTAL(9,I6:I1048576)</f>
        <v>549</v>
      </c>
      <c r="J3" s="43">
        <f>SUBTOTAL(9,J6:J1048576)</f>
        <v>123637.19999999997</v>
      </c>
      <c r="K3" s="44">
        <f>IF(M3=0,0,J3/M3)</f>
        <v>0.93561245334128817</v>
      </c>
      <c r="L3" s="43">
        <f>SUBTOTAL(9,L6:L1048576)</f>
        <v>641</v>
      </c>
      <c r="M3" s="45">
        <f>SUBTOTAL(9,M6:M1048576)</f>
        <v>132145.73999999996</v>
      </c>
    </row>
    <row r="4" spans="1:13" ht="14.4" customHeight="1" thickBot="1" x14ac:dyDescent="0.35">
      <c r="A4" s="41"/>
      <c r="B4" s="41"/>
      <c r="C4" s="41"/>
      <c r="D4" s="41"/>
      <c r="E4" s="42"/>
      <c r="F4" s="384" t="s">
        <v>130</v>
      </c>
      <c r="G4" s="385"/>
      <c r="H4" s="386"/>
      <c r="I4" s="387" t="s">
        <v>129</v>
      </c>
      <c r="J4" s="385"/>
      <c r="K4" s="386"/>
      <c r="L4" s="388" t="s">
        <v>3</v>
      </c>
      <c r="M4" s="389"/>
    </row>
    <row r="5" spans="1:13" ht="14.4" customHeight="1" thickBot="1" x14ac:dyDescent="0.35">
      <c r="A5" s="550" t="s">
        <v>135</v>
      </c>
      <c r="B5" s="566" t="s">
        <v>131</v>
      </c>
      <c r="C5" s="566" t="s">
        <v>71</v>
      </c>
      <c r="D5" s="566" t="s">
        <v>132</v>
      </c>
      <c r="E5" s="566" t="s">
        <v>133</v>
      </c>
      <c r="F5" s="567" t="s">
        <v>28</v>
      </c>
      <c r="G5" s="567" t="s">
        <v>14</v>
      </c>
      <c r="H5" s="552" t="s">
        <v>134</v>
      </c>
      <c r="I5" s="551" t="s">
        <v>28</v>
      </c>
      <c r="J5" s="567" t="s">
        <v>14</v>
      </c>
      <c r="K5" s="552" t="s">
        <v>134</v>
      </c>
      <c r="L5" s="551" t="s">
        <v>28</v>
      </c>
      <c r="M5" s="568" t="s">
        <v>14</v>
      </c>
    </row>
    <row r="6" spans="1:13" ht="14.4" customHeight="1" x14ac:dyDescent="0.3">
      <c r="A6" s="537" t="s">
        <v>470</v>
      </c>
      <c r="B6" s="538" t="s">
        <v>1421</v>
      </c>
      <c r="C6" s="538" t="s">
        <v>500</v>
      </c>
      <c r="D6" s="538" t="s">
        <v>501</v>
      </c>
      <c r="E6" s="538" t="s">
        <v>502</v>
      </c>
      <c r="F6" s="116"/>
      <c r="G6" s="116"/>
      <c r="H6" s="543">
        <v>0</v>
      </c>
      <c r="I6" s="116">
        <v>1</v>
      </c>
      <c r="J6" s="116">
        <v>262.23</v>
      </c>
      <c r="K6" s="543">
        <v>1</v>
      </c>
      <c r="L6" s="116">
        <v>1</v>
      </c>
      <c r="M6" s="554">
        <v>262.23</v>
      </c>
    </row>
    <row r="7" spans="1:13" ht="14.4" customHeight="1" x14ac:dyDescent="0.3">
      <c r="A7" s="480" t="s">
        <v>471</v>
      </c>
      <c r="B7" s="481" t="s">
        <v>1421</v>
      </c>
      <c r="C7" s="481" t="s">
        <v>500</v>
      </c>
      <c r="D7" s="481" t="s">
        <v>501</v>
      </c>
      <c r="E7" s="481" t="s">
        <v>502</v>
      </c>
      <c r="F7" s="484"/>
      <c r="G7" s="484"/>
      <c r="H7" s="500">
        <v>0</v>
      </c>
      <c r="I7" s="484">
        <v>2</v>
      </c>
      <c r="J7" s="484">
        <v>437.24</v>
      </c>
      <c r="K7" s="500">
        <v>1</v>
      </c>
      <c r="L7" s="484">
        <v>2</v>
      </c>
      <c r="M7" s="485">
        <v>437.24</v>
      </c>
    </row>
    <row r="8" spans="1:13" ht="14.4" customHeight="1" x14ac:dyDescent="0.3">
      <c r="A8" s="480" t="s">
        <v>471</v>
      </c>
      <c r="B8" s="481" t="s">
        <v>1422</v>
      </c>
      <c r="C8" s="481" t="s">
        <v>492</v>
      </c>
      <c r="D8" s="481" t="s">
        <v>493</v>
      </c>
      <c r="E8" s="481" t="s">
        <v>494</v>
      </c>
      <c r="F8" s="484">
        <v>1</v>
      </c>
      <c r="G8" s="484">
        <v>79.03</v>
      </c>
      <c r="H8" s="500">
        <v>1</v>
      </c>
      <c r="I8" s="484"/>
      <c r="J8" s="484"/>
      <c r="K8" s="500">
        <v>0</v>
      </c>
      <c r="L8" s="484">
        <v>1</v>
      </c>
      <c r="M8" s="485">
        <v>79.03</v>
      </c>
    </row>
    <row r="9" spans="1:13" ht="14.4" customHeight="1" x14ac:dyDescent="0.3">
      <c r="A9" s="480" t="s">
        <v>471</v>
      </c>
      <c r="B9" s="481" t="s">
        <v>1423</v>
      </c>
      <c r="C9" s="481" t="s">
        <v>547</v>
      </c>
      <c r="D9" s="481" t="s">
        <v>548</v>
      </c>
      <c r="E9" s="481" t="s">
        <v>549</v>
      </c>
      <c r="F9" s="484"/>
      <c r="G9" s="484"/>
      <c r="H9" s="500">
        <v>0</v>
      </c>
      <c r="I9" s="484">
        <v>4</v>
      </c>
      <c r="J9" s="484">
        <v>900.24</v>
      </c>
      <c r="K9" s="500">
        <v>1</v>
      </c>
      <c r="L9" s="484">
        <v>4</v>
      </c>
      <c r="M9" s="485">
        <v>900.24</v>
      </c>
    </row>
    <row r="10" spans="1:13" ht="14.4" customHeight="1" x14ac:dyDescent="0.3">
      <c r="A10" s="480" t="s">
        <v>471</v>
      </c>
      <c r="B10" s="481" t="s">
        <v>1424</v>
      </c>
      <c r="C10" s="481" t="s">
        <v>504</v>
      </c>
      <c r="D10" s="481" t="s">
        <v>505</v>
      </c>
      <c r="E10" s="481" t="s">
        <v>506</v>
      </c>
      <c r="F10" s="484">
        <v>4</v>
      </c>
      <c r="G10" s="484">
        <v>0</v>
      </c>
      <c r="H10" s="500"/>
      <c r="I10" s="484"/>
      <c r="J10" s="484"/>
      <c r="K10" s="500"/>
      <c r="L10" s="484">
        <v>4</v>
      </c>
      <c r="M10" s="485">
        <v>0</v>
      </c>
    </row>
    <row r="11" spans="1:13" ht="14.4" customHeight="1" x14ac:dyDescent="0.3">
      <c r="A11" s="480" t="s">
        <v>473</v>
      </c>
      <c r="B11" s="481" t="s">
        <v>1425</v>
      </c>
      <c r="C11" s="481" t="s">
        <v>659</v>
      </c>
      <c r="D11" s="481" t="s">
        <v>541</v>
      </c>
      <c r="E11" s="481" t="s">
        <v>660</v>
      </c>
      <c r="F11" s="484"/>
      <c r="G11" s="484"/>
      <c r="H11" s="500">
        <v>0</v>
      </c>
      <c r="I11" s="484">
        <v>2</v>
      </c>
      <c r="J11" s="484">
        <v>411.68</v>
      </c>
      <c r="K11" s="500">
        <v>1</v>
      </c>
      <c r="L11" s="484">
        <v>2</v>
      </c>
      <c r="M11" s="485">
        <v>411.68</v>
      </c>
    </row>
    <row r="12" spans="1:13" ht="14.4" customHeight="1" x14ac:dyDescent="0.3">
      <c r="A12" s="480" t="s">
        <v>473</v>
      </c>
      <c r="B12" s="481" t="s">
        <v>1425</v>
      </c>
      <c r="C12" s="481" t="s">
        <v>1042</v>
      </c>
      <c r="D12" s="481" t="s">
        <v>541</v>
      </c>
      <c r="E12" s="481" t="s">
        <v>1043</v>
      </c>
      <c r="F12" s="484"/>
      <c r="G12" s="484"/>
      <c r="H12" s="500"/>
      <c r="I12" s="484">
        <v>2</v>
      </c>
      <c r="J12" s="484">
        <v>0</v>
      </c>
      <c r="K12" s="500"/>
      <c r="L12" s="484">
        <v>2</v>
      </c>
      <c r="M12" s="485">
        <v>0</v>
      </c>
    </row>
    <row r="13" spans="1:13" ht="14.4" customHeight="1" x14ac:dyDescent="0.3">
      <c r="A13" s="480" t="s">
        <v>473</v>
      </c>
      <c r="B13" s="481" t="s">
        <v>1425</v>
      </c>
      <c r="C13" s="481" t="s">
        <v>540</v>
      </c>
      <c r="D13" s="481" t="s">
        <v>541</v>
      </c>
      <c r="E13" s="481" t="s">
        <v>542</v>
      </c>
      <c r="F13" s="484"/>
      <c r="G13" s="484"/>
      <c r="H13" s="500">
        <v>0</v>
      </c>
      <c r="I13" s="484">
        <v>4</v>
      </c>
      <c r="J13" s="484">
        <v>411.72</v>
      </c>
      <c r="K13" s="500">
        <v>1</v>
      </c>
      <c r="L13" s="484">
        <v>4</v>
      </c>
      <c r="M13" s="485">
        <v>411.72</v>
      </c>
    </row>
    <row r="14" spans="1:13" ht="14.4" customHeight="1" x14ac:dyDescent="0.3">
      <c r="A14" s="480" t="s">
        <v>473</v>
      </c>
      <c r="B14" s="481" t="s">
        <v>1426</v>
      </c>
      <c r="C14" s="481" t="s">
        <v>953</v>
      </c>
      <c r="D14" s="481" t="s">
        <v>954</v>
      </c>
      <c r="E14" s="481" t="s">
        <v>955</v>
      </c>
      <c r="F14" s="484"/>
      <c r="G14" s="484"/>
      <c r="H14" s="500">
        <v>0</v>
      </c>
      <c r="I14" s="484">
        <v>4</v>
      </c>
      <c r="J14" s="484">
        <v>461.08</v>
      </c>
      <c r="K14" s="500">
        <v>1</v>
      </c>
      <c r="L14" s="484">
        <v>4</v>
      </c>
      <c r="M14" s="485">
        <v>461.08</v>
      </c>
    </row>
    <row r="15" spans="1:13" ht="14.4" customHeight="1" x14ac:dyDescent="0.3">
      <c r="A15" s="480" t="s">
        <v>473</v>
      </c>
      <c r="B15" s="481" t="s">
        <v>1427</v>
      </c>
      <c r="C15" s="481" t="s">
        <v>815</v>
      </c>
      <c r="D15" s="481" t="s">
        <v>816</v>
      </c>
      <c r="E15" s="481" t="s">
        <v>817</v>
      </c>
      <c r="F15" s="484">
        <v>4</v>
      </c>
      <c r="G15" s="484">
        <v>0</v>
      </c>
      <c r="H15" s="500"/>
      <c r="I15" s="484"/>
      <c r="J15" s="484"/>
      <c r="K15" s="500"/>
      <c r="L15" s="484">
        <v>4</v>
      </c>
      <c r="M15" s="485">
        <v>0</v>
      </c>
    </row>
    <row r="16" spans="1:13" ht="14.4" customHeight="1" x14ac:dyDescent="0.3">
      <c r="A16" s="480" t="s">
        <v>473</v>
      </c>
      <c r="B16" s="481" t="s">
        <v>1428</v>
      </c>
      <c r="C16" s="481" t="s">
        <v>990</v>
      </c>
      <c r="D16" s="481" t="s">
        <v>991</v>
      </c>
      <c r="E16" s="481" t="s">
        <v>992</v>
      </c>
      <c r="F16" s="484"/>
      <c r="G16" s="484"/>
      <c r="H16" s="500">
        <v>0</v>
      </c>
      <c r="I16" s="484">
        <v>2</v>
      </c>
      <c r="J16" s="484">
        <v>172.86</v>
      </c>
      <c r="K16" s="500">
        <v>1</v>
      </c>
      <c r="L16" s="484">
        <v>2</v>
      </c>
      <c r="M16" s="485">
        <v>172.86</v>
      </c>
    </row>
    <row r="17" spans="1:13" ht="14.4" customHeight="1" x14ac:dyDescent="0.3">
      <c r="A17" s="480" t="s">
        <v>473</v>
      </c>
      <c r="B17" s="481" t="s">
        <v>1428</v>
      </c>
      <c r="C17" s="481" t="s">
        <v>993</v>
      </c>
      <c r="D17" s="481" t="s">
        <v>994</v>
      </c>
      <c r="E17" s="481" t="s">
        <v>995</v>
      </c>
      <c r="F17" s="484"/>
      <c r="G17" s="484"/>
      <c r="H17" s="500">
        <v>0</v>
      </c>
      <c r="I17" s="484">
        <v>3</v>
      </c>
      <c r="J17" s="484">
        <v>259.23</v>
      </c>
      <c r="K17" s="500">
        <v>1</v>
      </c>
      <c r="L17" s="484">
        <v>3</v>
      </c>
      <c r="M17" s="485">
        <v>259.23</v>
      </c>
    </row>
    <row r="18" spans="1:13" ht="14.4" customHeight="1" x14ac:dyDescent="0.3">
      <c r="A18" s="480" t="s">
        <v>473</v>
      </c>
      <c r="B18" s="481" t="s">
        <v>1429</v>
      </c>
      <c r="C18" s="481" t="s">
        <v>841</v>
      </c>
      <c r="D18" s="481" t="s">
        <v>842</v>
      </c>
      <c r="E18" s="481" t="s">
        <v>843</v>
      </c>
      <c r="F18" s="484"/>
      <c r="G18" s="484"/>
      <c r="H18" s="500">
        <v>0</v>
      </c>
      <c r="I18" s="484">
        <v>6</v>
      </c>
      <c r="J18" s="484">
        <v>184.98</v>
      </c>
      <c r="K18" s="500">
        <v>1</v>
      </c>
      <c r="L18" s="484">
        <v>6</v>
      </c>
      <c r="M18" s="485">
        <v>184.98</v>
      </c>
    </row>
    <row r="19" spans="1:13" ht="14.4" customHeight="1" x14ac:dyDescent="0.3">
      <c r="A19" s="480" t="s">
        <v>473</v>
      </c>
      <c r="B19" s="481" t="s">
        <v>1429</v>
      </c>
      <c r="C19" s="481" t="s">
        <v>847</v>
      </c>
      <c r="D19" s="481" t="s">
        <v>848</v>
      </c>
      <c r="E19" s="481" t="s">
        <v>849</v>
      </c>
      <c r="F19" s="484">
        <v>1</v>
      </c>
      <c r="G19" s="484">
        <v>123.33</v>
      </c>
      <c r="H19" s="500">
        <v>1</v>
      </c>
      <c r="I19" s="484"/>
      <c r="J19" s="484"/>
      <c r="K19" s="500">
        <v>0</v>
      </c>
      <c r="L19" s="484">
        <v>1</v>
      </c>
      <c r="M19" s="485">
        <v>123.33</v>
      </c>
    </row>
    <row r="20" spans="1:13" ht="14.4" customHeight="1" x14ac:dyDescent="0.3">
      <c r="A20" s="480" t="s">
        <v>473</v>
      </c>
      <c r="B20" s="481" t="s">
        <v>1430</v>
      </c>
      <c r="C20" s="481" t="s">
        <v>1193</v>
      </c>
      <c r="D20" s="481" t="s">
        <v>1194</v>
      </c>
      <c r="E20" s="481" t="s">
        <v>1195</v>
      </c>
      <c r="F20" s="484"/>
      <c r="G20" s="484"/>
      <c r="H20" s="500">
        <v>0</v>
      </c>
      <c r="I20" s="484">
        <v>2</v>
      </c>
      <c r="J20" s="484">
        <v>369.48</v>
      </c>
      <c r="K20" s="500">
        <v>1</v>
      </c>
      <c r="L20" s="484">
        <v>2</v>
      </c>
      <c r="M20" s="485">
        <v>369.48</v>
      </c>
    </row>
    <row r="21" spans="1:13" ht="14.4" customHeight="1" x14ac:dyDescent="0.3">
      <c r="A21" s="480" t="s">
        <v>473</v>
      </c>
      <c r="B21" s="481" t="s">
        <v>1430</v>
      </c>
      <c r="C21" s="481" t="s">
        <v>1196</v>
      </c>
      <c r="D21" s="481" t="s">
        <v>1197</v>
      </c>
      <c r="E21" s="481" t="s">
        <v>1198</v>
      </c>
      <c r="F21" s="484"/>
      <c r="G21" s="484"/>
      <c r="H21" s="500">
        <v>0</v>
      </c>
      <c r="I21" s="484">
        <v>1</v>
      </c>
      <c r="J21" s="484">
        <v>120.61</v>
      </c>
      <c r="K21" s="500">
        <v>1</v>
      </c>
      <c r="L21" s="484">
        <v>1</v>
      </c>
      <c r="M21" s="485">
        <v>120.61</v>
      </c>
    </row>
    <row r="22" spans="1:13" ht="14.4" customHeight="1" x14ac:dyDescent="0.3">
      <c r="A22" s="480" t="s">
        <v>473</v>
      </c>
      <c r="B22" s="481" t="s">
        <v>1430</v>
      </c>
      <c r="C22" s="481" t="s">
        <v>1199</v>
      </c>
      <c r="D22" s="481" t="s">
        <v>1197</v>
      </c>
      <c r="E22" s="481" t="s">
        <v>1200</v>
      </c>
      <c r="F22" s="484"/>
      <c r="G22" s="484"/>
      <c r="H22" s="500">
        <v>0</v>
      </c>
      <c r="I22" s="484">
        <v>2</v>
      </c>
      <c r="J22" s="484">
        <v>369.48</v>
      </c>
      <c r="K22" s="500">
        <v>1</v>
      </c>
      <c r="L22" s="484">
        <v>2</v>
      </c>
      <c r="M22" s="485">
        <v>369.48</v>
      </c>
    </row>
    <row r="23" spans="1:13" ht="14.4" customHeight="1" x14ac:dyDescent="0.3">
      <c r="A23" s="480" t="s">
        <v>473</v>
      </c>
      <c r="B23" s="481" t="s">
        <v>1431</v>
      </c>
      <c r="C23" s="481" t="s">
        <v>1015</v>
      </c>
      <c r="D23" s="481" t="s">
        <v>1016</v>
      </c>
      <c r="E23" s="481" t="s">
        <v>1017</v>
      </c>
      <c r="F23" s="484"/>
      <c r="G23" s="484"/>
      <c r="H23" s="500">
        <v>0</v>
      </c>
      <c r="I23" s="484">
        <v>2</v>
      </c>
      <c r="J23" s="484">
        <v>4618.72</v>
      </c>
      <c r="K23" s="500">
        <v>1</v>
      </c>
      <c r="L23" s="484">
        <v>2</v>
      </c>
      <c r="M23" s="485">
        <v>4618.72</v>
      </c>
    </row>
    <row r="24" spans="1:13" ht="14.4" customHeight="1" x14ac:dyDescent="0.3">
      <c r="A24" s="480" t="s">
        <v>473</v>
      </c>
      <c r="B24" s="481" t="s">
        <v>1432</v>
      </c>
      <c r="C24" s="481" t="s">
        <v>923</v>
      </c>
      <c r="D24" s="481" t="s">
        <v>924</v>
      </c>
      <c r="E24" s="481" t="s">
        <v>925</v>
      </c>
      <c r="F24" s="484">
        <v>1</v>
      </c>
      <c r="G24" s="484">
        <v>300.33</v>
      </c>
      <c r="H24" s="500">
        <v>1</v>
      </c>
      <c r="I24" s="484"/>
      <c r="J24" s="484"/>
      <c r="K24" s="500">
        <v>0</v>
      </c>
      <c r="L24" s="484">
        <v>1</v>
      </c>
      <c r="M24" s="485">
        <v>300.33</v>
      </c>
    </row>
    <row r="25" spans="1:13" ht="14.4" customHeight="1" x14ac:dyDescent="0.3">
      <c r="A25" s="480" t="s">
        <v>473</v>
      </c>
      <c r="B25" s="481" t="s">
        <v>1432</v>
      </c>
      <c r="C25" s="481" t="s">
        <v>926</v>
      </c>
      <c r="D25" s="481" t="s">
        <v>613</v>
      </c>
      <c r="E25" s="481" t="s">
        <v>927</v>
      </c>
      <c r="F25" s="484"/>
      <c r="G25" s="484"/>
      <c r="H25" s="500">
        <v>0</v>
      </c>
      <c r="I25" s="484">
        <v>6</v>
      </c>
      <c r="J25" s="484">
        <v>560.58000000000004</v>
      </c>
      <c r="K25" s="500">
        <v>1</v>
      </c>
      <c r="L25" s="484">
        <v>6</v>
      </c>
      <c r="M25" s="485">
        <v>560.58000000000004</v>
      </c>
    </row>
    <row r="26" spans="1:13" ht="14.4" customHeight="1" x14ac:dyDescent="0.3">
      <c r="A26" s="480" t="s">
        <v>473</v>
      </c>
      <c r="B26" s="481" t="s">
        <v>1432</v>
      </c>
      <c r="C26" s="481" t="s">
        <v>612</v>
      </c>
      <c r="D26" s="481" t="s">
        <v>613</v>
      </c>
      <c r="E26" s="481" t="s">
        <v>614</v>
      </c>
      <c r="F26" s="484"/>
      <c r="G26" s="484"/>
      <c r="H26" s="500">
        <v>0</v>
      </c>
      <c r="I26" s="484">
        <v>2</v>
      </c>
      <c r="J26" s="484">
        <v>373.74</v>
      </c>
      <c r="K26" s="500">
        <v>1</v>
      </c>
      <c r="L26" s="484">
        <v>2</v>
      </c>
      <c r="M26" s="485">
        <v>373.74</v>
      </c>
    </row>
    <row r="27" spans="1:13" ht="14.4" customHeight="1" x14ac:dyDescent="0.3">
      <c r="A27" s="480" t="s">
        <v>473</v>
      </c>
      <c r="B27" s="481" t="s">
        <v>1433</v>
      </c>
      <c r="C27" s="481" t="s">
        <v>1078</v>
      </c>
      <c r="D27" s="481" t="s">
        <v>1079</v>
      </c>
      <c r="E27" s="481" t="s">
        <v>1080</v>
      </c>
      <c r="F27" s="484">
        <v>4</v>
      </c>
      <c r="G27" s="484">
        <v>1280.8399999999999</v>
      </c>
      <c r="H27" s="500">
        <v>1</v>
      </c>
      <c r="I27" s="484"/>
      <c r="J27" s="484"/>
      <c r="K27" s="500">
        <v>0</v>
      </c>
      <c r="L27" s="484">
        <v>4</v>
      </c>
      <c r="M27" s="485">
        <v>1280.8399999999999</v>
      </c>
    </row>
    <row r="28" spans="1:13" ht="14.4" customHeight="1" x14ac:dyDescent="0.3">
      <c r="A28" s="480" t="s">
        <v>473</v>
      </c>
      <c r="B28" s="481" t="s">
        <v>1433</v>
      </c>
      <c r="C28" s="481" t="s">
        <v>1081</v>
      </c>
      <c r="D28" s="481" t="s">
        <v>1082</v>
      </c>
      <c r="E28" s="481" t="s">
        <v>1080</v>
      </c>
      <c r="F28" s="484"/>
      <c r="G28" s="484"/>
      <c r="H28" s="500">
        <v>0</v>
      </c>
      <c r="I28" s="484">
        <v>1</v>
      </c>
      <c r="J28" s="484">
        <v>320.20999999999998</v>
      </c>
      <c r="K28" s="500">
        <v>1</v>
      </c>
      <c r="L28" s="484">
        <v>1</v>
      </c>
      <c r="M28" s="485">
        <v>320.20999999999998</v>
      </c>
    </row>
    <row r="29" spans="1:13" ht="14.4" customHeight="1" x14ac:dyDescent="0.3">
      <c r="A29" s="480" t="s">
        <v>473</v>
      </c>
      <c r="B29" s="481" t="s">
        <v>1434</v>
      </c>
      <c r="C29" s="481" t="s">
        <v>677</v>
      </c>
      <c r="D29" s="481" t="s">
        <v>678</v>
      </c>
      <c r="E29" s="481" t="s">
        <v>679</v>
      </c>
      <c r="F29" s="484"/>
      <c r="G29" s="484"/>
      <c r="H29" s="500">
        <v>0</v>
      </c>
      <c r="I29" s="484">
        <v>18</v>
      </c>
      <c r="J29" s="484">
        <v>1296</v>
      </c>
      <c r="K29" s="500">
        <v>1</v>
      </c>
      <c r="L29" s="484">
        <v>18</v>
      </c>
      <c r="M29" s="485">
        <v>1296</v>
      </c>
    </row>
    <row r="30" spans="1:13" ht="14.4" customHeight="1" x14ac:dyDescent="0.3">
      <c r="A30" s="480" t="s">
        <v>473</v>
      </c>
      <c r="B30" s="481" t="s">
        <v>1434</v>
      </c>
      <c r="C30" s="481" t="s">
        <v>680</v>
      </c>
      <c r="D30" s="481" t="s">
        <v>678</v>
      </c>
      <c r="E30" s="481" t="s">
        <v>681</v>
      </c>
      <c r="F30" s="484"/>
      <c r="G30" s="484"/>
      <c r="H30" s="500">
        <v>0</v>
      </c>
      <c r="I30" s="484">
        <v>3</v>
      </c>
      <c r="J30" s="484">
        <v>432.03</v>
      </c>
      <c r="K30" s="500">
        <v>1</v>
      </c>
      <c r="L30" s="484">
        <v>3</v>
      </c>
      <c r="M30" s="485">
        <v>432.03</v>
      </c>
    </row>
    <row r="31" spans="1:13" ht="14.4" customHeight="1" x14ac:dyDescent="0.3">
      <c r="A31" s="480" t="s">
        <v>473</v>
      </c>
      <c r="B31" s="481" t="s">
        <v>1434</v>
      </c>
      <c r="C31" s="481" t="s">
        <v>682</v>
      </c>
      <c r="D31" s="481" t="s">
        <v>683</v>
      </c>
      <c r="E31" s="481" t="s">
        <v>679</v>
      </c>
      <c r="F31" s="484">
        <v>3</v>
      </c>
      <c r="G31" s="484">
        <v>216</v>
      </c>
      <c r="H31" s="500">
        <v>1</v>
      </c>
      <c r="I31" s="484"/>
      <c r="J31" s="484"/>
      <c r="K31" s="500">
        <v>0</v>
      </c>
      <c r="L31" s="484">
        <v>3</v>
      </c>
      <c r="M31" s="485">
        <v>216</v>
      </c>
    </row>
    <row r="32" spans="1:13" ht="14.4" customHeight="1" x14ac:dyDescent="0.3">
      <c r="A32" s="480" t="s">
        <v>473</v>
      </c>
      <c r="B32" s="481" t="s">
        <v>1435</v>
      </c>
      <c r="C32" s="481" t="s">
        <v>1171</v>
      </c>
      <c r="D32" s="481" t="s">
        <v>1172</v>
      </c>
      <c r="E32" s="481" t="s">
        <v>1173</v>
      </c>
      <c r="F32" s="484">
        <v>3</v>
      </c>
      <c r="G32" s="484">
        <v>393.96</v>
      </c>
      <c r="H32" s="500">
        <v>1</v>
      </c>
      <c r="I32" s="484"/>
      <c r="J32" s="484"/>
      <c r="K32" s="500">
        <v>0</v>
      </c>
      <c r="L32" s="484">
        <v>3</v>
      </c>
      <c r="M32" s="485">
        <v>393.96</v>
      </c>
    </row>
    <row r="33" spans="1:13" ht="14.4" customHeight="1" x14ac:dyDescent="0.3">
      <c r="A33" s="480" t="s">
        <v>473</v>
      </c>
      <c r="B33" s="481" t="s">
        <v>1436</v>
      </c>
      <c r="C33" s="481" t="s">
        <v>1009</v>
      </c>
      <c r="D33" s="481" t="s">
        <v>1010</v>
      </c>
      <c r="E33" s="481" t="s">
        <v>1011</v>
      </c>
      <c r="F33" s="484"/>
      <c r="G33" s="484"/>
      <c r="H33" s="500">
        <v>0</v>
      </c>
      <c r="I33" s="484">
        <v>4</v>
      </c>
      <c r="J33" s="484">
        <v>1874.72</v>
      </c>
      <c r="K33" s="500">
        <v>1</v>
      </c>
      <c r="L33" s="484">
        <v>4</v>
      </c>
      <c r="M33" s="485">
        <v>1874.72</v>
      </c>
    </row>
    <row r="34" spans="1:13" ht="14.4" customHeight="1" x14ac:dyDescent="0.3">
      <c r="A34" s="480" t="s">
        <v>473</v>
      </c>
      <c r="B34" s="481" t="s">
        <v>1436</v>
      </c>
      <c r="C34" s="481" t="s">
        <v>1012</v>
      </c>
      <c r="D34" s="481" t="s">
        <v>1010</v>
      </c>
      <c r="E34" s="481" t="s">
        <v>1013</v>
      </c>
      <c r="F34" s="484"/>
      <c r="G34" s="484"/>
      <c r="H34" s="500">
        <v>0</v>
      </c>
      <c r="I34" s="484">
        <v>2</v>
      </c>
      <c r="J34" s="484">
        <v>703.02</v>
      </c>
      <c r="K34" s="500">
        <v>1</v>
      </c>
      <c r="L34" s="484">
        <v>2</v>
      </c>
      <c r="M34" s="485">
        <v>703.02</v>
      </c>
    </row>
    <row r="35" spans="1:13" ht="14.4" customHeight="1" x14ac:dyDescent="0.3">
      <c r="A35" s="480" t="s">
        <v>473</v>
      </c>
      <c r="B35" s="481" t="s">
        <v>1437</v>
      </c>
      <c r="C35" s="481" t="s">
        <v>788</v>
      </c>
      <c r="D35" s="481" t="s">
        <v>789</v>
      </c>
      <c r="E35" s="481" t="s">
        <v>790</v>
      </c>
      <c r="F35" s="484"/>
      <c r="G35" s="484"/>
      <c r="H35" s="500">
        <v>0</v>
      </c>
      <c r="I35" s="484">
        <v>5</v>
      </c>
      <c r="J35" s="484">
        <v>1973.2</v>
      </c>
      <c r="K35" s="500">
        <v>1</v>
      </c>
      <c r="L35" s="484">
        <v>5</v>
      </c>
      <c r="M35" s="485">
        <v>1973.2</v>
      </c>
    </row>
    <row r="36" spans="1:13" ht="14.4" customHeight="1" x14ac:dyDescent="0.3">
      <c r="A36" s="480" t="s">
        <v>473</v>
      </c>
      <c r="B36" s="481" t="s">
        <v>1437</v>
      </c>
      <c r="C36" s="481" t="s">
        <v>791</v>
      </c>
      <c r="D36" s="481" t="s">
        <v>789</v>
      </c>
      <c r="E36" s="481" t="s">
        <v>792</v>
      </c>
      <c r="F36" s="484"/>
      <c r="G36" s="484"/>
      <c r="H36" s="500">
        <v>0</v>
      </c>
      <c r="I36" s="484">
        <v>4</v>
      </c>
      <c r="J36" s="484">
        <v>526.16</v>
      </c>
      <c r="K36" s="500">
        <v>1</v>
      </c>
      <c r="L36" s="484">
        <v>4</v>
      </c>
      <c r="M36" s="485">
        <v>526.16</v>
      </c>
    </row>
    <row r="37" spans="1:13" ht="14.4" customHeight="1" x14ac:dyDescent="0.3">
      <c r="A37" s="480" t="s">
        <v>473</v>
      </c>
      <c r="B37" s="481" t="s">
        <v>1438</v>
      </c>
      <c r="C37" s="481" t="s">
        <v>729</v>
      </c>
      <c r="D37" s="481" t="s">
        <v>730</v>
      </c>
      <c r="E37" s="481" t="s">
        <v>731</v>
      </c>
      <c r="F37" s="484"/>
      <c r="G37" s="484"/>
      <c r="H37" s="500">
        <v>0</v>
      </c>
      <c r="I37" s="484">
        <v>2</v>
      </c>
      <c r="J37" s="484">
        <v>458.76</v>
      </c>
      <c r="K37" s="500">
        <v>1</v>
      </c>
      <c r="L37" s="484">
        <v>2</v>
      </c>
      <c r="M37" s="485">
        <v>458.76</v>
      </c>
    </row>
    <row r="38" spans="1:13" ht="14.4" customHeight="1" x14ac:dyDescent="0.3">
      <c r="A38" s="480" t="s">
        <v>473</v>
      </c>
      <c r="B38" s="481" t="s">
        <v>1439</v>
      </c>
      <c r="C38" s="481" t="s">
        <v>733</v>
      </c>
      <c r="D38" s="481" t="s">
        <v>734</v>
      </c>
      <c r="E38" s="481" t="s">
        <v>662</v>
      </c>
      <c r="F38" s="484"/>
      <c r="G38" s="484"/>
      <c r="H38" s="500">
        <v>0</v>
      </c>
      <c r="I38" s="484">
        <v>8</v>
      </c>
      <c r="J38" s="484">
        <v>842.56</v>
      </c>
      <c r="K38" s="500">
        <v>1</v>
      </c>
      <c r="L38" s="484">
        <v>8</v>
      </c>
      <c r="M38" s="485">
        <v>842.56</v>
      </c>
    </row>
    <row r="39" spans="1:13" ht="14.4" customHeight="1" x14ac:dyDescent="0.3">
      <c r="A39" s="480" t="s">
        <v>473</v>
      </c>
      <c r="B39" s="481" t="s">
        <v>1439</v>
      </c>
      <c r="C39" s="481" t="s">
        <v>735</v>
      </c>
      <c r="D39" s="481" t="s">
        <v>736</v>
      </c>
      <c r="E39" s="481" t="s">
        <v>716</v>
      </c>
      <c r="F39" s="484"/>
      <c r="G39" s="484"/>
      <c r="H39" s="500">
        <v>0</v>
      </c>
      <c r="I39" s="484">
        <v>2</v>
      </c>
      <c r="J39" s="484">
        <v>421.32</v>
      </c>
      <c r="K39" s="500">
        <v>1</v>
      </c>
      <c r="L39" s="484">
        <v>2</v>
      </c>
      <c r="M39" s="485">
        <v>421.32</v>
      </c>
    </row>
    <row r="40" spans="1:13" ht="14.4" customHeight="1" x14ac:dyDescent="0.3">
      <c r="A40" s="480" t="s">
        <v>473</v>
      </c>
      <c r="B40" s="481" t="s">
        <v>1439</v>
      </c>
      <c r="C40" s="481" t="s">
        <v>737</v>
      </c>
      <c r="D40" s="481" t="s">
        <v>738</v>
      </c>
      <c r="E40" s="481" t="s">
        <v>739</v>
      </c>
      <c r="F40" s="484">
        <v>9</v>
      </c>
      <c r="G40" s="484">
        <v>294.84000000000003</v>
      </c>
      <c r="H40" s="500">
        <v>1</v>
      </c>
      <c r="I40" s="484"/>
      <c r="J40" s="484"/>
      <c r="K40" s="500">
        <v>0</v>
      </c>
      <c r="L40" s="484">
        <v>9</v>
      </c>
      <c r="M40" s="485">
        <v>294.84000000000003</v>
      </c>
    </row>
    <row r="41" spans="1:13" ht="14.4" customHeight="1" x14ac:dyDescent="0.3">
      <c r="A41" s="480" t="s">
        <v>473</v>
      </c>
      <c r="B41" s="481" t="s">
        <v>1439</v>
      </c>
      <c r="C41" s="481" t="s">
        <v>740</v>
      </c>
      <c r="D41" s="481" t="s">
        <v>738</v>
      </c>
      <c r="E41" s="481" t="s">
        <v>741</v>
      </c>
      <c r="F41" s="484">
        <v>4</v>
      </c>
      <c r="G41" s="484">
        <v>0</v>
      </c>
      <c r="H41" s="500"/>
      <c r="I41" s="484"/>
      <c r="J41" s="484"/>
      <c r="K41" s="500"/>
      <c r="L41" s="484">
        <v>4</v>
      </c>
      <c r="M41" s="485">
        <v>0</v>
      </c>
    </row>
    <row r="42" spans="1:13" ht="14.4" customHeight="1" x14ac:dyDescent="0.3">
      <c r="A42" s="480" t="s">
        <v>473</v>
      </c>
      <c r="B42" s="481" t="s">
        <v>1439</v>
      </c>
      <c r="C42" s="481" t="s">
        <v>742</v>
      </c>
      <c r="D42" s="481" t="s">
        <v>734</v>
      </c>
      <c r="E42" s="481" t="s">
        <v>591</v>
      </c>
      <c r="F42" s="484"/>
      <c r="G42" s="484"/>
      <c r="H42" s="500">
        <v>0</v>
      </c>
      <c r="I42" s="484">
        <v>8</v>
      </c>
      <c r="J42" s="484">
        <v>280.88</v>
      </c>
      <c r="K42" s="500">
        <v>1</v>
      </c>
      <c r="L42" s="484">
        <v>8</v>
      </c>
      <c r="M42" s="485">
        <v>280.88</v>
      </c>
    </row>
    <row r="43" spans="1:13" ht="14.4" customHeight="1" x14ac:dyDescent="0.3">
      <c r="A43" s="480" t="s">
        <v>473</v>
      </c>
      <c r="B43" s="481" t="s">
        <v>1439</v>
      </c>
      <c r="C43" s="481" t="s">
        <v>743</v>
      </c>
      <c r="D43" s="481" t="s">
        <v>744</v>
      </c>
      <c r="E43" s="481" t="s">
        <v>583</v>
      </c>
      <c r="F43" s="484">
        <v>2</v>
      </c>
      <c r="G43" s="484">
        <v>140.46</v>
      </c>
      <c r="H43" s="500">
        <v>1</v>
      </c>
      <c r="I43" s="484"/>
      <c r="J43" s="484"/>
      <c r="K43" s="500">
        <v>0</v>
      </c>
      <c r="L43" s="484">
        <v>2</v>
      </c>
      <c r="M43" s="485">
        <v>140.46</v>
      </c>
    </row>
    <row r="44" spans="1:13" ht="14.4" customHeight="1" x14ac:dyDescent="0.3">
      <c r="A44" s="480" t="s">
        <v>473</v>
      </c>
      <c r="B44" s="481" t="s">
        <v>1439</v>
      </c>
      <c r="C44" s="481" t="s">
        <v>745</v>
      </c>
      <c r="D44" s="481" t="s">
        <v>746</v>
      </c>
      <c r="E44" s="481" t="s">
        <v>591</v>
      </c>
      <c r="F44" s="484">
        <v>10</v>
      </c>
      <c r="G44" s="484">
        <v>351.1</v>
      </c>
      <c r="H44" s="500">
        <v>1</v>
      </c>
      <c r="I44" s="484"/>
      <c r="J44" s="484"/>
      <c r="K44" s="500">
        <v>0</v>
      </c>
      <c r="L44" s="484">
        <v>10</v>
      </c>
      <c r="M44" s="485">
        <v>351.1</v>
      </c>
    </row>
    <row r="45" spans="1:13" ht="14.4" customHeight="1" x14ac:dyDescent="0.3">
      <c r="A45" s="480" t="s">
        <v>473</v>
      </c>
      <c r="B45" s="481" t="s">
        <v>1439</v>
      </c>
      <c r="C45" s="481" t="s">
        <v>747</v>
      </c>
      <c r="D45" s="481" t="s">
        <v>748</v>
      </c>
      <c r="E45" s="481" t="s">
        <v>583</v>
      </c>
      <c r="F45" s="484">
        <v>2</v>
      </c>
      <c r="G45" s="484">
        <v>140.46</v>
      </c>
      <c r="H45" s="500">
        <v>1</v>
      </c>
      <c r="I45" s="484"/>
      <c r="J45" s="484"/>
      <c r="K45" s="500">
        <v>0</v>
      </c>
      <c r="L45" s="484">
        <v>2</v>
      </c>
      <c r="M45" s="485">
        <v>140.46</v>
      </c>
    </row>
    <row r="46" spans="1:13" ht="14.4" customHeight="1" x14ac:dyDescent="0.3">
      <c r="A46" s="480" t="s">
        <v>473</v>
      </c>
      <c r="B46" s="481" t="s">
        <v>1440</v>
      </c>
      <c r="C46" s="481" t="s">
        <v>917</v>
      </c>
      <c r="D46" s="481" t="s">
        <v>918</v>
      </c>
      <c r="E46" s="481" t="s">
        <v>919</v>
      </c>
      <c r="F46" s="484"/>
      <c r="G46" s="484"/>
      <c r="H46" s="500">
        <v>0</v>
      </c>
      <c r="I46" s="484">
        <v>8</v>
      </c>
      <c r="J46" s="484">
        <v>234.16</v>
      </c>
      <c r="K46" s="500">
        <v>1</v>
      </c>
      <c r="L46" s="484">
        <v>8</v>
      </c>
      <c r="M46" s="485">
        <v>234.16</v>
      </c>
    </row>
    <row r="47" spans="1:13" ht="14.4" customHeight="1" x14ac:dyDescent="0.3">
      <c r="A47" s="480" t="s">
        <v>473</v>
      </c>
      <c r="B47" s="481" t="s">
        <v>1441</v>
      </c>
      <c r="C47" s="481" t="s">
        <v>750</v>
      </c>
      <c r="D47" s="481" t="s">
        <v>751</v>
      </c>
      <c r="E47" s="481" t="s">
        <v>752</v>
      </c>
      <c r="F47" s="484"/>
      <c r="G47" s="484"/>
      <c r="H47" s="500">
        <v>0</v>
      </c>
      <c r="I47" s="484">
        <v>15</v>
      </c>
      <c r="J47" s="484">
        <v>867.45</v>
      </c>
      <c r="K47" s="500">
        <v>1</v>
      </c>
      <c r="L47" s="484">
        <v>15</v>
      </c>
      <c r="M47" s="485">
        <v>867.45</v>
      </c>
    </row>
    <row r="48" spans="1:13" ht="14.4" customHeight="1" x14ac:dyDescent="0.3">
      <c r="A48" s="480" t="s">
        <v>473</v>
      </c>
      <c r="B48" s="481" t="s">
        <v>1441</v>
      </c>
      <c r="C48" s="481" t="s">
        <v>753</v>
      </c>
      <c r="D48" s="481" t="s">
        <v>751</v>
      </c>
      <c r="E48" s="481" t="s">
        <v>754</v>
      </c>
      <c r="F48" s="484"/>
      <c r="G48" s="484"/>
      <c r="H48" s="500">
        <v>0</v>
      </c>
      <c r="I48" s="484">
        <v>3</v>
      </c>
      <c r="J48" s="484">
        <v>109.10999999999999</v>
      </c>
      <c r="K48" s="500">
        <v>1</v>
      </c>
      <c r="L48" s="484">
        <v>3</v>
      </c>
      <c r="M48" s="485">
        <v>109.10999999999999</v>
      </c>
    </row>
    <row r="49" spans="1:13" ht="14.4" customHeight="1" x14ac:dyDescent="0.3">
      <c r="A49" s="480" t="s">
        <v>473</v>
      </c>
      <c r="B49" s="481" t="s">
        <v>1442</v>
      </c>
      <c r="C49" s="481" t="s">
        <v>1029</v>
      </c>
      <c r="D49" s="481" t="s">
        <v>1030</v>
      </c>
      <c r="E49" s="481" t="s">
        <v>1031</v>
      </c>
      <c r="F49" s="484"/>
      <c r="G49" s="484"/>
      <c r="H49" s="500">
        <v>0</v>
      </c>
      <c r="I49" s="484">
        <v>2</v>
      </c>
      <c r="J49" s="484">
        <v>103.66</v>
      </c>
      <c r="K49" s="500">
        <v>1</v>
      </c>
      <c r="L49" s="484">
        <v>2</v>
      </c>
      <c r="M49" s="485">
        <v>103.66</v>
      </c>
    </row>
    <row r="50" spans="1:13" ht="14.4" customHeight="1" x14ac:dyDescent="0.3">
      <c r="A50" s="480" t="s">
        <v>473</v>
      </c>
      <c r="B50" s="481" t="s">
        <v>1443</v>
      </c>
      <c r="C50" s="481" t="s">
        <v>1186</v>
      </c>
      <c r="D50" s="481" t="s">
        <v>1187</v>
      </c>
      <c r="E50" s="481" t="s">
        <v>1188</v>
      </c>
      <c r="F50" s="484">
        <v>2</v>
      </c>
      <c r="G50" s="484">
        <v>1006.04</v>
      </c>
      <c r="H50" s="500">
        <v>1</v>
      </c>
      <c r="I50" s="484"/>
      <c r="J50" s="484"/>
      <c r="K50" s="500">
        <v>0</v>
      </c>
      <c r="L50" s="484">
        <v>2</v>
      </c>
      <c r="M50" s="485">
        <v>1006.04</v>
      </c>
    </row>
    <row r="51" spans="1:13" ht="14.4" customHeight="1" x14ac:dyDescent="0.3">
      <c r="A51" s="480" t="s">
        <v>473</v>
      </c>
      <c r="B51" s="481" t="s">
        <v>1444</v>
      </c>
      <c r="C51" s="481" t="s">
        <v>589</v>
      </c>
      <c r="D51" s="481" t="s">
        <v>590</v>
      </c>
      <c r="E51" s="481" t="s">
        <v>591</v>
      </c>
      <c r="F51" s="484"/>
      <c r="G51" s="484"/>
      <c r="H51" s="500">
        <v>0</v>
      </c>
      <c r="I51" s="484">
        <v>7</v>
      </c>
      <c r="J51" s="484">
        <v>337.89</v>
      </c>
      <c r="K51" s="500">
        <v>1</v>
      </c>
      <c r="L51" s="484">
        <v>7</v>
      </c>
      <c r="M51" s="485">
        <v>337.89</v>
      </c>
    </row>
    <row r="52" spans="1:13" ht="14.4" customHeight="1" x14ac:dyDescent="0.3">
      <c r="A52" s="480" t="s">
        <v>473</v>
      </c>
      <c r="B52" s="481" t="s">
        <v>1444</v>
      </c>
      <c r="C52" s="481" t="s">
        <v>661</v>
      </c>
      <c r="D52" s="481" t="s">
        <v>590</v>
      </c>
      <c r="E52" s="481" t="s">
        <v>662</v>
      </c>
      <c r="F52" s="484"/>
      <c r="G52" s="484"/>
      <c r="H52" s="500">
        <v>0</v>
      </c>
      <c r="I52" s="484">
        <v>6</v>
      </c>
      <c r="J52" s="484">
        <v>868.86</v>
      </c>
      <c r="K52" s="500">
        <v>1</v>
      </c>
      <c r="L52" s="484">
        <v>6</v>
      </c>
      <c r="M52" s="485">
        <v>868.86</v>
      </c>
    </row>
    <row r="53" spans="1:13" ht="14.4" customHeight="1" x14ac:dyDescent="0.3">
      <c r="A53" s="480" t="s">
        <v>473</v>
      </c>
      <c r="B53" s="481" t="s">
        <v>1444</v>
      </c>
      <c r="C53" s="481" t="s">
        <v>1050</v>
      </c>
      <c r="D53" s="481" t="s">
        <v>1051</v>
      </c>
      <c r="E53" s="481" t="s">
        <v>583</v>
      </c>
      <c r="F53" s="484"/>
      <c r="G53" s="484"/>
      <c r="H53" s="500">
        <v>0</v>
      </c>
      <c r="I53" s="484">
        <v>2</v>
      </c>
      <c r="J53" s="484">
        <v>193.06</v>
      </c>
      <c r="K53" s="500">
        <v>1</v>
      </c>
      <c r="L53" s="484">
        <v>2</v>
      </c>
      <c r="M53" s="485">
        <v>193.06</v>
      </c>
    </row>
    <row r="54" spans="1:13" ht="14.4" customHeight="1" x14ac:dyDescent="0.3">
      <c r="A54" s="480" t="s">
        <v>473</v>
      </c>
      <c r="B54" s="481" t="s">
        <v>1444</v>
      </c>
      <c r="C54" s="481" t="s">
        <v>1052</v>
      </c>
      <c r="D54" s="481" t="s">
        <v>1051</v>
      </c>
      <c r="E54" s="481" t="s">
        <v>716</v>
      </c>
      <c r="F54" s="484"/>
      <c r="G54" s="484"/>
      <c r="H54" s="500">
        <v>0</v>
      </c>
      <c r="I54" s="484">
        <v>4</v>
      </c>
      <c r="J54" s="484">
        <v>1158.48</v>
      </c>
      <c r="K54" s="500">
        <v>1</v>
      </c>
      <c r="L54" s="484">
        <v>4</v>
      </c>
      <c r="M54" s="485">
        <v>1158.48</v>
      </c>
    </row>
    <row r="55" spans="1:13" ht="14.4" customHeight="1" x14ac:dyDescent="0.3">
      <c r="A55" s="480" t="s">
        <v>473</v>
      </c>
      <c r="B55" s="481" t="s">
        <v>1444</v>
      </c>
      <c r="C55" s="481" t="s">
        <v>1053</v>
      </c>
      <c r="D55" s="481" t="s">
        <v>1054</v>
      </c>
      <c r="E55" s="481" t="s">
        <v>792</v>
      </c>
      <c r="F55" s="484"/>
      <c r="G55" s="484"/>
      <c r="H55" s="500">
        <v>0</v>
      </c>
      <c r="I55" s="484">
        <v>4</v>
      </c>
      <c r="J55" s="484">
        <v>193.08</v>
      </c>
      <c r="K55" s="500">
        <v>1</v>
      </c>
      <c r="L55" s="484">
        <v>4</v>
      </c>
      <c r="M55" s="485">
        <v>193.08</v>
      </c>
    </row>
    <row r="56" spans="1:13" ht="14.4" customHeight="1" x14ac:dyDescent="0.3">
      <c r="A56" s="480" t="s">
        <v>473</v>
      </c>
      <c r="B56" s="481" t="s">
        <v>1444</v>
      </c>
      <c r="C56" s="481" t="s">
        <v>1055</v>
      </c>
      <c r="D56" s="481" t="s">
        <v>1054</v>
      </c>
      <c r="E56" s="481" t="s">
        <v>1056</v>
      </c>
      <c r="F56" s="484"/>
      <c r="G56" s="484"/>
      <c r="H56" s="500">
        <v>0</v>
      </c>
      <c r="I56" s="484">
        <v>1</v>
      </c>
      <c r="J56" s="484">
        <v>160.88999999999999</v>
      </c>
      <c r="K56" s="500">
        <v>1</v>
      </c>
      <c r="L56" s="484">
        <v>1</v>
      </c>
      <c r="M56" s="485">
        <v>160.88999999999999</v>
      </c>
    </row>
    <row r="57" spans="1:13" ht="14.4" customHeight="1" x14ac:dyDescent="0.3">
      <c r="A57" s="480" t="s">
        <v>473</v>
      </c>
      <c r="B57" s="481" t="s">
        <v>1444</v>
      </c>
      <c r="C57" s="481" t="s">
        <v>1057</v>
      </c>
      <c r="D57" s="481" t="s">
        <v>1058</v>
      </c>
      <c r="E57" s="481" t="s">
        <v>792</v>
      </c>
      <c r="F57" s="484">
        <v>2</v>
      </c>
      <c r="G57" s="484">
        <v>96.54</v>
      </c>
      <c r="H57" s="500">
        <v>1</v>
      </c>
      <c r="I57" s="484"/>
      <c r="J57" s="484"/>
      <c r="K57" s="500">
        <v>0</v>
      </c>
      <c r="L57" s="484">
        <v>2</v>
      </c>
      <c r="M57" s="485">
        <v>96.54</v>
      </c>
    </row>
    <row r="58" spans="1:13" ht="14.4" customHeight="1" x14ac:dyDescent="0.3">
      <c r="A58" s="480" t="s">
        <v>473</v>
      </c>
      <c r="B58" s="481" t="s">
        <v>1445</v>
      </c>
      <c r="C58" s="481" t="s">
        <v>1085</v>
      </c>
      <c r="D58" s="481" t="s">
        <v>1086</v>
      </c>
      <c r="E58" s="481" t="s">
        <v>1087</v>
      </c>
      <c r="F58" s="484"/>
      <c r="G58" s="484"/>
      <c r="H58" s="500">
        <v>0</v>
      </c>
      <c r="I58" s="484">
        <v>2</v>
      </c>
      <c r="J58" s="484">
        <v>20.82</v>
      </c>
      <c r="K58" s="500">
        <v>1</v>
      </c>
      <c r="L58" s="484">
        <v>2</v>
      </c>
      <c r="M58" s="485">
        <v>20.82</v>
      </c>
    </row>
    <row r="59" spans="1:13" ht="14.4" customHeight="1" x14ac:dyDescent="0.3">
      <c r="A59" s="480" t="s">
        <v>473</v>
      </c>
      <c r="B59" s="481" t="s">
        <v>1445</v>
      </c>
      <c r="C59" s="481" t="s">
        <v>1088</v>
      </c>
      <c r="D59" s="481" t="s">
        <v>1086</v>
      </c>
      <c r="E59" s="481" t="s">
        <v>1089</v>
      </c>
      <c r="F59" s="484"/>
      <c r="G59" s="484"/>
      <c r="H59" s="500"/>
      <c r="I59" s="484">
        <v>2</v>
      </c>
      <c r="J59" s="484">
        <v>0</v>
      </c>
      <c r="K59" s="500"/>
      <c r="L59" s="484">
        <v>2</v>
      </c>
      <c r="M59" s="485">
        <v>0</v>
      </c>
    </row>
    <row r="60" spans="1:13" ht="14.4" customHeight="1" x14ac:dyDescent="0.3">
      <c r="A60" s="480" t="s">
        <v>473</v>
      </c>
      <c r="B60" s="481" t="s">
        <v>1421</v>
      </c>
      <c r="C60" s="481" t="s">
        <v>592</v>
      </c>
      <c r="D60" s="481" t="s">
        <v>501</v>
      </c>
      <c r="E60" s="481" t="s">
        <v>593</v>
      </c>
      <c r="F60" s="484"/>
      <c r="G60" s="484"/>
      <c r="H60" s="500">
        <v>0</v>
      </c>
      <c r="I60" s="484">
        <v>4</v>
      </c>
      <c r="J60" s="484">
        <v>291.52</v>
      </c>
      <c r="K60" s="500">
        <v>1</v>
      </c>
      <c r="L60" s="484">
        <v>4</v>
      </c>
      <c r="M60" s="485">
        <v>291.52</v>
      </c>
    </row>
    <row r="61" spans="1:13" ht="14.4" customHeight="1" x14ac:dyDescent="0.3">
      <c r="A61" s="480" t="s">
        <v>473</v>
      </c>
      <c r="B61" s="481" t="s">
        <v>1421</v>
      </c>
      <c r="C61" s="481" t="s">
        <v>500</v>
      </c>
      <c r="D61" s="481" t="s">
        <v>501</v>
      </c>
      <c r="E61" s="481" t="s">
        <v>502</v>
      </c>
      <c r="F61" s="484"/>
      <c r="G61" s="484"/>
      <c r="H61" s="500">
        <v>0</v>
      </c>
      <c r="I61" s="484">
        <v>5</v>
      </c>
      <c r="J61" s="484">
        <v>1136.71</v>
      </c>
      <c r="K61" s="500">
        <v>1</v>
      </c>
      <c r="L61" s="484">
        <v>5</v>
      </c>
      <c r="M61" s="485">
        <v>1136.71</v>
      </c>
    </row>
    <row r="62" spans="1:13" ht="14.4" customHeight="1" x14ac:dyDescent="0.3">
      <c r="A62" s="480" t="s">
        <v>473</v>
      </c>
      <c r="B62" s="481" t="s">
        <v>1421</v>
      </c>
      <c r="C62" s="481" t="s">
        <v>1072</v>
      </c>
      <c r="D62" s="481" t="s">
        <v>1073</v>
      </c>
      <c r="E62" s="481" t="s">
        <v>1074</v>
      </c>
      <c r="F62" s="484"/>
      <c r="G62" s="484"/>
      <c r="H62" s="500">
        <v>0</v>
      </c>
      <c r="I62" s="484">
        <v>1</v>
      </c>
      <c r="J62" s="484">
        <v>262.23</v>
      </c>
      <c r="K62" s="500">
        <v>1</v>
      </c>
      <c r="L62" s="484">
        <v>1</v>
      </c>
      <c r="M62" s="485">
        <v>262.23</v>
      </c>
    </row>
    <row r="63" spans="1:13" ht="14.4" customHeight="1" x14ac:dyDescent="0.3">
      <c r="A63" s="480" t="s">
        <v>473</v>
      </c>
      <c r="B63" s="481" t="s">
        <v>1421</v>
      </c>
      <c r="C63" s="481" t="s">
        <v>1075</v>
      </c>
      <c r="D63" s="481" t="s">
        <v>501</v>
      </c>
      <c r="E63" s="481" t="s">
        <v>1076</v>
      </c>
      <c r="F63" s="484"/>
      <c r="G63" s="484"/>
      <c r="H63" s="500">
        <v>0</v>
      </c>
      <c r="I63" s="484">
        <v>6</v>
      </c>
      <c r="J63" s="484">
        <v>2623.38</v>
      </c>
      <c r="K63" s="500">
        <v>1</v>
      </c>
      <c r="L63" s="484">
        <v>6</v>
      </c>
      <c r="M63" s="485">
        <v>2623.38</v>
      </c>
    </row>
    <row r="64" spans="1:13" ht="14.4" customHeight="1" x14ac:dyDescent="0.3">
      <c r="A64" s="480" t="s">
        <v>473</v>
      </c>
      <c r="B64" s="481" t="s">
        <v>1446</v>
      </c>
      <c r="C64" s="481" t="s">
        <v>1095</v>
      </c>
      <c r="D64" s="481" t="s">
        <v>1096</v>
      </c>
      <c r="E64" s="481" t="s">
        <v>1097</v>
      </c>
      <c r="F64" s="484"/>
      <c r="G64" s="484"/>
      <c r="H64" s="500">
        <v>0</v>
      </c>
      <c r="I64" s="484">
        <v>2</v>
      </c>
      <c r="J64" s="484">
        <v>84.94</v>
      </c>
      <c r="K64" s="500">
        <v>1</v>
      </c>
      <c r="L64" s="484">
        <v>2</v>
      </c>
      <c r="M64" s="485">
        <v>84.94</v>
      </c>
    </row>
    <row r="65" spans="1:13" ht="14.4" customHeight="1" x14ac:dyDescent="0.3">
      <c r="A65" s="480" t="s">
        <v>473</v>
      </c>
      <c r="B65" s="481" t="s">
        <v>1447</v>
      </c>
      <c r="C65" s="481" t="s">
        <v>859</v>
      </c>
      <c r="D65" s="481" t="s">
        <v>860</v>
      </c>
      <c r="E65" s="481" t="s">
        <v>861</v>
      </c>
      <c r="F65" s="484"/>
      <c r="G65" s="484"/>
      <c r="H65" s="500">
        <v>0</v>
      </c>
      <c r="I65" s="484">
        <v>4</v>
      </c>
      <c r="J65" s="484">
        <v>128.80000000000001</v>
      </c>
      <c r="K65" s="500">
        <v>1</v>
      </c>
      <c r="L65" s="484">
        <v>4</v>
      </c>
      <c r="M65" s="485">
        <v>128.80000000000001</v>
      </c>
    </row>
    <row r="66" spans="1:13" ht="14.4" customHeight="1" x14ac:dyDescent="0.3">
      <c r="A66" s="480" t="s">
        <v>473</v>
      </c>
      <c r="B66" s="481" t="s">
        <v>1448</v>
      </c>
      <c r="C66" s="481" t="s">
        <v>1059</v>
      </c>
      <c r="D66" s="481" t="s">
        <v>531</v>
      </c>
      <c r="E66" s="481" t="s">
        <v>1060</v>
      </c>
      <c r="F66" s="484"/>
      <c r="G66" s="484"/>
      <c r="H66" s="500">
        <v>0</v>
      </c>
      <c r="I66" s="484">
        <v>2</v>
      </c>
      <c r="J66" s="484">
        <v>363.88</v>
      </c>
      <c r="K66" s="500">
        <v>1</v>
      </c>
      <c r="L66" s="484">
        <v>2</v>
      </c>
      <c r="M66" s="485">
        <v>363.88</v>
      </c>
    </row>
    <row r="67" spans="1:13" ht="14.4" customHeight="1" x14ac:dyDescent="0.3">
      <c r="A67" s="480" t="s">
        <v>473</v>
      </c>
      <c r="B67" s="481" t="s">
        <v>1448</v>
      </c>
      <c r="C67" s="481" t="s">
        <v>1061</v>
      </c>
      <c r="D67" s="481" t="s">
        <v>531</v>
      </c>
      <c r="E67" s="481" t="s">
        <v>1062</v>
      </c>
      <c r="F67" s="484"/>
      <c r="G67" s="484"/>
      <c r="H67" s="500">
        <v>0</v>
      </c>
      <c r="I67" s="484">
        <v>1</v>
      </c>
      <c r="J67" s="484">
        <v>545.82000000000005</v>
      </c>
      <c r="K67" s="500">
        <v>1</v>
      </c>
      <c r="L67" s="484">
        <v>1</v>
      </c>
      <c r="M67" s="485">
        <v>545.82000000000005</v>
      </c>
    </row>
    <row r="68" spans="1:13" ht="14.4" customHeight="1" x14ac:dyDescent="0.3">
      <c r="A68" s="480" t="s">
        <v>473</v>
      </c>
      <c r="B68" s="481" t="s">
        <v>1448</v>
      </c>
      <c r="C68" s="481" t="s">
        <v>1063</v>
      </c>
      <c r="D68" s="481" t="s">
        <v>1064</v>
      </c>
      <c r="E68" s="481" t="s">
        <v>1065</v>
      </c>
      <c r="F68" s="484"/>
      <c r="G68" s="484"/>
      <c r="H68" s="500">
        <v>0</v>
      </c>
      <c r="I68" s="484">
        <v>1</v>
      </c>
      <c r="J68" s="484">
        <v>318.66000000000003</v>
      </c>
      <c r="K68" s="500">
        <v>1</v>
      </c>
      <c r="L68" s="484">
        <v>1</v>
      </c>
      <c r="M68" s="485">
        <v>318.66000000000003</v>
      </c>
    </row>
    <row r="69" spans="1:13" ht="14.4" customHeight="1" x14ac:dyDescent="0.3">
      <c r="A69" s="480" t="s">
        <v>473</v>
      </c>
      <c r="B69" s="481" t="s">
        <v>1448</v>
      </c>
      <c r="C69" s="481" t="s">
        <v>1066</v>
      </c>
      <c r="D69" s="481" t="s">
        <v>1064</v>
      </c>
      <c r="E69" s="481" t="s">
        <v>1067</v>
      </c>
      <c r="F69" s="484"/>
      <c r="G69" s="484"/>
      <c r="H69" s="500">
        <v>0</v>
      </c>
      <c r="I69" s="484">
        <v>2</v>
      </c>
      <c r="J69" s="484">
        <v>1091.6400000000001</v>
      </c>
      <c r="K69" s="500">
        <v>1</v>
      </c>
      <c r="L69" s="484">
        <v>2</v>
      </c>
      <c r="M69" s="485">
        <v>1091.6400000000001</v>
      </c>
    </row>
    <row r="70" spans="1:13" ht="14.4" customHeight="1" x14ac:dyDescent="0.3">
      <c r="A70" s="480" t="s">
        <v>473</v>
      </c>
      <c r="B70" s="481" t="s">
        <v>1448</v>
      </c>
      <c r="C70" s="481" t="s">
        <v>1068</v>
      </c>
      <c r="D70" s="481" t="s">
        <v>1064</v>
      </c>
      <c r="E70" s="481" t="s">
        <v>1069</v>
      </c>
      <c r="F70" s="484"/>
      <c r="G70" s="484"/>
      <c r="H70" s="500">
        <v>0</v>
      </c>
      <c r="I70" s="484">
        <v>1</v>
      </c>
      <c r="J70" s="484">
        <v>599.6</v>
      </c>
      <c r="K70" s="500">
        <v>1</v>
      </c>
      <c r="L70" s="484">
        <v>1</v>
      </c>
      <c r="M70" s="485">
        <v>599.6</v>
      </c>
    </row>
    <row r="71" spans="1:13" ht="14.4" customHeight="1" x14ac:dyDescent="0.3">
      <c r="A71" s="480" t="s">
        <v>473</v>
      </c>
      <c r="B71" s="481" t="s">
        <v>1448</v>
      </c>
      <c r="C71" s="481" t="s">
        <v>1070</v>
      </c>
      <c r="D71" s="481" t="s">
        <v>531</v>
      </c>
      <c r="E71" s="481" t="s">
        <v>1071</v>
      </c>
      <c r="F71" s="484"/>
      <c r="G71" s="484"/>
      <c r="H71" s="500">
        <v>0</v>
      </c>
      <c r="I71" s="484">
        <v>4</v>
      </c>
      <c r="J71" s="484">
        <v>3276.28</v>
      </c>
      <c r="K71" s="500">
        <v>1</v>
      </c>
      <c r="L71" s="484">
        <v>4</v>
      </c>
      <c r="M71" s="485">
        <v>3276.28</v>
      </c>
    </row>
    <row r="72" spans="1:13" ht="14.4" customHeight="1" x14ac:dyDescent="0.3">
      <c r="A72" s="480" t="s">
        <v>473</v>
      </c>
      <c r="B72" s="481" t="s">
        <v>1449</v>
      </c>
      <c r="C72" s="481" t="s">
        <v>980</v>
      </c>
      <c r="D72" s="481" t="s">
        <v>981</v>
      </c>
      <c r="E72" s="481" t="s">
        <v>982</v>
      </c>
      <c r="F72" s="484"/>
      <c r="G72" s="484"/>
      <c r="H72" s="500">
        <v>0</v>
      </c>
      <c r="I72" s="484">
        <v>10</v>
      </c>
      <c r="J72" s="484">
        <v>500.29999999999995</v>
      </c>
      <c r="K72" s="500">
        <v>1</v>
      </c>
      <c r="L72" s="484">
        <v>10</v>
      </c>
      <c r="M72" s="485">
        <v>500.29999999999995</v>
      </c>
    </row>
    <row r="73" spans="1:13" ht="14.4" customHeight="1" x14ac:dyDescent="0.3">
      <c r="A73" s="480" t="s">
        <v>473</v>
      </c>
      <c r="B73" s="481" t="s">
        <v>1449</v>
      </c>
      <c r="C73" s="481" t="s">
        <v>983</v>
      </c>
      <c r="D73" s="481" t="s">
        <v>981</v>
      </c>
      <c r="E73" s="481" t="s">
        <v>984</v>
      </c>
      <c r="F73" s="484"/>
      <c r="G73" s="484"/>
      <c r="H73" s="500"/>
      <c r="I73" s="484">
        <v>3</v>
      </c>
      <c r="J73" s="484">
        <v>0</v>
      </c>
      <c r="K73" s="500"/>
      <c r="L73" s="484">
        <v>3</v>
      </c>
      <c r="M73" s="485">
        <v>0</v>
      </c>
    </row>
    <row r="74" spans="1:13" ht="14.4" customHeight="1" x14ac:dyDescent="0.3">
      <c r="A74" s="480" t="s">
        <v>473</v>
      </c>
      <c r="B74" s="481" t="s">
        <v>1450</v>
      </c>
      <c r="C74" s="481" t="s">
        <v>1143</v>
      </c>
      <c r="D74" s="481" t="s">
        <v>1144</v>
      </c>
      <c r="E74" s="481" t="s">
        <v>1145</v>
      </c>
      <c r="F74" s="484">
        <v>2</v>
      </c>
      <c r="G74" s="484">
        <v>0</v>
      </c>
      <c r="H74" s="500"/>
      <c r="I74" s="484"/>
      <c r="J74" s="484"/>
      <c r="K74" s="500"/>
      <c r="L74" s="484">
        <v>2</v>
      </c>
      <c r="M74" s="485">
        <v>0</v>
      </c>
    </row>
    <row r="75" spans="1:13" ht="14.4" customHeight="1" x14ac:dyDescent="0.3">
      <c r="A75" s="480" t="s">
        <v>473</v>
      </c>
      <c r="B75" s="481" t="s">
        <v>1450</v>
      </c>
      <c r="C75" s="481" t="s">
        <v>1146</v>
      </c>
      <c r="D75" s="481" t="s">
        <v>1144</v>
      </c>
      <c r="E75" s="481" t="s">
        <v>1147</v>
      </c>
      <c r="F75" s="484">
        <v>3</v>
      </c>
      <c r="G75" s="484">
        <v>890.64</v>
      </c>
      <c r="H75" s="500">
        <v>1</v>
      </c>
      <c r="I75" s="484"/>
      <c r="J75" s="484"/>
      <c r="K75" s="500">
        <v>0</v>
      </c>
      <c r="L75" s="484">
        <v>3</v>
      </c>
      <c r="M75" s="485">
        <v>890.64</v>
      </c>
    </row>
    <row r="76" spans="1:13" ht="14.4" customHeight="1" x14ac:dyDescent="0.3">
      <c r="A76" s="480" t="s">
        <v>473</v>
      </c>
      <c r="B76" s="481" t="s">
        <v>1450</v>
      </c>
      <c r="C76" s="481" t="s">
        <v>1148</v>
      </c>
      <c r="D76" s="481" t="s">
        <v>1149</v>
      </c>
      <c r="E76" s="481" t="s">
        <v>1145</v>
      </c>
      <c r="F76" s="484"/>
      <c r="G76" s="484"/>
      <c r="H76" s="500">
        <v>0</v>
      </c>
      <c r="I76" s="484">
        <v>2</v>
      </c>
      <c r="J76" s="484">
        <v>186.92</v>
      </c>
      <c r="K76" s="500">
        <v>1</v>
      </c>
      <c r="L76" s="484">
        <v>2</v>
      </c>
      <c r="M76" s="485">
        <v>186.92</v>
      </c>
    </row>
    <row r="77" spans="1:13" ht="14.4" customHeight="1" x14ac:dyDescent="0.3">
      <c r="A77" s="480" t="s">
        <v>473</v>
      </c>
      <c r="B77" s="481" t="s">
        <v>1451</v>
      </c>
      <c r="C77" s="481" t="s">
        <v>1119</v>
      </c>
      <c r="D77" s="481" t="s">
        <v>1120</v>
      </c>
      <c r="E77" s="481" t="s">
        <v>1121</v>
      </c>
      <c r="F77" s="484"/>
      <c r="G77" s="484"/>
      <c r="H77" s="500">
        <v>0</v>
      </c>
      <c r="I77" s="484">
        <v>1</v>
      </c>
      <c r="J77" s="484">
        <v>98.11</v>
      </c>
      <c r="K77" s="500">
        <v>1</v>
      </c>
      <c r="L77" s="484">
        <v>1</v>
      </c>
      <c r="M77" s="485">
        <v>98.11</v>
      </c>
    </row>
    <row r="78" spans="1:13" ht="14.4" customHeight="1" x14ac:dyDescent="0.3">
      <c r="A78" s="480" t="s">
        <v>473</v>
      </c>
      <c r="B78" s="481" t="s">
        <v>1452</v>
      </c>
      <c r="C78" s="481" t="s">
        <v>695</v>
      </c>
      <c r="D78" s="481" t="s">
        <v>696</v>
      </c>
      <c r="E78" s="481" t="s">
        <v>697</v>
      </c>
      <c r="F78" s="484"/>
      <c r="G78" s="484"/>
      <c r="H78" s="500">
        <v>0</v>
      </c>
      <c r="I78" s="484">
        <v>6</v>
      </c>
      <c r="J78" s="484">
        <v>2119.08</v>
      </c>
      <c r="K78" s="500">
        <v>1</v>
      </c>
      <c r="L78" s="484">
        <v>6</v>
      </c>
      <c r="M78" s="485">
        <v>2119.08</v>
      </c>
    </row>
    <row r="79" spans="1:13" ht="14.4" customHeight="1" x14ac:dyDescent="0.3">
      <c r="A79" s="480" t="s">
        <v>473</v>
      </c>
      <c r="B79" s="481" t="s">
        <v>1452</v>
      </c>
      <c r="C79" s="481" t="s">
        <v>698</v>
      </c>
      <c r="D79" s="481" t="s">
        <v>699</v>
      </c>
      <c r="E79" s="481" t="s">
        <v>700</v>
      </c>
      <c r="F79" s="484"/>
      <c r="G79" s="484"/>
      <c r="H79" s="500">
        <v>0</v>
      </c>
      <c r="I79" s="484">
        <v>4</v>
      </c>
      <c r="J79" s="484">
        <v>706.36</v>
      </c>
      <c r="K79" s="500">
        <v>1</v>
      </c>
      <c r="L79" s="484">
        <v>4</v>
      </c>
      <c r="M79" s="485">
        <v>706.36</v>
      </c>
    </row>
    <row r="80" spans="1:13" ht="14.4" customHeight="1" x14ac:dyDescent="0.3">
      <c r="A80" s="480" t="s">
        <v>473</v>
      </c>
      <c r="B80" s="481" t="s">
        <v>1452</v>
      </c>
      <c r="C80" s="481" t="s">
        <v>701</v>
      </c>
      <c r="D80" s="481" t="s">
        <v>696</v>
      </c>
      <c r="E80" s="481" t="s">
        <v>702</v>
      </c>
      <c r="F80" s="484"/>
      <c r="G80" s="484"/>
      <c r="H80" s="500">
        <v>0</v>
      </c>
      <c r="I80" s="484">
        <v>2</v>
      </c>
      <c r="J80" s="484">
        <v>706.36</v>
      </c>
      <c r="K80" s="500">
        <v>1</v>
      </c>
      <c r="L80" s="484">
        <v>2</v>
      </c>
      <c r="M80" s="485">
        <v>706.36</v>
      </c>
    </row>
    <row r="81" spans="1:13" ht="14.4" customHeight="1" x14ac:dyDescent="0.3">
      <c r="A81" s="480" t="s">
        <v>473</v>
      </c>
      <c r="B81" s="481" t="s">
        <v>1452</v>
      </c>
      <c r="C81" s="481" t="s">
        <v>703</v>
      </c>
      <c r="D81" s="481" t="s">
        <v>704</v>
      </c>
      <c r="E81" s="481" t="s">
        <v>705</v>
      </c>
      <c r="F81" s="484"/>
      <c r="G81" s="484"/>
      <c r="H81" s="500">
        <v>0</v>
      </c>
      <c r="I81" s="484">
        <v>3</v>
      </c>
      <c r="J81" s="484">
        <v>1630.08</v>
      </c>
      <c r="K81" s="500">
        <v>1</v>
      </c>
      <c r="L81" s="484">
        <v>3</v>
      </c>
      <c r="M81" s="485">
        <v>1630.08</v>
      </c>
    </row>
    <row r="82" spans="1:13" ht="14.4" customHeight="1" x14ac:dyDescent="0.3">
      <c r="A82" s="480" t="s">
        <v>473</v>
      </c>
      <c r="B82" s="481" t="s">
        <v>1452</v>
      </c>
      <c r="C82" s="481" t="s">
        <v>706</v>
      </c>
      <c r="D82" s="481" t="s">
        <v>707</v>
      </c>
      <c r="E82" s="481" t="s">
        <v>708</v>
      </c>
      <c r="F82" s="484">
        <v>2</v>
      </c>
      <c r="G82" s="484">
        <v>706.36</v>
      </c>
      <c r="H82" s="500">
        <v>1</v>
      </c>
      <c r="I82" s="484"/>
      <c r="J82" s="484"/>
      <c r="K82" s="500">
        <v>0</v>
      </c>
      <c r="L82" s="484">
        <v>2</v>
      </c>
      <c r="M82" s="485">
        <v>706.36</v>
      </c>
    </row>
    <row r="83" spans="1:13" ht="14.4" customHeight="1" x14ac:dyDescent="0.3">
      <c r="A83" s="480" t="s">
        <v>473</v>
      </c>
      <c r="B83" s="481" t="s">
        <v>1452</v>
      </c>
      <c r="C83" s="481" t="s">
        <v>709</v>
      </c>
      <c r="D83" s="481" t="s">
        <v>582</v>
      </c>
      <c r="E83" s="481" t="s">
        <v>710</v>
      </c>
      <c r="F83" s="484"/>
      <c r="G83" s="484"/>
      <c r="H83" s="500">
        <v>0</v>
      </c>
      <c r="I83" s="484">
        <v>7</v>
      </c>
      <c r="J83" s="484">
        <v>2746.94</v>
      </c>
      <c r="K83" s="500">
        <v>1</v>
      </c>
      <c r="L83" s="484">
        <v>7</v>
      </c>
      <c r="M83" s="485">
        <v>2746.94</v>
      </c>
    </row>
    <row r="84" spans="1:13" ht="14.4" customHeight="1" x14ac:dyDescent="0.3">
      <c r="A84" s="480" t="s">
        <v>473</v>
      </c>
      <c r="B84" s="481" t="s">
        <v>1452</v>
      </c>
      <c r="C84" s="481" t="s">
        <v>711</v>
      </c>
      <c r="D84" s="481" t="s">
        <v>582</v>
      </c>
      <c r="E84" s="481" t="s">
        <v>712</v>
      </c>
      <c r="F84" s="484"/>
      <c r="G84" s="484"/>
      <c r="H84" s="500">
        <v>0</v>
      </c>
      <c r="I84" s="484">
        <v>3</v>
      </c>
      <c r="J84" s="484">
        <v>1811.19</v>
      </c>
      <c r="K84" s="500">
        <v>1</v>
      </c>
      <c r="L84" s="484">
        <v>3</v>
      </c>
      <c r="M84" s="485">
        <v>1811.19</v>
      </c>
    </row>
    <row r="85" spans="1:13" ht="14.4" customHeight="1" x14ac:dyDescent="0.3">
      <c r="A85" s="480" t="s">
        <v>473</v>
      </c>
      <c r="B85" s="481" t="s">
        <v>1452</v>
      </c>
      <c r="C85" s="481" t="s">
        <v>715</v>
      </c>
      <c r="D85" s="481" t="s">
        <v>714</v>
      </c>
      <c r="E85" s="481" t="s">
        <v>716</v>
      </c>
      <c r="F85" s="484"/>
      <c r="G85" s="484"/>
      <c r="H85" s="500">
        <v>0</v>
      </c>
      <c r="I85" s="484">
        <v>6</v>
      </c>
      <c r="J85" s="484">
        <v>1124.22</v>
      </c>
      <c r="K85" s="500">
        <v>1</v>
      </c>
      <c r="L85" s="484">
        <v>6</v>
      </c>
      <c r="M85" s="485">
        <v>1124.22</v>
      </c>
    </row>
    <row r="86" spans="1:13" ht="14.4" customHeight="1" x14ac:dyDescent="0.3">
      <c r="A86" s="480" t="s">
        <v>473</v>
      </c>
      <c r="B86" s="481" t="s">
        <v>1452</v>
      </c>
      <c r="C86" s="481" t="s">
        <v>713</v>
      </c>
      <c r="D86" s="481" t="s">
        <v>714</v>
      </c>
      <c r="E86" s="481" t="s">
        <v>708</v>
      </c>
      <c r="F86" s="484"/>
      <c r="G86" s="484"/>
      <c r="H86" s="500">
        <v>0</v>
      </c>
      <c r="I86" s="484">
        <v>3</v>
      </c>
      <c r="J86" s="484">
        <v>1124.22</v>
      </c>
      <c r="K86" s="500">
        <v>1</v>
      </c>
      <c r="L86" s="484">
        <v>3</v>
      </c>
      <c r="M86" s="485">
        <v>1124.22</v>
      </c>
    </row>
    <row r="87" spans="1:13" ht="14.4" customHeight="1" x14ac:dyDescent="0.3">
      <c r="A87" s="480" t="s">
        <v>473</v>
      </c>
      <c r="B87" s="481" t="s">
        <v>1452</v>
      </c>
      <c r="C87" s="481" t="s">
        <v>719</v>
      </c>
      <c r="D87" s="481" t="s">
        <v>714</v>
      </c>
      <c r="E87" s="481" t="s">
        <v>624</v>
      </c>
      <c r="F87" s="484"/>
      <c r="G87" s="484"/>
      <c r="H87" s="500">
        <v>0</v>
      </c>
      <c r="I87" s="484">
        <v>8</v>
      </c>
      <c r="J87" s="484">
        <v>4634.4799999999996</v>
      </c>
      <c r="K87" s="500">
        <v>1</v>
      </c>
      <c r="L87" s="484">
        <v>8</v>
      </c>
      <c r="M87" s="485">
        <v>4634.4799999999996</v>
      </c>
    </row>
    <row r="88" spans="1:13" ht="14.4" customHeight="1" x14ac:dyDescent="0.3">
      <c r="A88" s="480" t="s">
        <v>473</v>
      </c>
      <c r="B88" s="481" t="s">
        <v>1452</v>
      </c>
      <c r="C88" s="481" t="s">
        <v>717</v>
      </c>
      <c r="D88" s="481" t="s">
        <v>714</v>
      </c>
      <c r="E88" s="481" t="s">
        <v>718</v>
      </c>
      <c r="F88" s="484"/>
      <c r="G88" s="484"/>
      <c r="H88" s="500">
        <v>0</v>
      </c>
      <c r="I88" s="484">
        <v>6</v>
      </c>
      <c r="J88" s="484">
        <v>1793.7599999999998</v>
      </c>
      <c r="K88" s="500">
        <v>1</v>
      </c>
      <c r="L88" s="484">
        <v>6</v>
      </c>
      <c r="M88" s="485">
        <v>1793.7599999999998</v>
      </c>
    </row>
    <row r="89" spans="1:13" ht="14.4" customHeight="1" x14ac:dyDescent="0.3">
      <c r="A89" s="480" t="s">
        <v>473</v>
      </c>
      <c r="B89" s="481" t="s">
        <v>1453</v>
      </c>
      <c r="C89" s="481" t="s">
        <v>1104</v>
      </c>
      <c r="D89" s="481" t="s">
        <v>623</v>
      </c>
      <c r="E89" s="481" t="s">
        <v>716</v>
      </c>
      <c r="F89" s="484"/>
      <c r="G89" s="484"/>
      <c r="H89" s="500">
        <v>0</v>
      </c>
      <c r="I89" s="484">
        <v>4</v>
      </c>
      <c r="J89" s="484">
        <v>1412.72</v>
      </c>
      <c r="K89" s="500">
        <v>1</v>
      </c>
      <c r="L89" s="484">
        <v>4</v>
      </c>
      <c r="M89" s="485">
        <v>1412.72</v>
      </c>
    </row>
    <row r="90" spans="1:13" ht="14.4" customHeight="1" x14ac:dyDescent="0.3">
      <c r="A90" s="480" t="s">
        <v>473</v>
      </c>
      <c r="B90" s="481" t="s">
        <v>1453</v>
      </c>
      <c r="C90" s="481" t="s">
        <v>1105</v>
      </c>
      <c r="D90" s="481" t="s">
        <v>623</v>
      </c>
      <c r="E90" s="481" t="s">
        <v>708</v>
      </c>
      <c r="F90" s="484"/>
      <c r="G90" s="484"/>
      <c r="H90" s="500">
        <v>0</v>
      </c>
      <c r="I90" s="484">
        <v>9</v>
      </c>
      <c r="J90" s="484">
        <v>4890.24</v>
      </c>
      <c r="K90" s="500">
        <v>1</v>
      </c>
      <c r="L90" s="484">
        <v>9</v>
      </c>
      <c r="M90" s="485">
        <v>4890.24</v>
      </c>
    </row>
    <row r="91" spans="1:13" ht="14.4" customHeight="1" x14ac:dyDescent="0.3">
      <c r="A91" s="480" t="s">
        <v>473</v>
      </c>
      <c r="B91" s="481" t="s">
        <v>1453</v>
      </c>
      <c r="C91" s="481" t="s">
        <v>622</v>
      </c>
      <c r="D91" s="481" t="s">
        <v>623</v>
      </c>
      <c r="E91" s="481" t="s">
        <v>624</v>
      </c>
      <c r="F91" s="484"/>
      <c r="G91" s="484"/>
      <c r="H91" s="500">
        <v>0</v>
      </c>
      <c r="I91" s="484">
        <v>4</v>
      </c>
      <c r="J91" s="484">
        <v>3343.72</v>
      </c>
      <c r="K91" s="500">
        <v>1</v>
      </c>
      <c r="L91" s="484">
        <v>4</v>
      </c>
      <c r="M91" s="485">
        <v>3343.72</v>
      </c>
    </row>
    <row r="92" spans="1:13" ht="14.4" customHeight="1" x14ac:dyDescent="0.3">
      <c r="A92" s="480" t="s">
        <v>473</v>
      </c>
      <c r="B92" s="481" t="s">
        <v>1454</v>
      </c>
      <c r="C92" s="481" t="s">
        <v>721</v>
      </c>
      <c r="D92" s="481" t="s">
        <v>722</v>
      </c>
      <c r="E92" s="481" t="s">
        <v>723</v>
      </c>
      <c r="F92" s="484"/>
      <c r="G92" s="484"/>
      <c r="H92" s="500">
        <v>0</v>
      </c>
      <c r="I92" s="484">
        <v>3</v>
      </c>
      <c r="J92" s="484">
        <v>2217.9900000000002</v>
      </c>
      <c r="K92" s="500">
        <v>1</v>
      </c>
      <c r="L92" s="484">
        <v>3</v>
      </c>
      <c r="M92" s="485">
        <v>2217.9900000000002</v>
      </c>
    </row>
    <row r="93" spans="1:13" ht="14.4" customHeight="1" x14ac:dyDescent="0.3">
      <c r="A93" s="480" t="s">
        <v>473</v>
      </c>
      <c r="B93" s="481" t="s">
        <v>1455</v>
      </c>
      <c r="C93" s="481" t="s">
        <v>1136</v>
      </c>
      <c r="D93" s="481" t="s">
        <v>1137</v>
      </c>
      <c r="E93" s="481" t="s">
        <v>1138</v>
      </c>
      <c r="F93" s="484">
        <v>1</v>
      </c>
      <c r="G93" s="484">
        <v>0</v>
      </c>
      <c r="H93" s="500"/>
      <c r="I93" s="484"/>
      <c r="J93" s="484"/>
      <c r="K93" s="500"/>
      <c r="L93" s="484">
        <v>1</v>
      </c>
      <c r="M93" s="485">
        <v>0</v>
      </c>
    </row>
    <row r="94" spans="1:13" ht="14.4" customHeight="1" x14ac:dyDescent="0.3">
      <c r="A94" s="480" t="s">
        <v>473</v>
      </c>
      <c r="B94" s="481" t="s">
        <v>1455</v>
      </c>
      <c r="C94" s="481" t="s">
        <v>1139</v>
      </c>
      <c r="D94" s="481" t="s">
        <v>1140</v>
      </c>
      <c r="E94" s="481" t="s">
        <v>1141</v>
      </c>
      <c r="F94" s="484">
        <v>2</v>
      </c>
      <c r="G94" s="484">
        <v>0</v>
      </c>
      <c r="H94" s="500"/>
      <c r="I94" s="484"/>
      <c r="J94" s="484"/>
      <c r="K94" s="500"/>
      <c r="L94" s="484">
        <v>2</v>
      </c>
      <c r="M94" s="485">
        <v>0</v>
      </c>
    </row>
    <row r="95" spans="1:13" ht="14.4" customHeight="1" x14ac:dyDescent="0.3">
      <c r="A95" s="480" t="s">
        <v>473</v>
      </c>
      <c r="B95" s="481" t="s">
        <v>1422</v>
      </c>
      <c r="C95" s="481" t="s">
        <v>962</v>
      </c>
      <c r="D95" s="481" t="s">
        <v>493</v>
      </c>
      <c r="E95" s="481" t="s">
        <v>963</v>
      </c>
      <c r="F95" s="484"/>
      <c r="G95" s="484"/>
      <c r="H95" s="500"/>
      <c r="I95" s="484">
        <v>2</v>
      </c>
      <c r="J95" s="484">
        <v>0</v>
      </c>
      <c r="K95" s="500"/>
      <c r="L95" s="484">
        <v>2</v>
      </c>
      <c r="M95" s="485">
        <v>0</v>
      </c>
    </row>
    <row r="96" spans="1:13" ht="14.4" customHeight="1" x14ac:dyDescent="0.3">
      <c r="A96" s="480" t="s">
        <v>473</v>
      </c>
      <c r="B96" s="481" t="s">
        <v>1422</v>
      </c>
      <c r="C96" s="481" t="s">
        <v>964</v>
      </c>
      <c r="D96" s="481" t="s">
        <v>965</v>
      </c>
      <c r="E96" s="481" t="s">
        <v>966</v>
      </c>
      <c r="F96" s="484"/>
      <c r="G96" s="484"/>
      <c r="H96" s="500">
        <v>0</v>
      </c>
      <c r="I96" s="484">
        <v>2</v>
      </c>
      <c r="J96" s="484">
        <v>197.56</v>
      </c>
      <c r="K96" s="500">
        <v>1</v>
      </c>
      <c r="L96" s="484">
        <v>2</v>
      </c>
      <c r="M96" s="485">
        <v>197.56</v>
      </c>
    </row>
    <row r="97" spans="1:13" ht="14.4" customHeight="1" x14ac:dyDescent="0.3">
      <c r="A97" s="480" t="s">
        <v>473</v>
      </c>
      <c r="B97" s="481" t="s">
        <v>1422</v>
      </c>
      <c r="C97" s="481" t="s">
        <v>973</v>
      </c>
      <c r="D97" s="481" t="s">
        <v>974</v>
      </c>
      <c r="E97" s="481" t="s">
        <v>975</v>
      </c>
      <c r="F97" s="484"/>
      <c r="G97" s="484"/>
      <c r="H97" s="500">
        <v>0</v>
      </c>
      <c r="I97" s="484">
        <v>5</v>
      </c>
      <c r="J97" s="484">
        <v>395.15</v>
      </c>
      <c r="K97" s="500">
        <v>1</v>
      </c>
      <c r="L97" s="484">
        <v>5</v>
      </c>
      <c r="M97" s="485">
        <v>395.15</v>
      </c>
    </row>
    <row r="98" spans="1:13" ht="14.4" customHeight="1" x14ac:dyDescent="0.3">
      <c r="A98" s="480" t="s">
        <v>473</v>
      </c>
      <c r="B98" s="481" t="s">
        <v>1422</v>
      </c>
      <c r="C98" s="481" t="s">
        <v>492</v>
      </c>
      <c r="D98" s="481" t="s">
        <v>493</v>
      </c>
      <c r="E98" s="481" t="s">
        <v>494</v>
      </c>
      <c r="F98" s="484">
        <v>2</v>
      </c>
      <c r="G98" s="484">
        <v>158.06</v>
      </c>
      <c r="H98" s="500">
        <v>1</v>
      </c>
      <c r="I98" s="484"/>
      <c r="J98" s="484"/>
      <c r="K98" s="500">
        <v>0</v>
      </c>
      <c r="L98" s="484">
        <v>2</v>
      </c>
      <c r="M98" s="485">
        <v>158.06</v>
      </c>
    </row>
    <row r="99" spans="1:13" ht="14.4" customHeight="1" x14ac:dyDescent="0.3">
      <c r="A99" s="480" t="s">
        <v>473</v>
      </c>
      <c r="B99" s="481" t="s">
        <v>1422</v>
      </c>
      <c r="C99" s="481" t="s">
        <v>967</v>
      </c>
      <c r="D99" s="481" t="s">
        <v>968</v>
      </c>
      <c r="E99" s="481" t="s">
        <v>969</v>
      </c>
      <c r="F99" s="484"/>
      <c r="G99" s="484"/>
      <c r="H99" s="500">
        <v>0</v>
      </c>
      <c r="I99" s="484">
        <v>2</v>
      </c>
      <c r="J99" s="484">
        <v>237.08</v>
      </c>
      <c r="K99" s="500">
        <v>1</v>
      </c>
      <c r="L99" s="484">
        <v>2</v>
      </c>
      <c r="M99" s="485">
        <v>237.08</v>
      </c>
    </row>
    <row r="100" spans="1:13" ht="14.4" customHeight="1" x14ac:dyDescent="0.3">
      <c r="A100" s="480" t="s">
        <v>473</v>
      </c>
      <c r="B100" s="481" t="s">
        <v>1422</v>
      </c>
      <c r="C100" s="481" t="s">
        <v>970</v>
      </c>
      <c r="D100" s="481" t="s">
        <v>971</v>
      </c>
      <c r="E100" s="481" t="s">
        <v>972</v>
      </c>
      <c r="F100" s="484"/>
      <c r="G100" s="484"/>
      <c r="H100" s="500">
        <v>0</v>
      </c>
      <c r="I100" s="484">
        <v>3</v>
      </c>
      <c r="J100" s="484">
        <v>177.81</v>
      </c>
      <c r="K100" s="500">
        <v>1</v>
      </c>
      <c r="L100" s="484">
        <v>3</v>
      </c>
      <c r="M100" s="485">
        <v>177.81</v>
      </c>
    </row>
    <row r="101" spans="1:13" ht="14.4" customHeight="1" x14ac:dyDescent="0.3">
      <c r="A101" s="480" t="s">
        <v>473</v>
      </c>
      <c r="B101" s="481" t="s">
        <v>1422</v>
      </c>
      <c r="C101" s="481" t="s">
        <v>976</v>
      </c>
      <c r="D101" s="481" t="s">
        <v>977</v>
      </c>
      <c r="E101" s="481" t="s">
        <v>978</v>
      </c>
      <c r="F101" s="484"/>
      <c r="G101" s="484"/>
      <c r="H101" s="500">
        <v>0</v>
      </c>
      <c r="I101" s="484">
        <v>2</v>
      </c>
      <c r="J101" s="484">
        <v>92.14</v>
      </c>
      <c r="K101" s="500">
        <v>1</v>
      </c>
      <c r="L101" s="484">
        <v>2</v>
      </c>
      <c r="M101" s="485">
        <v>92.14</v>
      </c>
    </row>
    <row r="102" spans="1:13" ht="14.4" customHeight="1" x14ac:dyDescent="0.3">
      <c r="A102" s="480" t="s">
        <v>473</v>
      </c>
      <c r="B102" s="481" t="s">
        <v>1456</v>
      </c>
      <c r="C102" s="481" t="s">
        <v>1026</v>
      </c>
      <c r="D102" s="481" t="s">
        <v>564</v>
      </c>
      <c r="E102" s="481" t="s">
        <v>1027</v>
      </c>
      <c r="F102" s="484"/>
      <c r="G102" s="484"/>
      <c r="H102" s="500">
        <v>0</v>
      </c>
      <c r="I102" s="484">
        <v>1</v>
      </c>
      <c r="J102" s="484">
        <v>48.42</v>
      </c>
      <c r="K102" s="500">
        <v>1</v>
      </c>
      <c r="L102" s="484">
        <v>1</v>
      </c>
      <c r="M102" s="485">
        <v>48.42</v>
      </c>
    </row>
    <row r="103" spans="1:13" ht="14.4" customHeight="1" x14ac:dyDescent="0.3">
      <c r="A103" s="480" t="s">
        <v>473</v>
      </c>
      <c r="B103" s="481" t="s">
        <v>1457</v>
      </c>
      <c r="C103" s="481" t="s">
        <v>608</v>
      </c>
      <c r="D103" s="481" t="s">
        <v>609</v>
      </c>
      <c r="E103" s="481" t="s">
        <v>610</v>
      </c>
      <c r="F103" s="484"/>
      <c r="G103" s="484"/>
      <c r="H103" s="500"/>
      <c r="I103" s="484">
        <v>2</v>
      </c>
      <c r="J103" s="484">
        <v>0</v>
      </c>
      <c r="K103" s="500"/>
      <c r="L103" s="484">
        <v>2</v>
      </c>
      <c r="M103" s="485">
        <v>0</v>
      </c>
    </row>
    <row r="104" spans="1:13" ht="14.4" customHeight="1" x14ac:dyDescent="0.3">
      <c r="A104" s="480" t="s">
        <v>473</v>
      </c>
      <c r="B104" s="481" t="s">
        <v>1458</v>
      </c>
      <c r="C104" s="481" t="s">
        <v>835</v>
      </c>
      <c r="D104" s="481" t="s">
        <v>836</v>
      </c>
      <c r="E104" s="481" t="s">
        <v>837</v>
      </c>
      <c r="F104" s="484"/>
      <c r="G104" s="484"/>
      <c r="H104" s="500">
        <v>0</v>
      </c>
      <c r="I104" s="484">
        <v>2</v>
      </c>
      <c r="J104" s="484">
        <v>1074.24</v>
      </c>
      <c r="K104" s="500">
        <v>1</v>
      </c>
      <c r="L104" s="484">
        <v>2</v>
      </c>
      <c r="M104" s="485">
        <v>1074.24</v>
      </c>
    </row>
    <row r="105" spans="1:13" ht="14.4" customHeight="1" x14ac:dyDescent="0.3">
      <c r="A105" s="480" t="s">
        <v>473</v>
      </c>
      <c r="B105" s="481" t="s">
        <v>1458</v>
      </c>
      <c r="C105" s="481" t="s">
        <v>838</v>
      </c>
      <c r="D105" s="481" t="s">
        <v>836</v>
      </c>
      <c r="E105" s="481" t="s">
        <v>839</v>
      </c>
      <c r="F105" s="484"/>
      <c r="G105" s="484"/>
      <c r="H105" s="500">
        <v>0</v>
      </c>
      <c r="I105" s="484">
        <v>1</v>
      </c>
      <c r="J105" s="484">
        <v>848.49</v>
      </c>
      <c r="K105" s="500">
        <v>1</v>
      </c>
      <c r="L105" s="484">
        <v>1</v>
      </c>
      <c r="M105" s="485">
        <v>848.49</v>
      </c>
    </row>
    <row r="106" spans="1:13" ht="14.4" customHeight="1" x14ac:dyDescent="0.3">
      <c r="A106" s="480" t="s">
        <v>473</v>
      </c>
      <c r="B106" s="481" t="s">
        <v>1424</v>
      </c>
      <c r="C106" s="481" t="s">
        <v>1204</v>
      </c>
      <c r="D106" s="481" t="s">
        <v>1205</v>
      </c>
      <c r="E106" s="481" t="s">
        <v>1121</v>
      </c>
      <c r="F106" s="484">
        <v>2</v>
      </c>
      <c r="G106" s="484">
        <v>0</v>
      </c>
      <c r="H106" s="500"/>
      <c r="I106" s="484"/>
      <c r="J106" s="484"/>
      <c r="K106" s="500"/>
      <c r="L106" s="484">
        <v>2</v>
      </c>
      <c r="M106" s="485">
        <v>0</v>
      </c>
    </row>
    <row r="107" spans="1:13" ht="14.4" customHeight="1" x14ac:dyDescent="0.3">
      <c r="A107" s="480" t="s">
        <v>473</v>
      </c>
      <c r="B107" s="481" t="s">
        <v>1424</v>
      </c>
      <c r="C107" s="481" t="s">
        <v>1201</v>
      </c>
      <c r="D107" s="481" t="s">
        <v>1202</v>
      </c>
      <c r="E107" s="481" t="s">
        <v>1203</v>
      </c>
      <c r="F107" s="484"/>
      <c r="G107" s="484"/>
      <c r="H107" s="500"/>
      <c r="I107" s="484">
        <v>6</v>
      </c>
      <c r="J107" s="484">
        <v>0</v>
      </c>
      <c r="K107" s="500"/>
      <c r="L107" s="484">
        <v>6</v>
      </c>
      <c r="M107" s="485">
        <v>0</v>
      </c>
    </row>
    <row r="108" spans="1:13" ht="14.4" customHeight="1" x14ac:dyDescent="0.3">
      <c r="A108" s="480" t="s">
        <v>473</v>
      </c>
      <c r="B108" s="481" t="s">
        <v>1459</v>
      </c>
      <c r="C108" s="481" t="s">
        <v>762</v>
      </c>
      <c r="D108" s="481" t="s">
        <v>763</v>
      </c>
      <c r="E108" s="481" t="s">
        <v>583</v>
      </c>
      <c r="F108" s="484"/>
      <c r="G108" s="484"/>
      <c r="H108" s="500">
        <v>0</v>
      </c>
      <c r="I108" s="484">
        <v>12</v>
      </c>
      <c r="J108" s="484">
        <v>510.84000000000003</v>
      </c>
      <c r="K108" s="500">
        <v>1</v>
      </c>
      <c r="L108" s="484">
        <v>12</v>
      </c>
      <c r="M108" s="485">
        <v>510.84000000000003</v>
      </c>
    </row>
    <row r="109" spans="1:13" ht="14.4" customHeight="1" x14ac:dyDescent="0.3">
      <c r="A109" s="480" t="s">
        <v>473</v>
      </c>
      <c r="B109" s="481" t="s">
        <v>1459</v>
      </c>
      <c r="C109" s="481" t="s">
        <v>764</v>
      </c>
      <c r="D109" s="481" t="s">
        <v>765</v>
      </c>
      <c r="E109" s="481" t="s">
        <v>766</v>
      </c>
      <c r="F109" s="484"/>
      <c r="G109" s="484"/>
      <c r="H109" s="500">
        <v>0</v>
      </c>
      <c r="I109" s="484">
        <v>12</v>
      </c>
      <c r="J109" s="484">
        <v>1021.92</v>
      </c>
      <c r="K109" s="500">
        <v>1</v>
      </c>
      <c r="L109" s="484">
        <v>12</v>
      </c>
      <c r="M109" s="485">
        <v>1021.92</v>
      </c>
    </row>
    <row r="110" spans="1:13" ht="14.4" customHeight="1" x14ac:dyDescent="0.3">
      <c r="A110" s="480" t="s">
        <v>473</v>
      </c>
      <c r="B110" s="481" t="s">
        <v>1460</v>
      </c>
      <c r="C110" s="481" t="s">
        <v>1111</v>
      </c>
      <c r="D110" s="481" t="s">
        <v>1112</v>
      </c>
      <c r="E110" s="481" t="s">
        <v>1113</v>
      </c>
      <c r="F110" s="484"/>
      <c r="G110" s="484"/>
      <c r="H110" s="500">
        <v>0</v>
      </c>
      <c r="I110" s="484">
        <v>4</v>
      </c>
      <c r="J110" s="484">
        <v>340.64</v>
      </c>
      <c r="K110" s="500">
        <v>1</v>
      </c>
      <c r="L110" s="484">
        <v>4</v>
      </c>
      <c r="M110" s="485">
        <v>340.64</v>
      </c>
    </row>
    <row r="111" spans="1:13" ht="14.4" customHeight="1" x14ac:dyDescent="0.3">
      <c r="A111" s="480" t="s">
        <v>473</v>
      </c>
      <c r="B111" s="481" t="s">
        <v>1461</v>
      </c>
      <c r="C111" s="481" t="s">
        <v>806</v>
      </c>
      <c r="D111" s="481" t="s">
        <v>807</v>
      </c>
      <c r="E111" s="481" t="s">
        <v>808</v>
      </c>
      <c r="F111" s="484">
        <v>6</v>
      </c>
      <c r="G111" s="484">
        <v>476.88</v>
      </c>
      <c r="H111" s="500">
        <v>1</v>
      </c>
      <c r="I111" s="484"/>
      <c r="J111" s="484"/>
      <c r="K111" s="500">
        <v>0</v>
      </c>
      <c r="L111" s="484">
        <v>6</v>
      </c>
      <c r="M111" s="485">
        <v>476.88</v>
      </c>
    </row>
    <row r="112" spans="1:13" ht="14.4" customHeight="1" x14ac:dyDescent="0.3">
      <c r="A112" s="480" t="s">
        <v>473</v>
      </c>
      <c r="B112" s="481" t="s">
        <v>1461</v>
      </c>
      <c r="C112" s="481" t="s">
        <v>809</v>
      </c>
      <c r="D112" s="481" t="s">
        <v>810</v>
      </c>
      <c r="E112" s="481" t="s">
        <v>708</v>
      </c>
      <c r="F112" s="484">
        <v>1</v>
      </c>
      <c r="G112" s="484">
        <v>0</v>
      </c>
      <c r="H112" s="500"/>
      <c r="I112" s="484"/>
      <c r="J112" s="484"/>
      <c r="K112" s="500"/>
      <c r="L112" s="484">
        <v>1</v>
      </c>
      <c r="M112" s="485">
        <v>0</v>
      </c>
    </row>
    <row r="113" spans="1:13" ht="14.4" customHeight="1" x14ac:dyDescent="0.3">
      <c r="A113" s="480" t="s">
        <v>473</v>
      </c>
      <c r="B113" s="481" t="s">
        <v>1461</v>
      </c>
      <c r="C113" s="481" t="s">
        <v>811</v>
      </c>
      <c r="D113" s="481" t="s">
        <v>812</v>
      </c>
      <c r="E113" s="481" t="s">
        <v>813</v>
      </c>
      <c r="F113" s="484">
        <v>2</v>
      </c>
      <c r="G113" s="484">
        <v>0</v>
      </c>
      <c r="H113" s="500"/>
      <c r="I113" s="484"/>
      <c r="J113" s="484"/>
      <c r="K113" s="500"/>
      <c r="L113" s="484">
        <v>2</v>
      </c>
      <c r="M113" s="485">
        <v>0</v>
      </c>
    </row>
    <row r="114" spans="1:13" ht="14.4" customHeight="1" x14ac:dyDescent="0.3">
      <c r="A114" s="480" t="s">
        <v>473</v>
      </c>
      <c r="B114" s="481" t="s">
        <v>1462</v>
      </c>
      <c r="C114" s="481" t="s">
        <v>725</v>
      </c>
      <c r="D114" s="481" t="s">
        <v>726</v>
      </c>
      <c r="E114" s="481" t="s">
        <v>727</v>
      </c>
      <c r="F114" s="484">
        <v>4</v>
      </c>
      <c r="G114" s="484">
        <v>415.2</v>
      </c>
      <c r="H114" s="500">
        <v>1</v>
      </c>
      <c r="I114" s="484"/>
      <c r="J114" s="484"/>
      <c r="K114" s="500">
        <v>0</v>
      </c>
      <c r="L114" s="484">
        <v>4</v>
      </c>
      <c r="M114" s="485">
        <v>415.2</v>
      </c>
    </row>
    <row r="115" spans="1:13" ht="14.4" customHeight="1" x14ac:dyDescent="0.3">
      <c r="A115" s="480" t="s">
        <v>473</v>
      </c>
      <c r="B115" s="481" t="s">
        <v>1463</v>
      </c>
      <c r="C115" s="481" t="s">
        <v>759</v>
      </c>
      <c r="D115" s="481" t="s">
        <v>760</v>
      </c>
      <c r="E115" s="481" t="s">
        <v>716</v>
      </c>
      <c r="F115" s="484"/>
      <c r="G115" s="484"/>
      <c r="H115" s="500">
        <v>0</v>
      </c>
      <c r="I115" s="484">
        <v>3</v>
      </c>
      <c r="J115" s="484">
        <v>622.34999999999991</v>
      </c>
      <c r="K115" s="500">
        <v>1</v>
      </c>
      <c r="L115" s="484">
        <v>3</v>
      </c>
      <c r="M115" s="485">
        <v>622.34999999999991</v>
      </c>
    </row>
    <row r="116" spans="1:13" ht="14.4" customHeight="1" x14ac:dyDescent="0.3">
      <c r="A116" s="480" t="s">
        <v>473</v>
      </c>
      <c r="B116" s="481" t="s">
        <v>1464</v>
      </c>
      <c r="C116" s="481" t="s">
        <v>1208</v>
      </c>
      <c r="D116" s="481" t="s">
        <v>1209</v>
      </c>
      <c r="E116" s="481" t="s">
        <v>1210</v>
      </c>
      <c r="F116" s="484"/>
      <c r="G116" s="484"/>
      <c r="H116" s="500">
        <v>0</v>
      </c>
      <c r="I116" s="484">
        <v>2</v>
      </c>
      <c r="J116" s="484">
        <v>10572.24</v>
      </c>
      <c r="K116" s="500">
        <v>1</v>
      </c>
      <c r="L116" s="484">
        <v>2</v>
      </c>
      <c r="M116" s="485">
        <v>10572.24</v>
      </c>
    </row>
    <row r="117" spans="1:13" ht="14.4" customHeight="1" x14ac:dyDescent="0.3">
      <c r="A117" s="480" t="s">
        <v>473</v>
      </c>
      <c r="B117" s="481" t="s">
        <v>1464</v>
      </c>
      <c r="C117" s="481" t="s">
        <v>1211</v>
      </c>
      <c r="D117" s="481" t="s">
        <v>1209</v>
      </c>
      <c r="E117" s="481" t="s">
        <v>1212</v>
      </c>
      <c r="F117" s="484"/>
      <c r="G117" s="484"/>
      <c r="H117" s="500">
        <v>0</v>
      </c>
      <c r="I117" s="484">
        <v>2</v>
      </c>
      <c r="J117" s="484">
        <v>5339.5</v>
      </c>
      <c r="K117" s="500">
        <v>1</v>
      </c>
      <c r="L117" s="484">
        <v>2</v>
      </c>
      <c r="M117" s="485">
        <v>5339.5</v>
      </c>
    </row>
    <row r="118" spans="1:13" ht="14.4" customHeight="1" x14ac:dyDescent="0.3">
      <c r="A118" s="480" t="s">
        <v>473</v>
      </c>
      <c r="B118" s="481" t="s">
        <v>1465</v>
      </c>
      <c r="C118" s="481" t="s">
        <v>544</v>
      </c>
      <c r="D118" s="481" t="s">
        <v>545</v>
      </c>
      <c r="E118" s="481" t="s">
        <v>546</v>
      </c>
      <c r="F118" s="484"/>
      <c r="G118" s="484"/>
      <c r="H118" s="500">
        <v>0</v>
      </c>
      <c r="I118" s="484">
        <v>7</v>
      </c>
      <c r="J118" s="484">
        <v>937.57999999999993</v>
      </c>
      <c r="K118" s="500">
        <v>1</v>
      </c>
      <c r="L118" s="484">
        <v>7</v>
      </c>
      <c r="M118" s="485">
        <v>937.57999999999993</v>
      </c>
    </row>
    <row r="119" spans="1:13" ht="14.4" customHeight="1" x14ac:dyDescent="0.3">
      <c r="A119" s="480" t="s">
        <v>474</v>
      </c>
      <c r="B119" s="481" t="s">
        <v>1448</v>
      </c>
      <c r="C119" s="481" t="s">
        <v>530</v>
      </c>
      <c r="D119" s="481" t="s">
        <v>531</v>
      </c>
      <c r="E119" s="481" t="s">
        <v>532</v>
      </c>
      <c r="F119" s="484"/>
      <c r="G119" s="484"/>
      <c r="H119" s="500">
        <v>0</v>
      </c>
      <c r="I119" s="484">
        <v>4</v>
      </c>
      <c r="J119" s="484">
        <v>469.84</v>
      </c>
      <c r="K119" s="500">
        <v>1</v>
      </c>
      <c r="L119" s="484">
        <v>4</v>
      </c>
      <c r="M119" s="485">
        <v>469.84</v>
      </c>
    </row>
    <row r="120" spans="1:13" ht="14.4" customHeight="1" x14ac:dyDescent="0.3">
      <c r="A120" s="480" t="s">
        <v>474</v>
      </c>
      <c r="B120" s="481" t="s">
        <v>1448</v>
      </c>
      <c r="C120" s="481" t="s">
        <v>533</v>
      </c>
      <c r="D120" s="481" t="s">
        <v>531</v>
      </c>
      <c r="E120" s="481" t="s">
        <v>534</v>
      </c>
      <c r="F120" s="484"/>
      <c r="G120" s="484"/>
      <c r="H120" s="500">
        <v>0</v>
      </c>
      <c r="I120" s="484">
        <v>1</v>
      </c>
      <c r="J120" s="484">
        <v>352.37</v>
      </c>
      <c r="K120" s="500">
        <v>1</v>
      </c>
      <c r="L120" s="484">
        <v>1</v>
      </c>
      <c r="M120" s="485">
        <v>352.37</v>
      </c>
    </row>
    <row r="121" spans="1:13" ht="14.4" customHeight="1" x14ac:dyDescent="0.3">
      <c r="A121" s="480" t="s">
        <v>475</v>
      </c>
      <c r="B121" s="481" t="s">
        <v>1448</v>
      </c>
      <c r="C121" s="481" t="s">
        <v>631</v>
      </c>
      <c r="D121" s="481" t="s">
        <v>531</v>
      </c>
      <c r="E121" s="481" t="s">
        <v>632</v>
      </c>
      <c r="F121" s="484"/>
      <c r="G121" s="484"/>
      <c r="H121" s="500">
        <v>0</v>
      </c>
      <c r="I121" s="484">
        <v>2</v>
      </c>
      <c r="J121" s="484">
        <v>1022.56</v>
      </c>
      <c r="K121" s="500">
        <v>1</v>
      </c>
      <c r="L121" s="484">
        <v>2</v>
      </c>
      <c r="M121" s="485">
        <v>1022.56</v>
      </c>
    </row>
    <row r="122" spans="1:13" ht="14.4" customHeight="1" x14ac:dyDescent="0.3">
      <c r="A122" s="480" t="s">
        <v>475</v>
      </c>
      <c r="B122" s="481" t="s">
        <v>1448</v>
      </c>
      <c r="C122" s="481" t="s">
        <v>633</v>
      </c>
      <c r="D122" s="481" t="s">
        <v>531</v>
      </c>
      <c r="E122" s="481" t="s">
        <v>634</v>
      </c>
      <c r="F122" s="484"/>
      <c r="G122" s="484"/>
      <c r="H122" s="500">
        <v>0</v>
      </c>
      <c r="I122" s="484">
        <v>2</v>
      </c>
      <c r="J122" s="484">
        <v>1382.74</v>
      </c>
      <c r="K122" s="500">
        <v>1</v>
      </c>
      <c r="L122" s="484">
        <v>2</v>
      </c>
      <c r="M122" s="485">
        <v>1382.74</v>
      </c>
    </row>
    <row r="123" spans="1:13" ht="14.4" customHeight="1" x14ac:dyDescent="0.3">
      <c r="A123" s="480" t="s">
        <v>476</v>
      </c>
      <c r="B123" s="481" t="s">
        <v>1432</v>
      </c>
      <c r="C123" s="481" t="s">
        <v>612</v>
      </c>
      <c r="D123" s="481" t="s">
        <v>613</v>
      </c>
      <c r="E123" s="481" t="s">
        <v>614</v>
      </c>
      <c r="F123" s="484"/>
      <c r="G123" s="484"/>
      <c r="H123" s="500">
        <v>0</v>
      </c>
      <c r="I123" s="484">
        <v>1</v>
      </c>
      <c r="J123" s="484">
        <v>186.87</v>
      </c>
      <c r="K123" s="500">
        <v>1</v>
      </c>
      <c r="L123" s="484">
        <v>1</v>
      </c>
      <c r="M123" s="485">
        <v>186.87</v>
      </c>
    </row>
    <row r="124" spans="1:13" ht="14.4" customHeight="1" x14ac:dyDescent="0.3">
      <c r="A124" s="480" t="s">
        <v>476</v>
      </c>
      <c r="B124" s="481" t="s">
        <v>1453</v>
      </c>
      <c r="C124" s="481" t="s">
        <v>622</v>
      </c>
      <c r="D124" s="481" t="s">
        <v>623</v>
      </c>
      <c r="E124" s="481" t="s">
        <v>624</v>
      </c>
      <c r="F124" s="484"/>
      <c r="G124" s="484"/>
      <c r="H124" s="500">
        <v>0</v>
      </c>
      <c r="I124" s="484">
        <v>1</v>
      </c>
      <c r="J124" s="484">
        <v>835.93</v>
      </c>
      <c r="K124" s="500">
        <v>1</v>
      </c>
      <c r="L124" s="484">
        <v>1</v>
      </c>
      <c r="M124" s="485">
        <v>835.93</v>
      </c>
    </row>
    <row r="125" spans="1:13" ht="14.4" customHeight="1" x14ac:dyDescent="0.3">
      <c r="A125" s="480" t="s">
        <v>476</v>
      </c>
      <c r="B125" s="481" t="s">
        <v>1422</v>
      </c>
      <c r="C125" s="481" t="s">
        <v>615</v>
      </c>
      <c r="D125" s="481" t="s">
        <v>493</v>
      </c>
      <c r="E125" s="481" t="s">
        <v>616</v>
      </c>
      <c r="F125" s="484"/>
      <c r="G125" s="484"/>
      <c r="H125" s="500">
        <v>0</v>
      </c>
      <c r="I125" s="484">
        <v>2</v>
      </c>
      <c r="J125" s="484">
        <v>177.02</v>
      </c>
      <c r="K125" s="500">
        <v>1</v>
      </c>
      <c r="L125" s="484">
        <v>2</v>
      </c>
      <c r="M125" s="485">
        <v>177.02</v>
      </c>
    </row>
    <row r="126" spans="1:13" ht="14.4" customHeight="1" x14ac:dyDescent="0.3">
      <c r="A126" s="480" t="s">
        <v>477</v>
      </c>
      <c r="B126" s="481" t="s">
        <v>1425</v>
      </c>
      <c r="C126" s="481" t="s">
        <v>540</v>
      </c>
      <c r="D126" s="481" t="s">
        <v>541</v>
      </c>
      <c r="E126" s="481" t="s">
        <v>542</v>
      </c>
      <c r="F126" s="484"/>
      <c r="G126" s="484"/>
      <c r="H126" s="500">
        <v>0</v>
      </c>
      <c r="I126" s="484">
        <v>1</v>
      </c>
      <c r="J126" s="484">
        <v>102.93</v>
      </c>
      <c r="K126" s="500">
        <v>1</v>
      </c>
      <c r="L126" s="484">
        <v>1</v>
      </c>
      <c r="M126" s="485">
        <v>102.93</v>
      </c>
    </row>
    <row r="127" spans="1:13" ht="14.4" customHeight="1" x14ac:dyDescent="0.3">
      <c r="A127" s="480" t="s">
        <v>477</v>
      </c>
      <c r="B127" s="481" t="s">
        <v>1465</v>
      </c>
      <c r="C127" s="481" t="s">
        <v>544</v>
      </c>
      <c r="D127" s="481" t="s">
        <v>545</v>
      </c>
      <c r="E127" s="481" t="s">
        <v>546</v>
      </c>
      <c r="F127" s="484"/>
      <c r="G127" s="484"/>
      <c r="H127" s="500">
        <v>0</v>
      </c>
      <c r="I127" s="484">
        <v>1</v>
      </c>
      <c r="J127" s="484">
        <v>133.94</v>
      </c>
      <c r="K127" s="500">
        <v>1</v>
      </c>
      <c r="L127" s="484">
        <v>1</v>
      </c>
      <c r="M127" s="485">
        <v>133.94</v>
      </c>
    </row>
    <row r="128" spans="1:13" ht="14.4" customHeight="1" x14ac:dyDescent="0.3">
      <c r="A128" s="480" t="s">
        <v>478</v>
      </c>
      <c r="B128" s="481" t="s">
        <v>1425</v>
      </c>
      <c r="C128" s="481" t="s">
        <v>659</v>
      </c>
      <c r="D128" s="481" t="s">
        <v>541</v>
      </c>
      <c r="E128" s="481" t="s">
        <v>660</v>
      </c>
      <c r="F128" s="484"/>
      <c r="G128" s="484"/>
      <c r="H128" s="500">
        <v>0</v>
      </c>
      <c r="I128" s="484">
        <v>1</v>
      </c>
      <c r="J128" s="484">
        <v>205.84</v>
      </c>
      <c r="K128" s="500">
        <v>1</v>
      </c>
      <c r="L128" s="484">
        <v>1</v>
      </c>
      <c r="M128" s="485">
        <v>205.84</v>
      </c>
    </row>
    <row r="129" spans="1:13" ht="14.4" customHeight="1" x14ac:dyDescent="0.3">
      <c r="A129" s="480" t="s">
        <v>478</v>
      </c>
      <c r="B129" s="481" t="s">
        <v>1444</v>
      </c>
      <c r="C129" s="481" t="s">
        <v>661</v>
      </c>
      <c r="D129" s="481" t="s">
        <v>590</v>
      </c>
      <c r="E129" s="481" t="s">
        <v>662</v>
      </c>
      <c r="F129" s="484"/>
      <c r="G129" s="484"/>
      <c r="H129" s="500">
        <v>0</v>
      </c>
      <c r="I129" s="484">
        <v>1</v>
      </c>
      <c r="J129" s="484">
        <v>144.81</v>
      </c>
      <c r="K129" s="500">
        <v>1</v>
      </c>
      <c r="L129" s="484">
        <v>1</v>
      </c>
      <c r="M129" s="485">
        <v>144.81</v>
      </c>
    </row>
    <row r="130" spans="1:13" ht="14.4" customHeight="1" x14ac:dyDescent="0.3">
      <c r="A130" s="480" t="s">
        <v>478</v>
      </c>
      <c r="B130" s="481" t="s">
        <v>1448</v>
      </c>
      <c r="C130" s="481" t="s">
        <v>633</v>
      </c>
      <c r="D130" s="481" t="s">
        <v>531</v>
      </c>
      <c r="E130" s="481" t="s">
        <v>634</v>
      </c>
      <c r="F130" s="484"/>
      <c r="G130" s="484"/>
      <c r="H130" s="500">
        <v>0</v>
      </c>
      <c r="I130" s="484">
        <v>2</v>
      </c>
      <c r="J130" s="484">
        <v>1382.74</v>
      </c>
      <c r="K130" s="500">
        <v>1</v>
      </c>
      <c r="L130" s="484">
        <v>2</v>
      </c>
      <c r="M130" s="485">
        <v>1382.74</v>
      </c>
    </row>
    <row r="131" spans="1:13" ht="14.4" customHeight="1" x14ac:dyDescent="0.3">
      <c r="A131" s="480" t="s">
        <v>478</v>
      </c>
      <c r="B131" s="481" t="s">
        <v>1466</v>
      </c>
      <c r="C131" s="481" t="s">
        <v>656</v>
      </c>
      <c r="D131" s="481" t="s">
        <v>657</v>
      </c>
      <c r="E131" s="481" t="s">
        <v>658</v>
      </c>
      <c r="F131" s="484"/>
      <c r="G131" s="484"/>
      <c r="H131" s="500">
        <v>0</v>
      </c>
      <c r="I131" s="484">
        <v>2</v>
      </c>
      <c r="J131" s="484">
        <v>51.88</v>
      </c>
      <c r="K131" s="500">
        <v>1</v>
      </c>
      <c r="L131" s="484">
        <v>2</v>
      </c>
      <c r="M131" s="485">
        <v>51.88</v>
      </c>
    </row>
    <row r="132" spans="1:13" ht="14.4" customHeight="1" x14ac:dyDescent="0.3">
      <c r="A132" s="480" t="s">
        <v>478</v>
      </c>
      <c r="B132" s="481" t="s">
        <v>1467</v>
      </c>
      <c r="C132" s="481" t="s">
        <v>1362</v>
      </c>
      <c r="D132" s="481" t="s">
        <v>1363</v>
      </c>
      <c r="E132" s="481" t="s">
        <v>1364</v>
      </c>
      <c r="F132" s="484"/>
      <c r="G132" s="484"/>
      <c r="H132" s="500">
        <v>0</v>
      </c>
      <c r="I132" s="484">
        <v>1</v>
      </c>
      <c r="J132" s="484">
        <v>70.540000000000006</v>
      </c>
      <c r="K132" s="500">
        <v>1</v>
      </c>
      <c r="L132" s="484">
        <v>1</v>
      </c>
      <c r="M132" s="485">
        <v>70.540000000000006</v>
      </c>
    </row>
    <row r="133" spans="1:13" ht="14.4" customHeight="1" x14ac:dyDescent="0.3">
      <c r="A133" s="480" t="s">
        <v>479</v>
      </c>
      <c r="B133" s="481" t="s">
        <v>1425</v>
      </c>
      <c r="C133" s="481" t="s">
        <v>1308</v>
      </c>
      <c r="D133" s="481" t="s">
        <v>541</v>
      </c>
      <c r="E133" s="481" t="s">
        <v>1309</v>
      </c>
      <c r="F133" s="484"/>
      <c r="G133" s="484"/>
      <c r="H133" s="500">
        <v>0</v>
      </c>
      <c r="I133" s="484">
        <v>6</v>
      </c>
      <c r="J133" s="484">
        <v>172.85999999999999</v>
      </c>
      <c r="K133" s="500">
        <v>1</v>
      </c>
      <c r="L133" s="484">
        <v>6</v>
      </c>
      <c r="M133" s="485">
        <v>172.85999999999999</v>
      </c>
    </row>
    <row r="134" spans="1:13" ht="14.4" customHeight="1" x14ac:dyDescent="0.3">
      <c r="A134" s="480" t="s">
        <v>479</v>
      </c>
      <c r="B134" s="481" t="s">
        <v>1425</v>
      </c>
      <c r="C134" s="481" t="s">
        <v>1310</v>
      </c>
      <c r="D134" s="481" t="s">
        <v>541</v>
      </c>
      <c r="E134" s="481" t="s">
        <v>1311</v>
      </c>
      <c r="F134" s="484"/>
      <c r="G134" s="484"/>
      <c r="H134" s="500">
        <v>0</v>
      </c>
      <c r="I134" s="484">
        <v>6</v>
      </c>
      <c r="J134" s="484">
        <v>345.84000000000003</v>
      </c>
      <c r="K134" s="500">
        <v>1</v>
      </c>
      <c r="L134" s="484">
        <v>6</v>
      </c>
      <c r="M134" s="485">
        <v>345.84000000000003</v>
      </c>
    </row>
    <row r="135" spans="1:13" ht="14.4" customHeight="1" x14ac:dyDescent="0.3">
      <c r="A135" s="480" t="s">
        <v>479</v>
      </c>
      <c r="B135" s="481" t="s">
        <v>1428</v>
      </c>
      <c r="C135" s="481" t="s">
        <v>1303</v>
      </c>
      <c r="D135" s="481" t="s">
        <v>991</v>
      </c>
      <c r="E135" s="481" t="s">
        <v>1304</v>
      </c>
      <c r="F135" s="484"/>
      <c r="G135" s="484"/>
      <c r="H135" s="500">
        <v>0</v>
      </c>
      <c r="I135" s="484">
        <v>6</v>
      </c>
      <c r="J135" s="484">
        <v>259.26</v>
      </c>
      <c r="K135" s="500">
        <v>1</v>
      </c>
      <c r="L135" s="484">
        <v>6</v>
      </c>
      <c r="M135" s="485">
        <v>259.26</v>
      </c>
    </row>
    <row r="136" spans="1:13" ht="14.4" customHeight="1" x14ac:dyDescent="0.3">
      <c r="A136" s="480" t="s">
        <v>479</v>
      </c>
      <c r="B136" s="481" t="s">
        <v>1430</v>
      </c>
      <c r="C136" s="481" t="s">
        <v>1199</v>
      </c>
      <c r="D136" s="481" t="s">
        <v>1197</v>
      </c>
      <c r="E136" s="481" t="s">
        <v>1200</v>
      </c>
      <c r="F136" s="484"/>
      <c r="G136" s="484"/>
      <c r="H136" s="500">
        <v>0</v>
      </c>
      <c r="I136" s="484">
        <v>2</v>
      </c>
      <c r="J136" s="484">
        <v>369.48</v>
      </c>
      <c r="K136" s="500">
        <v>1</v>
      </c>
      <c r="L136" s="484">
        <v>2</v>
      </c>
      <c r="M136" s="485">
        <v>369.48</v>
      </c>
    </row>
    <row r="137" spans="1:13" ht="14.4" customHeight="1" x14ac:dyDescent="0.3">
      <c r="A137" s="480" t="s">
        <v>479</v>
      </c>
      <c r="B137" s="481" t="s">
        <v>1435</v>
      </c>
      <c r="C137" s="481" t="s">
        <v>1171</v>
      </c>
      <c r="D137" s="481" t="s">
        <v>1172</v>
      </c>
      <c r="E137" s="481" t="s">
        <v>1173</v>
      </c>
      <c r="F137" s="484">
        <v>9</v>
      </c>
      <c r="G137" s="484">
        <v>1181.8799999999999</v>
      </c>
      <c r="H137" s="500">
        <v>1</v>
      </c>
      <c r="I137" s="484"/>
      <c r="J137" s="484"/>
      <c r="K137" s="500">
        <v>0</v>
      </c>
      <c r="L137" s="484">
        <v>9</v>
      </c>
      <c r="M137" s="485">
        <v>1181.8799999999999</v>
      </c>
    </row>
    <row r="138" spans="1:13" ht="14.4" customHeight="1" x14ac:dyDescent="0.3">
      <c r="A138" s="480" t="s">
        <v>479</v>
      </c>
      <c r="B138" s="481" t="s">
        <v>1438</v>
      </c>
      <c r="C138" s="481" t="s">
        <v>729</v>
      </c>
      <c r="D138" s="481" t="s">
        <v>730</v>
      </c>
      <c r="E138" s="481" t="s">
        <v>731</v>
      </c>
      <c r="F138" s="484"/>
      <c r="G138" s="484"/>
      <c r="H138" s="500">
        <v>0</v>
      </c>
      <c r="I138" s="484">
        <v>2</v>
      </c>
      <c r="J138" s="484">
        <v>458.76</v>
      </c>
      <c r="K138" s="500">
        <v>1</v>
      </c>
      <c r="L138" s="484">
        <v>2</v>
      </c>
      <c r="M138" s="485">
        <v>458.76</v>
      </c>
    </row>
    <row r="139" spans="1:13" ht="14.4" customHeight="1" x14ac:dyDescent="0.3">
      <c r="A139" s="480" t="s">
        <v>479</v>
      </c>
      <c r="B139" s="481" t="s">
        <v>1439</v>
      </c>
      <c r="C139" s="481" t="s">
        <v>1251</v>
      </c>
      <c r="D139" s="481" t="s">
        <v>738</v>
      </c>
      <c r="E139" s="481" t="s">
        <v>1252</v>
      </c>
      <c r="F139" s="484">
        <v>3</v>
      </c>
      <c r="G139" s="484">
        <v>49.14</v>
      </c>
      <c r="H139" s="500">
        <v>1</v>
      </c>
      <c r="I139" s="484"/>
      <c r="J139" s="484"/>
      <c r="K139" s="500">
        <v>0</v>
      </c>
      <c r="L139" s="484">
        <v>3</v>
      </c>
      <c r="M139" s="485">
        <v>49.14</v>
      </c>
    </row>
    <row r="140" spans="1:13" ht="14.4" customHeight="1" x14ac:dyDescent="0.3">
      <c r="A140" s="480" t="s">
        <v>479</v>
      </c>
      <c r="B140" s="481" t="s">
        <v>1439</v>
      </c>
      <c r="C140" s="481" t="s">
        <v>742</v>
      </c>
      <c r="D140" s="481" t="s">
        <v>734</v>
      </c>
      <c r="E140" s="481" t="s">
        <v>591</v>
      </c>
      <c r="F140" s="484"/>
      <c r="G140" s="484"/>
      <c r="H140" s="500">
        <v>0</v>
      </c>
      <c r="I140" s="484">
        <v>12</v>
      </c>
      <c r="J140" s="484">
        <v>421.32</v>
      </c>
      <c r="K140" s="500">
        <v>1</v>
      </c>
      <c r="L140" s="484">
        <v>12</v>
      </c>
      <c r="M140" s="485">
        <v>421.32</v>
      </c>
    </row>
    <row r="141" spans="1:13" ht="14.4" customHeight="1" x14ac:dyDescent="0.3">
      <c r="A141" s="480" t="s">
        <v>479</v>
      </c>
      <c r="B141" s="481" t="s">
        <v>1444</v>
      </c>
      <c r="C141" s="481" t="s">
        <v>589</v>
      </c>
      <c r="D141" s="481" t="s">
        <v>590</v>
      </c>
      <c r="E141" s="481" t="s">
        <v>591</v>
      </c>
      <c r="F141" s="484"/>
      <c r="G141" s="484"/>
      <c r="H141" s="500">
        <v>0</v>
      </c>
      <c r="I141" s="484">
        <v>20</v>
      </c>
      <c r="J141" s="484">
        <v>965.39999999999986</v>
      </c>
      <c r="K141" s="500">
        <v>1</v>
      </c>
      <c r="L141" s="484">
        <v>20</v>
      </c>
      <c r="M141" s="485">
        <v>965.39999999999986</v>
      </c>
    </row>
    <row r="142" spans="1:13" ht="14.4" customHeight="1" x14ac:dyDescent="0.3">
      <c r="A142" s="480" t="s">
        <v>479</v>
      </c>
      <c r="B142" s="481" t="s">
        <v>1444</v>
      </c>
      <c r="C142" s="481" t="s">
        <v>661</v>
      </c>
      <c r="D142" s="481" t="s">
        <v>590</v>
      </c>
      <c r="E142" s="481" t="s">
        <v>662</v>
      </c>
      <c r="F142" s="484"/>
      <c r="G142" s="484"/>
      <c r="H142" s="500">
        <v>0</v>
      </c>
      <c r="I142" s="484">
        <v>1</v>
      </c>
      <c r="J142" s="484">
        <v>144.81</v>
      </c>
      <c r="K142" s="500">
        <v>1</v>
      </c>
      <c r="L142" s="484">
        <v>1</v>
      </c>
      <c r="M142" s="485">
        <v>144.81</v>
      </c>
    </row>
    <row r="143" spans="1:13" ht="14.4" customHeight="1" x14ac:dyDescent="0.3">
      <c r="A143" s="480" t="s">
        <v>479</v>
      </c>
      <c r="B143" s="481" t="s">
        <v>1445</v>
      </c>
      <c r="C143" s="481" t="s">
        <v>1088</v>
      </c>
      <c r="D143" s="481" t="s">
        <v>1086</v>
      </c>
      <c r="E143" s="481" t="s">
        <v>1089</v>
      </c>
      <c r="F143" s="484"/>
      <c r="G143" s="484"/>
      <c r="H143" s="500"/>
      <c r="I143" s="484">
        <v>4</v>
      </c>
      <c r="J143" s="484">
        <v>0</v>
      </c>
      <c r="K143" s="500"/>
      <c r="L143" s="484">
        <v>4</v>
      </c>
      <c r="M143" s="485">
        <v>0</v>
      </c>
    </row>
    <row r="144" spans="1:13" ht="14.4" customHeight="1" x14ac:dyDescent="0.3">
      <c r="A144" s="480" t="s">
        <v>479</v>
      </c>
      <c r="B144" s="481" t="s">
        <v>1421</v>
      </c>
      <c r="C144" s="481" t="s">
        <v>592</v>
      </c>
      <c r="D144" s="481" t="s">
        <v>501</v>
      </c>
      <c r="E144" s="481" t="s">
        <v>593</v>
      </c>
      <c r="F144" s="484"/>
      <c r="G144" s="484"/>
      <c r="H144" s="500">
        <v>0</v>
      </c>
      <c r="I144" s="484">
        <v>11</v>
      </c>
      <c r="J144" s="484">
        <v>816.20999999999992</v>
      </c>
      <c r="K144" s="500">
        <v>1</v>
      </c>
      <c r="L144" s="484">
        <v>11</v>
      </c>
      <c r="M144" s="485">
        <v>816.20999999999992</v>
      </c>
    </row>
    <row r="145" spans="1:13" ht="14.4" customHeight="1" x14ac:dyDescent="0.3">
      <c r="A145" s="480" t="s">
        <v>479</v>
      </c>
      <c r="B145" s="481" t="s">
        <v>1421</v>
      </c>
      <c r="C145" s="481" t="s">
        <v>500</v>
      </c>
      <c r="D145" s="481" t="s">
        <v>501</v>
      </c>
      <c r="E145" s="481" t="s">
        <v>502</v>
      </c>
      <c r="F145" s="484"/>
      <c r="G145" s="484"/>
      <c r="H145" s="500">
        <v>0</v>
      </c>
      <c r="I145" s="484">
        <v>2</v>
      </c>
      <c r="J145" s="484">
        <v>437.24</v>
      </c>
      <c r="K145" s="500">
        <v>1</v>
      </c>
      <c r="L145" s="484">
        <v>2</v>
      </c>
      <c r="M145" s="485">
        <v>437.24</v>
      </c>
    </row>
    <row r="146" spans="1:13" ht="14.4" customHeight="1" x14ac:dyDescent="0.3">
      <c r="A146" s="480" t="s">
        <v>479</v>
      </c>
      <c r="B146" s="481" t="s">
        <v>1448</v>
      </c>
      <c r="C146" s="481" t="s">
        <v>530</v>
      </c>
      <c r="D146" s="481" t="s">
        <v>531</v>
      </c>
      <c r="E146" s="481" t="s">
        <v>532</v>
      </c>
      <c r="F146" s="484"/>
      <c r="G146" s="484"/>
      <c r="H146" s="500">
        <v>0</v>
      </c>
      <c r="I146" s="484">
        <v>18</v>
      </c>
      <c r="J146" s="484">
        <v>2114.2799999999997</v>
      </c>
      <c r="K146" s="500">
        <v>1</v>
      </c>
      <c r="L146" s="484">
        <v>18</v>
      </c>
      <c r="M146" s="485">
        <v>2114.2799999999997</v>
      </c>
    </row>
    <row r="147" spans="1:13" ht="14.4" customHeight="1" x14ac:dyDescent="0.3">
      <c r="A147" s="480" t="s">
        <v>479</v>
      </c>
      <c r="B147" s="481" t="s">
        <v>1448</v>
      </c>
      <c r="C147" s="481" t="s">
        <v>1312</v>
      </c>
      <c r="D147" s="481" t="s">
        <v>531</v>
      </c>
      <c r="E147" s="481" t="s">
        <v>1313</v>
      </c>
      <c r="F147" s="484"/>
      <c r="G147" s="484"/>
      <c r="H147" s="500">
        <v>0</v>
      </c>
      <c r="I147" s="484">
        <v>7</v>
      </c>
      <c r="J147" s="484">
        <v>4301.3600000000006</v>
      </c>
      <c r="K147" s="500">
        <v>1</v>
      </c>
      <c r="L147" s="484">
        <v>7</v>
      </c>
      <c r="M147" s="485">
        <v>4301.3600000000006</v>
      </c>
    </row>
    <row r="148" spans="1:13" ht="14.4" customHeight="1" x14ac:dyDescent="0.3">
      <c r="A148" s="480" t="s">
        <v>479</v>
      </c>
      <c r="B148" s="481" t="s">
        <v>1448</v>
      </c>
      <c r="C148" s="481" t="s">
        <v>1314</v>
      </c>
      <c r="D148" s="481" t="s">
        <v>531</v>
      </c>
      <c r="E148" s="481" t="s">
        <v>1315</v>
      </c>
      <c r="F148" s="484"/>
      <c r="G148" s="484"/>
      <c r="H148" s="500">
        <v>0</v>
      </c>
      <c r="I148" s="484">
        <v>3</v>
      </c>
      <c r="J148" s="484">
        <v>704.73</v>
      </c>
      <c r="K148" s="500">
        <v>1</v>
      </c>
      <c r="L148" s="484">
        <v>3</v>
      </c>
      <c r="M148" s="485">
        <v>704.73</v>
      </c>
    </row>
    <row r="149" spans="1:13" ht="14.4" customHeight="1" x14ac:dyDescent="0.3">
      <c r="A149" s="480" t="s">
        <v>479</v>
      </c>
      <c r="B149" s="481" t="s">
        <v>1450</v>
      </c>
      <c r="C149" s="481" t="s">
        <v>1148</v>
      </c>
      <c r="D149" s="481" t="s">
        <v>1149</v>
      </c>
      <c r="E149" s="481" t="s">
        <v>1145</v>
      </c>
      <c r="F149" s="484"/>
      <c r="G149" s="484"/>
      <c r="H149" s="500">
        <v>0</v>
      </c>
      <c r="I149" s="484">
        <v>4</v>
      </c>
      <c r="J149" s="484">
        <v>373.84</v>
      </c>
      <c r="K149" s="500">
        <v>1</v>
      </c>
      <c r="L149" s="484">
        <v>4</v>
      </c>
      <c r="M149" s="485">
        <v>373.84</v>
      </c>
    </row>
    <row r="150" spans="1:13" ht="14.4" customHeight="1" x14ac:dyDescent="0.3">
      <c r="A150" s="480" t="s">
        <v>479</v>
      </c>
      <c r="B150" s="481" t="s">
        <v>1450</v>
      </c>
      <c r="C150" s="481" t="s">
        <v>1338</v>
      </c>
      <c r="D150" s="481" t="s">
        <v>1149</v>
      </c>
      <c r="E150" s="481" t="s">
        <v>1339</v>
      </c>
      <c r="F150" s="484"/>
      <c r="G150" s="484"/>
      <c r="H150" s="500">
        <v>0</v>
      </c>
      <c r="I150" s="484">
        <v>1</v>
      </c>
      <c r="J150" s="484">
        <v>366.53</v>
      </c>
      <c r="K150" s="500">
        <v>1</v>
      </c>
      <c r="L150" s="484">
        <v>1</v>
      </c>
      <c r="M150" s="485">
        <v>366.53</v>
      </c>
    </row>
    <row r="151" spans="1:13" ht="14.4" customHeight="1" x14ac:dyDescent="0.3">
      <c r="A151" s="480" t="s">
        <v>479</v>
      </c>
      <c r="B151" s="481" t="s">
        <v>1452</v>
      </c>
      <c r="C151" s="481" t="s">
        <v>1244</v>
      </c>
      <c r="D151" s="481" t="s">
        <v>582</v>
      </c>
      <c r="E151" s="481" t="s">
        <v>718</v>
      </c>
      <c r="F151" s="484"/>
      <c r="G151" s="484"/>
      <c r="H151" s="500">
        <v>0</v>
      </c>
      <c r="I151" s="484">
        <v>9</v>
      </c>
      <c r="J151" s="484">
        <v>2507.7599999999998</v>
      </c>
      <c r="K151" s="500">
        <v>1</v>
      </c>
      <c r="L151" s="484">
        <v>9</v>
      </c>
      <c r="M151" s="485">
        <v>2507.7599999999998</v>
      </c>
    </row>
    <row r="152" spans="1:13" ht="14.4" customHeight="1" x14ac:dyDescent="0.3">
      <c r="A152" s="480" t="s">
        <v>479</v>
      </c>
      <c r="B152" s="481" t="s">
        <v>1452</v>
      </c>
      <c r="C152" s="481" t="s">
        <v>1245</v>
      </c>
      <c r="D152" s="481" t="s">
        <v>699</v>
      </c>
      <c r="E152" s="481" t="s">
        <v>1246</v>
      </c>
      <c r="F152" s="484"/>
      <c r="G152" s="484"/>
      <c r="H152" s="500">
        <v>0</v>
      </c>
      <c r="I152" s="484">
        <v>6</v>
      </c>
      <c r="J152" s="484">
        <v>353.15999999999997</v>
      </c>
      <c r="K152" s="500">
        <v>1</v>
      </c>
      <c r="L152" s="484">
        <v>6</v>
      </c>
      <c r="M152" s="485">
        <v>353.15999999999997</v>
      </c>
    </row>
    <row r="153" spans="1:13" ht="14.4" customHeight="1" x14ac:dyDescent="0.3">
      <c r="A153" s="480" t="s">
        <v>479</v>
      </c>
      <c r="B153" s="481" t="s">
        <v>1452</v>
      </c>
      <c r="C153" s="481" t="s">
        <v>581</v>
      </c>
      <c r="D153" s="481" t="s">
        <v>582</v>
      </c>
      <c r="E153" s="481" t="s">
        <v>583</v>
      </c>
      <c r="F153" s="484"/>
      <c r="G153" s="484"/>
      <c r="H153" s="500">
        <v>0</v>
      </c>
      <c r="I153" s="484">
        <v>20</v>
      </c>
      <c r="J153" s="484">
        <v>1177.1999999999998</v>
      </c>
      <c r="K153" s="500">
        <v>1</v>
      </c>
      <c r="L153" s="484">
        <v>20</v>
      </c>
      <c r="M153" s="485">
        <v>1177.1999999999998</v>
      </c>
    </row>
    <row r="154" spans="1:13" ht="14.4" customHeight="1" x14ac:dyDescent="0.3">
      <c r="A154" s="480" t="s">
        <v>479</v>
      </c>
      <c r="B154" s="481" t="s">
        <v>1452</v>
      </c>
      <c r="C154" s="481" t="s">
        <v>1247</v>
      </c>
      <c r="D154" s="481" t="s">
        <v>582</v>
      </c>
      <c r="E154" s="481" t="s">
        <v>1121</v>
      </c>
      <c r="F154" s="484"/>
      <c r="G154" s="484"/>
      <c r="H154" s="500">
        <v>0</v>
      </c>
      <c r="I154" s="484">
        <v>8</v>
      </c>
      <c r="J154" s="484">
        <v>1569.68</v>
      </c>
      <c r="K154" s="500">
        <v>1</v>
      </c>
      <c r="L154" s="484">
        <v>8</v>
      </c>
      <c r="M154" s="485">
        <v>1569.68</v>
      </c>
    </row>
    <row r="155" spans="1:13" ht="14.4" customHeight="1" x14ac:dyDescent="0.3">
      <c r="A155" s="480" t="s">
        <v>479</v>
      </c>
      <c r="B155" s="481" t="s">
        <v>1452</v>
      </c>
      <c r="C155" s="481" t="s">
        <v>1248</v>
      </c>
      <c r="D155" s="481" t="s">
        <v>582</v>
      </c>
      <c r="E155" s="481" t="s">
        <v>766</v>
      </c>
      <c r="F155" s="484"/>
      <c r="G155" s="484"/>
      <c r="H155" s="500">
        <v>0</v>
      </c>
      <c r="I155" s="484">
        <v>6</v>
      </c>
      <c r="J155" s="484">
        <v>706.38</v>
      </c>
      <c r="K155" s="500">
        <v>1</v>
      </c>
      <c r="L155" s="484">
        <v>6</v>
      </c>
      <c r="M155" s="485">
        <v>706.38</v>
      </c>
    </row>
    <row r="156" spans="1:13" ht="14.4" customHeight="1" x14ac:dyDescent="0.3">
      <c r="A156" s="480" t="s">
        <v>479</v>
      </c>
      <c r="B156" s="481" t="s">
        <v>1452</v>
      </c>
      <c r="C156" s="481" t="s">
        <v>709</v>
      </c>
      <c r="D156" s="481" t="s">
        <v>582</v>
      </c>
      <c r="E156" s="481" t="s">
        <v>710</v>
      </c>
      <c r="F156" s="484"/>
      <c r="G156" s="484"/>
      <c r="H156" s="500">
        <v>0</v>
      </c>
      <c r="I156" s="484">
        <v>4</v>
      </c>
      <c r="J156" s="484">
        <v>1569.68</v>
      </c>
      <c r="K156" s="500">
        <v>1</v>
      </c>
      <c r="L156" s="484">
        <v>4</v>
      </c>
      <c r="M156" s="485">
        <v>1569.68</v>
      </c>
    </row>
    <row r="157" spans="1:13" ht="14.4" customHeight="1" x14ac:dyDescent="0.3">
      <c r="A157" s="480" t="s">
        <v>479</v>
      </c>
      <c r="B157" s="481" t="s">
        <v>1452</v>
      </c>
      <c r="C157" s="481" t="s">
        <v>1249</v>
      </c>
      <c r="D157" s="481" t="s">
        <v>582</v>
      </c>
      <c r="E157" s="481" t="s">
        <v>1250</v>
      </c>
      <c r="F157" s="484"/>
      <c r="G157" s="484"/>
      <c r="H157" s="500">
        <v>0</v>
      </c>
      <c r="I157" s="484">
        <v>2</v>
      </c>
      <c r="J157" s="484">
        <v>362.26</v>
      </c>
      <c r="K157" s="500">
        <v>1</v>
      </c>
      <c r="L157" s="484">
        <v>2</v>
      </c>
      <c r="M157" s="485">
        <v>362.26</v>
      </c>
    </row>
    <row r="158" spans="1:13" ht="14.4" customHeight="1" x14ac:dyDescent="0.3">
      <c r="A158" s="480" t="s">
        <v>479</v>
      </c>
      <c r="B158" s="481" t="s">
        <v>1453</v>
      </c>
      <c r="C158" s="481" t="s">
        <v>1323</v>
      </c>
      <c r="D158" s="481" t="s">
        <v>623</v>
      </c>
      <c r="E158" s="481" t="s">
        <v>766</v>
      </c>
      <c r="F158" s="484"/>
      <c r="G158" s="484"/>
      <c r="H158" s="500">
        <v>0</v>
      </c>
      <c r="I158" s="484">
        <v>6</v>
      </c>
      <c r="J158" s="484">
        <v>1086.78</v>
      </c>
      <c r="K158" s="500">
        <v>1</v>
      </c>
      <c r="L158" s="484">
        <v>6</v>
      </c>
      <c r="M158" s="485">
        <v>1086.78</v>
      </c>
    </row>
    <row r="159" spans="1:13" ht="14.4" customHeight="1" x14ac:dyDescent="0.3">
      <c r="A159" s="480" t="s">
        <v>479</v>
      </c>
      <c r="B159" s="481" t="s">
        <v>1468</v>
      </c>
      <c r="C159" s="481" t="s">
        <v>1263</v>
      </c>
      <c r="D159" s="481" t="s">
        <v>1264</v>
      </c>
      <c r="E159" s="481" t="s">
        <v>1265</v>
      </c>
      <c r="F159" s="484"/>
      <c r="G159" s="484"/>
      <c r="H159" s="500">
        <v>0</v>
      </c>
      <c r="I159" s="484">
        <v>3</v>
      </c>
      <c r="J159" s="484">
        <v>1668.12</v>
      </c>
      <c r="K159" s="500">
        <v>1</v>
      </c>
      <c r="L159" s="484">
        <v>3</v>
      </c>
      <c r="M159" s="485">
        <v>1668.12</v>
      </c>
    </row>
    <row r="160" spans="1:13" ht="14.4" customHeight="1" x14ac:dyDescent="0.3">
      <c r="A160" s="480" t="s">
        <v>479</v>
      </c>
      <c r="B160" s="481" t="s">
        <v>1468</v>
      </c>
      <c r="C160" s="481" t="s">
        <v>1266</v>
      </c>
      <c r="D160" s="481" t="s">
        <v>1264</v>
      </c>
      <c r="E160" s="481" t="s">
        <v>1267</v>
      </c>
      <c r="F160" s="484"/>
      <c r="G160" s="484"/>
      <c r="H160" s="500">
        <v>0</v>
      </c>
      <c r="I160" s="484">
        <v>2</v>
      </c>
      <c r="J160" s="484">
        <v>370.68</v>
      </c>
      <c r="K160" s="500">
        <v>1</v>
      </c>
      <c r="L160" s="484">
        <v>2</v>
      </c>
      <c r="M160" s="485">
        <v>370.68</v>
      </c>
    </row>
    <row r="161" spans="1:13" ht="14.4" customHeight="1" x14ac:dyDescent="0.3">
      <c r="A161" s="480" t="s">
        <v>479</v>
      </c>
      <c r="B161" s="481" t="s">
        <v>1422</v>
      </c>
      <c r="C161" s="481" t="s">
        <v>970</v>
      </c>
      <c r="D161" s="481" t="s">
        <v>971</v>
      </c>
      <c r="E161" s="481" t="s">
        <v>972</v>
      </c>
      <c r="F161" s="484"/>
      <c r="G161" s="484"/>
      <c r="H161" s="500">
        <v>0</v>
      </c>
      <c r="I161" s="484">
        <v>2</v>
      </c>
      <c r="J161" s="484">
        <v>118.54</v>
      </c>
      <c r="K161" s="500">
        <v>1</v>
      </c>
      <c r="L161" s="484">
        <v>2</v>
      </c>
      <c r="M161" s="485">
        <v>118.54</v>
      </c>
    </row>
    <row r="162" spans="1:13" ht="14.4" customHeight="1" x14ac:dyDescent="0.3">
      <c r="A162" s="480" t="s">
        <v>479</v>
      </c>
      <c r="B162" s="481" t="s">
        <v>1459</v>
      </c>
      <c r="C162" s="481" t="s">
        <v>764</v>
      </c>
      <c r="D162" s="481" t="s">
        <v>765</v>
      </c>
      <c r="E162" s="481" t="s">
        <v>766</v>
      </c>
      <c r="F162" s="484"/>
      <c r="G162" s="484"/>
      <c r="H162" s="500">
        <v>0</v>
      </c>
      <c r="I162" s="484">
        <v>6</v>
      </c>
      <c r="J162" s="484">
        <v>510.96</v>
      </c>
      <c r="K162" s="500">
        <v>1</v>
      </c>
      <c r="L162" s="484">
        <v>6</v>
      </c>
      <c r="M162" s="485">
        <v>510.96</v>
      </c>
    </row>
    <row r="163" spans="1:13" ht="14.4" customHeight="1" x14ac:dyDescent="0.3">
      <c r="A163" s="480" t="s">
        <v>479</v>
      </c>
      <c r="B163" s="481" t="s">
        <v>1469</v>
      </c>
      <c r="C163" s="481" t="s">
        <v>1298</v>
      </c>
      <c r="D163" s="481" t="s">
        <v>1299</v>
      </c>
      <c r="E163" s="481" t="s">
        <v>662</v>
      </c>
      <c r="F163" s="484">
        <v>1</v>
      </c>
      <c r="G163" s="484">
        <v>207.45</v>
      </c>
      <c r="H163" s="500">
        <v>1</v>
      </c>
      <c r="I163" s="484"/>
      <c r="J163" s="484"/>
      <c r="K163" s="500">
        <v>0</v>
      </c>
      <c r="L163" s="484">
        <v>1</v>
      </c>
      <c r="M163" s="485">
        <v>207.45</v>
      </c>
    </row>
    <row r="164" spans="1:13" ht="14.4" customHeight="1" x14ac:dyDescent="0.3">
      <c r="A164" s="480" t="s">
        <v>479</v>
      </c>
      <c r="B164" s="481" t="s">
        <v>1464</v>
      </c>
      <c r="C164" s="481" t="s">
        <v>1211</v>
      </c>
      <c r="D164" s="481" t="s">
        <v>1209</v>
      </c>
      <c r="E164" s="481" t="s">
        <v>1212</v>
      </c>
      <c r="F164" s="484"/>
      <c r="G164" s="484"/>
      <c r="H164" s="500">
        <v>0</v>
      </c>
      <c r="I164" s="484">
        <v>2</v>
      </c>
      <c r="J164" s="484">
        <v>5339.5</v>
      </c>
      <c r="K164" s="500">
        <v>1</v>
      </c>
      <c r="L164" s="484">
        <v>2</v>
      </c>
      <c r="M164" s="485">
        <v>5339.5</v>
      </c>
    </row>
    <row r="165" spans="1:13" ht="14.4" customHeight="1" thickBot="1" x14ac:dyDescent="0.35">
      <c r="A165" s="486" t="s">
        <v>480</v>
      </c>
      <c r="B165" s="487" t="s">
        <v>1444</v>
      </c>
      <c r="C165" s="487" t="s">
        <v>589</v>
      </c>
      <c r="D165" s="487" t="s">
        <v>590</v>
      </c>
      <c r="E165" s="487" t="s">
        <v>591</v>
      </c>
      <c r="F165" s="490"/>
      <c r="G165" s="490"/>
      <c r="H165" s="502">
        <v>0</v>
      </c>
      <c r="I165" s="490">
        <v>1</v>
      </c>
      <c r="J165" s="490">
        <v>48.27</v>
      </c>
      <c r="K165" s="502">
        <v>1</v>
      </c>
      <c r="L165" s="490">
        <v>1</v>
      </c>
      <c r="M165" s="491">
        <v>48.27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71" t="s">
        <v>139</v>
      </c>
      <c r="B1" s="372"/>
      <c r="C1" s="372"/>
      <c r="D1" s="372"/>
      <c r="E1" s="372"/>
      <c r="F1" s="372"/>
      <c r="G1" s="342"/>
      <c r="H1" s="373"/>
      <c r="I1" s="373"/>
    </row>
    <row r="2" spans="1:10" ht="14.4" customHeight="1" thickBot="1" x14ac:dyDescent="0.35">
      <c r="A2" s="235" t="s">
        <v>256</v>
      </c>
      <c r="B2" s="206"/>
      <c r="C2" s="206"/>
      <c r="D2" s="206"/>
      <c r="E2" s="206"/>
      <c r="F2" s="206"/>
    </row>
    <row r="3" spans="1:10" ht="14.4" customHeight="1" thickBot="1" x14ac:dyDescent="0.35">
      <c r="A3" s="235"/>
      <c r="B3" s="314"/>
      <c r="C3" s="279">
        <v>2015</v>
      </c>
      <c r="D3" s="280">
        <v>2016</v>
      </c>
      <c r="E3" s="7"/>
      <c r="F3" s="350">
        <v>2017</v>
      </c>
      <c r="G3" s="368"/>
      <c r="H3" s="368"/>
      <c r="I3" s="351"/>
    </row>
    <row r="4" spans="1:10" ht="14.4" customHeight="1" thickBot="1" x14ac:dyDescent="0.35">
      <c r="A4" s="284" t="s">
        <v>0</v>
      </c>
      <c r="B4" s="285" t="s">
        <v>202</v>
      </c>
      <c r="C4" s="369" t="s">
        <v>73</v>
      </c>
      <c r="D4" s="370"/>
      <c r="E4" s="286"/>
      <c r="F4" s="281" t="s">
        <v>73</v>
      </c>
      <c r="G4" s="282" t="s">
        <v>74</v>
      </c>
      <c r="H4" s="282" t="s">
        <v>68</v>
      </c>
      <c r="I4" s="283" t="s">
        <v>75</v>
      </c>
    </row>
    <row r="5" spans="1:10" ht="14.4" customHeight="1" x14ac:dyDescent="0.3">
      <c r="A5" s="464" t="s">
        <v>422</v>
      </c>
      <c r="B5" s="465" t="s">
        <v>423</v>
      </c>
      <c r="C5" s="466" t="s">
        <v>424</v>
      </c>
      <c r="D5" s="466" t="s">
        <v>424</v>
      </c>
      <c r="E5" s="466"/>
      <c r="F5" s="466" t="s">
        <v>424</v>
      </c>
      <c r="G5" s="466" t="s">
        <v>424</v>
      </c>
      <c r="H5" s="466" t="s">
        <v>424</v>
      </c>
      <c r="I5" s="467" t="s">
        <v>424</v>
      </c>
      <c r="J5" s="468" t="s">
        <v>69</v>
      </c>
    </row>
    <row r="6" spans="1:10" ht="14.4" customHeight="1" x14ac:dyDescent="0.3">
      <c r="A6" s="464" t="s">
        <v>422</v>
      </c>
      <c r="B6" s="465" t="s">
        <v>1471</v>
      </c>
      <c r="C6" s="466">
        <v>0</v>
      </c>
      <c r="D6" s="466" t="s">
        <v>424</v>
      </c>
      <c r="E6" s="466"/>
      <c r="F6" s="466" t="s">
        <v>424</v>
      </c>
      <c r="G6" s="466" t="s">
        <v>424</v>
      </c>
      <c r="H6" s="466" t="s">
        <v>424</v>
      </c>
      <c r="I6" s="467" t="s">
        <v>424</v>
      </c>
      <c r="J6" s="468" t="s">
        <v>1</v>
      </c>
    </row>
    <row r="7" spans="1:10" ht="14.4" customHeight="1" x14ac:dyDescent="0.3">
      <c r="A7" s="464" t="s">
        <v>422</v>
      </c>
      <c r="B7" s="465" t="s">
        <v>266</v>
      </c>
      <c r="C7" s="466">
        <v>1.1858</v>
      </c>
      <c r="D7" s="466">
        <v>0</v>
      </c>
      <c r="E7" s="466"/>
      <c r="F7" s="466">
        <v>1.21</v>
      </c>
      <c r="G7" s="466">
        <v>1.25</v>
      </c>
      <c r="H7" s="466">
        <v>-4.0000000000000036E-2</v>
      </c>
      <c r="I7" s="467">
        <v>0.96799999999999997</v>
      </c>
      <c r="J7" s="468" t="s">
        <v>1</v>
      </c>
    </row>
    <row r="8" spans="1:10" ht="14.4" customHeight="1" x14ac:dyDescent="0.3">
      <c r="A8" s="464" t="s">
        <v>422</v>
      </c>
      <c r="B8" s="465" t="s">
        <v>267</v>
      </c>
      <c r="C8" s="466" t="s">
        <v>424</v>
      </c>
      <c r="D8" s="466" t="s">
        <v>424</v>
      </c>
      <c r="E8" s="466"/>
      <c r="F8" s="466">
        <v>0.45839999999999997</v>
      </c>
      <c r="G8" s="466">
        <v>0</v>
      </c>
      <c r="H8" s="466">
        <v>0.45839999999999997</v>
      </c>
      <c r="I8" s="467" t="s">
        <v>424</v>
      </c>
      <c r="J8" s="468" t="s">
        <v>1</v>
      </c>
    </row>
    <row r="9" spans="1:10" ht="14.4" customHeight="1" x14ac:dyDescent="0.3">
      <c r="A9" s="464" t="s">
        <v>422</v>
      </c>
      <c r="B9" s="465" t="s">
        <v>269</v>
      </c>
      <c r="C9" s="466">
        <v>1.6109999999999999E-2</v>
      </c>
      <c r="D9" s="466">
        <v>0.15659999999999999</v>
      </c>
      <c r="E9" s="466"/>
      <c r="F9" s="466">
        <v>0.27855999999999997</v>
      </c>
      <c r="G9" s="466">
        <v>0.49646412595375</v>
      </c>
      <c r="H9" s="466">
        <v>-0.21790412595375003</v>
      </c>
      <c r="I9" s="467">
        <v>0.56108787208917144</v>
      </c>
      <c r="J9" s="468" t="s">
        <v>1</v>
      </c>
    </row>
    <row r="10" spans="1:10" ht="14.4" customHeight="1" x14ac:dyDescent="0.3">
      <c r="A10" s="464" t="s">
        <v>422</v>
      </c>
      <c r="B10" s="465" t="s">
        <v>270</v>
      </c>
      <c r="C10" s="466">
        <v>0.49199999999999999</v>
      </c>
      <c r="D10" s="466">
        <v>6.9649900000000002</v>
      </c>
      <c r="E10" s="466"/>
      <c r="F10" s="466">
        <v>11.64639</v>
      </c>
      <c r="G10" s="466">
        <v>13.625910396707001</v>
      </c>
      <c r="H10" s="466">
        <v>-1.9795203967070005</v>
      </c>
      <c r="I10" s="467">
        <v>0.85472380640449575</v>
      </c>
      <c r="J10" s="468" t="s">
        <v>1</v>
      </c>
    </row>
    <row r="11" spans="1:10" ht="14.4" customHeight="1" x14ac:dyDescent="0.3">
      <c r="A11" s="464" t="s">
        <v>422</v>
      </c>
      <c r="B11" s="465" t="s">
        <v>271</v>
      </c>
      <c r="C11" s="466" t="s">
        <v>424</v>
      </c>
      <c r="D11" s="466">
        <v>0</v>
      </c>
      <c r="E11" s="466"/>
      <c r="F11" s="466">
        <v>0</v>
      </c>
      <c r="G11" s="466">
        <v>2.0111163799250001E-2</v>
      </c>
      <c r="H11" s="466">
        <v>-2.0111163799250001E-2</v>
      </c>
      <c r="I11" s="467">
        <v>0</v>
      </c>
      <c r="J11" s="468" t="s">
        <v>1</v>
      </c>
    </row>
    <row r="12" spans="1:10" ht="14.4" customHeight="1" x14ac:dyDescent="0.3">
      <c r="A12" s="464" t="s">
        <v>422</v>
      </c>
      <c r="B12" s="465" t="s">
        <v>272</v>
      </c>
      <c r="C12" s="466">
        <v>0</v>
      </c>
      <c r="D12" s="466">
        <v>0</v>
      </c>
      <c r="E12" s="466"/>
      <c r="F12" s="466">
        <v>0</v>
      </c>
      <c r="G12" s="466">
        <v>1</v>
      </c>
      <c r="H12" s="466">
        <v>-1</v>
      </c>
      <c r="I12" s="467">
        <v>0</v>
      </c>
      <c r="J12" s="468" t="s">
        <v>1</v>
      </c>
    </row>
    <row r="13" spans="1:10" ht="14.4" customHeight="1" x14ac:dyDescent="0.3">
      <c r="A13" s="464" t="s">
        <v>422</v>
      </c>
      <c r="B13" s="465" t="s">
        <v>273</v>
      </c>
      <c r="C13" s="466">
        <v>0</v>
      </c>
      <c r="D13" s="466">
        <v>0</v>
      </c>
      <c r="E13" s="466"/>
      <c r="F13" s="466">
        <v>0.82800000000000007</v>
      </c>
      <c r="G13" s="466">
        <v>1</v>
      </c>
      <c r="H13" s="466">
        <v>-0.17199999999999993</v>
      </c>
      <c r="I13" s="467">
        <v>0.82800000000000007</v>
      </c>
      <c r="J13" s="468" t="s">
        <v>1</v>
      </c>
    </row>
    <row r="14" spans="1:10" ht="14.4" customHeight="1" x14ac:dyDescent="0.3">
      <c r="A14" s="464" t="s">
        <v>422</v>
      </c>
      <c r="B14" s="465" t="s">
        <v>274</v>
      </c>
      <c r="C14" s="466">
        <v>2.784E-2</v>
      </c>
      <c r="D14" s="466">
        <v>0</v>
      </c>
      <c r="E14" s="466"/>
      <c r="F14" s="466" t="s">
        <v>424</v>
      </c>
      <c r="G14" s="466" t="s">
        <v>424</v>
      </c>
      <c r="H14" s="466" t="s">
        <v>424</v>
      </c>
      <c r="I14" s="467" t="s">
        <v>424</v>
      </c>
      <c r="J14" s="468" t="s">
        <v>1</v>
      </c>
    </row>
    <row r="15" spans="1:10" ht="14.4" customHeight="1" x14ac:dyDescent="0.3">
      <c r="A15" s="464" t="s">
        <v>422</v>
      </c>
      <c r="B15" s="465" t="s">
        <v>1472</v>
      </c>
      <c r="C15" s="466">
        <v>0</v>
      </c>
      <c r="D15" s="466" t="s">
        <v>424</v>
      </c>
      <c r="E15" s="466"/>
      <c r="F15" s="466" t="s">
        <v>424</v>
      </c>
      <c r="G15" s="466" t="s">
        <v>424</v>
      </c>
      <c r="H15" s="466" t="s">
        <v>424</v>
      </c>
      <c r="I15" s="467" t="s">
        <v>424</v>
      </c>
      <c r="J15" s="468" t="s">
        <v>1</v>
      </c>
    </row>
    <row r="16" spans="1:10" ht="14.4" customHeight="1" x14ac:dyDescent="0.3">
      <c r="A16" s="464" t="s">
        <v>422</v>
      </c>
      <c r="B16" s="465" t="s">
        <v>425</v>
      </c>
      <c r="C16" s="466">
        <v>1.7217500000000001</v>
      </c>
      <c r="D16" s="466">
        <v>7.1215900000000003</v>
      </c>
      <c r="E16" s="466"/>
      <c r="F16" s="466">
        <v>14.42135</v>
      </c>
      <c r="G16" s="466">
        <v>17.392485686459999</v>
      </c>
      <c r="H16" s="466">
        <v>-2.9711356864599985</v>
      </c>
      <c r="I16" s="467">
        <v>0.82917130190464849</v>
      </c>
      <c r="J16" s="468" t="s">
        <v>426</v>
      </c>
    </row>
    <row r="18" spans="1:10" ht="14.4" customHeight="1" x14ac:dyDescent="0.3">
      <c r="A18" s="464" t="s">
        <v>422</v>
      </c>
      <c r="B18" s="465" t="s">
        <v>423</v>
      </c>
      <c r="C18" s="466" t="s">
        <v>424</v>
      </c>
      <c r="D18" s="466" t="s">
        <v>424</v>
      </c>
      <c r="E18" s="466"/>
      <c r="F18" s="466" t="s">
        <v>424</v>
      </c>
      <c r="G18" s="466" t="s">
        <v>424</v>
      </c>
      <c r="H18" s="466" t="s">
        <v>424</v>
      </c>
      <c r="I18" s="467" t="s">
        <v>424</v>
      </c>
      <c r="J18" s="468" t="s">
        <v>69</v>
      </c>
    </row>
    <row r="19" spans="1:10" ht="14.4" customHeight="1" x14ac:dyDescent="0.3">
      <c r="A19" s="464" t="s">
        <v>427</v>
      </c>
      <c r="B19" s="465" t="s">
        <v>428</v>
      </c>
      <c r="C19" s="466" t="s">
        <v>424</v>
      </c>
      <c r="D19" s="466" t="s">
        <v>424</v>
      </c>
      <c r="E19" s="466"/>
      <c r="F19" s="466" t="s">
        <v>424</v>
      </c>
      <c r="G19" s="466" t="s">
        <v>424</v>
      </c>
      <c r="H19" s="466" t="s">
        <v>424</v>
      </c>
      <c r="I19" s="467" t="s">
        <v>424</v>
      </c>
      <c r="J19" s="468" t="s">
        <v>0</v>
      </c>
    </row>
    <row r="20" spans="1:10" ht="14.4" customHeight="1" x14ac:dyDescent="0.3">
      <c r="A20" s="464" t="s">
        <v>427</v>
      </c>
      <c r="B20" s="465" t="s">
        <v>1471</v>
      </c>
      <c r="C20" s="466">
        <v>0</v>
      </c>
      <c r="D20" s="466" t="s">
        <v>424</v>
      </c>
      <c r="E20" s="466"/>
      <c r="F20" s="466" t="s">
        <v>424</v>
      </c>
      <c r="G20" s="466" t="s">
        <v>424</v>
      </c>
      <c r="H20" s="466" t="s">
        <v>424</v>
      </c>
      <c r="I20" s="467" t="s">
        <v>424</v>
      </c>
      <c r="J20" s="468" t="s">
        <v>1</v>
      </c>
    </row>
    <row r="21" spans="1:10" ht="14.4" customHeight="1" x14ac:dyDescent="0.3">
      <c r="A21" s="464" t="s">
        <v>427</v>
      </c>
      <c r="B21" s="465" t="s">
        <v>266</v>
      </c>
      <c r="C21" s="466">
        <v>1.1858</v>
      </c>
      <c r="D21" s="466">
        <v>0</v>
      </c>
      <c r="E21" s="466"/>
      <c r="F21" s="466">
        <v>1.21</v>
      </c>
      <c r="G21" s="466">
        <v>1.25</v>
      </c>
      <c r="H21" s="466">
        <v>-4.0000000000000036E-2</v>
      </c>
      <c r="I21" s="467">
        <v>0.96799999999999997</v>
      </c>
      <c r="J21" s="468" t="s">
        <v>1</v>
      </c>
    </row>
    <row r="22" spans="1:10" ht="14.4" customHeight="1" x14ac:dyDescent="0.3">
      <c r="A22" s="464" t="s">
        <v>427</v>
      </c>
      <c r="B22" s="465" t="s">
        <v>269</v>
      </c>
      <c r="C22" s="466">
        <v>1.6109999999999999E-2</v>
      </c>
      <c r="D22" s="466">
        <v>0.15659999999999999</v>
      </c>
      <c r="E22" s="466"/>
      <c r="F22" s="466">
        <v>0</v>
      </c>
      <c r="G22" s="466">
        <v>0.49646412595375</v>
      </c>
      <c r="H22" s="466">
        <v>-0.49646412595375</v>
      </c>
      <c r="I22" s="467">
        <v>0</v>
      </c>
      <c r="J22" s="468" t="s">
        <v>1</v>
      </c>
    </row>
    <row r="23" spans="1:10" ht="14.4" customHeight="1" x14ac:dyDescent="0.3">
      <c r="A23" s="464" t="s">
        <v>427</v>
      </c>
      <c r="B23" s="465" t="s">
        <v>270</v>
      </c>
      <c r="C23" s="466">
        <v>0.49199999999999999</v>
      </c>
      <c r="D23" s="466">
        <v>6.9649900000000002</v>
      </c>
      <c r="E23" s="466"/>
      <c r="F23" s="466">
        <v>11.52899</v>
      </c>
      <c r="G23" s="466">
        <v>13.625910396707001</v>
      </c>
      <c r="H23" s="466">
        <v>-2.0969203967070005</v>
      </c>
      <c r="I23" s="467">
        <v>0.84610786834369855</v>
      </c>
      <c r="J23" s="468" t="s">
        <v>1</v>
      </c>
    </row>
    <row r="24" spans="1:10" ht="14.4" customHeight="1" x14ac:dyDescent="0.3">
      <c r="A24" s="464" t="s">
        <v>427</v>
      </c>
      <c r="B24" s="465" t="s">
        <v>271</v>
      </c>
      <c r="C24" s="466" t="s">
        <v>424</v>
      </c>
      <c r="D24" s="466">
        <v>0</v>
      </c>
      <c r="E24" s="466"/>
      <c r="F24" s="466">
        <v>0</v>
      </c>
      <c r="G24" s="466">
        <v>2.0111163799250001E-2</v>
      </c>
      <c r="H24" s="466">
        <v>-2.0111163799250001E-2</v>
      </c>
      <c r="I24" s="467">
        <v>0</v>
      </c>
      <c r="J24" s="468" t="s">
        <v>1</v>
      </c>
    </row>
    <row r="25" spans="1:10" ht="14.4" customHeight="1" x14ac:dyDescent="0.3">
      <c r="A25" s="464" t="s">
        <v>427</v>
      </c>
      <c r="B25" s="465" t="s">
        <v>272</v>
      </c>
      <c r="C25" s="466">
        <v>0</v>
      </c>
      <c r="D25" s="466">
        <v>0</v>
      </c>
      <c r="E25" s="466"/>
      <c r="F25" s="466">
        <v>0</v>
      </c>
      <c r="G25" s="466">
        <v>1</v>
      </c>
      <c r="H25" s="466">
        <v>-1</v>
      </c>
      <c r="I25" s="467">
        <v>0</v>
      </c>
      <c r="J25" s="468" t="s">
        <v>1</v>
      </c>
    </row>
    <row r="26" spans="1:10" ht="14.4" customHeight="1" x14ac:dyDescent="0.3">
      <c r="A26" s="464" t="s">
        <v>427</v>
      </c>
      <c r="B26" s="465" t="s">
        <v>273</v>
      </c>
      <c r="C26" s="466">
        <v>0</v>
      </c>
      <c r="D26" s="466">
        <v>0</v>
      </c>
      <c r="E26" s="466"/>
      <c r="F26" s="466">
        <v>0.27600000000000002</v>
      </c>
      <c r="G26" s="466">
        <v>1</v>
      </c>
      <c r="H26" s="466">
        <v>-0.72399999999999998</v>
      </c>
      <c r="I26" s="467">
        <v>0.27600000000000002</v>
      </c>
      <c r="J26" s="468" t="s">
        <v>1</v>
      </c>
    </row>
    <row r="27" spans="1:10" ht="14.4" customHeight="1" x14ac:dyDescent="0.3">
      <c r="A27" s="464" t="s">
        <v>427</v>
      </c>
      <c r="B27" s="465" t="s">
        <v>274</v>
      </c>
      <c r="C27" s="466">
        <v>2.784E-2</v>
      </c>
      <c r="D27" s="466">
        <v>0</v>
      </c>
      <c r="E27" s="466"/>
      <c r="F27" s="466" t="s">
        <v>424</v>
      </c>
      <c r="G27" s="466" t="s">
        <v>424</v>
      </c>
      <c r="H27" s="466" t="s">
        <v>424</v>
      </c>
      <c r="I27" s="467" t="s">
        <v>424</v>
      </c>
      <c r="J27" s="468" t="s">
        <v>1</v>
      </c>
    </row>
    <row r="28" spans="1:10" ht="14.4" customHeight="1" x14ac:dyDescent="0.3">
      <c r="A28" s="464" t="s">
        <v>427</v>
      </c>
      <c r="B28" s="465" t="s">
        <v>1472</v>
      </c>
      <c r="C28" s="466">
        <v>0</v>
      </c>
      <c r="D28" s="466" t="s">
        <v>424</v>
      </c>
      <c r="E28" s="466"/>
      <c r="F28" s="466" t="s">
        <v>424</v>
      </c>
      <c r="G28" s="466" t="s">
        <v>424</v>
      </c>
      <c r="H28" s="466" t="s">
        <v>424</v>
      </c>
      <c r="I28" s="467" t="s">
        <v>424</v>
      </c>
      <c r="J28" s="468" t="s">
        <v>1</v>
      </c>
    </row>
    <row r="29" spans="1:10" ht="14.4" customHeight="1" x14ac:dyDescent="0.3">
      <c r="A29" s="464" t="s">
        <v>427</v>
      </c>
      <c r="B29" s="465" t="s">
        <v>429</v>
      </c>
      <c r="C29" s="466">
        <v>1.7217500000000001</v>
      </c>
      <c r="D29" s="466">
        <v>7.1215900000000003</v>
      </c>
      <c r="E29" s="466"/>
      <c r="F29" s="466">
        <v>13.014990000000001</v>
      </c>
      <c r="G29" s="466">
        <v>17.392485686459999</v>
      </c>
      <c r="H29" s="466">
        <v>-4.3774956864599979</v>
      </c>
      <c r="I29" s="467">
        <v>0.74831109449364874</v>
      </c>
      <c r="J29" s="468" t="s">
        <v>430</v>
      </c>
    </row>
    <row r="30" spans="1:10" ht="14.4" customHeight="1" x14ac:dyDescent="0.3">
      <c r="A30" s="464" t="s">
        <v>424</v>
      </c>
      <c r="B30" s="465" t="s">
        <v>424</v>
      </c>
      <c r="C30" s="466" t="s">
        <v>424</v>
      </c>
      <c r="D30" s="466" t="s">
        <v>424</v>
      </c>
      <c r="E30" s="466"/>
      <c r="F30" s="466" t="s">
        <v>424</v>
      </c>
      <c r="G30" s="466" t="s">
        <v>424</v>
      </c>
      <c r="H30" s="466" t="s">
        <v>424</v>
      </c>
      <c r="I30" s="467" t="s">
        <v>424</v>
      </c>
      <c r="J30" s="468" t="s">
        <v>431</v>
      </c>
    </row>
    <row r="31" spans="1:10" ht="14.4" customHeight="1" x14ac:dyDescent="0.3">
      <c r="A31" s="464" t="s">
        <v>1473</v>
      </c>
      <c r="B31" s="465" t="s">
        <v>1474</v>
      </c>
      <c r="C31" s="466" t="s">
        <v>424</v>
      </c>
      <c r="D31" s="466" t="s">
        <v>424</v>
      </c>
      <c r="E31" s="466"/>
      <c r="F31" s="466" t="s">
        <v>424</v>
      </c>
      <c r="G31" s="466" t="s">
        <v>424</v>
      </c>
      <c r="H31" s="466" t="s">
        <v>424</v>
      </c>
      <c r="I31" s="467" t="s">
        <v>424</v>
      </c>
      <c r="J31" s="468" t="s">
        <v>0</v>
      </c>
    </row>
    <row r="32" spans="1:10" ht="14.4" customHeight="1" x14ac:dyDescent="0.3">
      <c r="A32" s="464" t="s">
        <v>1473</v>
      </c>
      <c r="B32" s="465" t="s">
        <v>267</v>
      </c>
      <c r="C32" s="466" t="s">
        <v>424</v>
      </c>
      <c r="D32" s="466" t="s">
        <v>424</v>
      </c>
      <c r="E32" s="466"/>
      <c r="F32" s="466">
        <v>0.45839999999999997</v>
      </c>
      <c r="G32" s="466">
        <v>0</v>
      </c>
      <c r="H32" s="466">
        <v>0.45839999999999997</v>
      </c>
      <c r="I32" s="467" t="s">
        <v>424</v>
      </c>
      <c r="J32" s="468" t="s">
        <v>1</v>
      </c>
    </row>
    <row r="33" spans="1:10" ht="14.4" customHeight="1" x14ac:dyDescent="0.3">
      <c r="A33" s="464" t="s">
        <v>1473</v>
      </c>
      <c r="B33" s="465" t="s">
        <v>269</v>
      </c>
      <c r="C33" s="466" t="s">
        <v>424</v>
      </c>
      <c r="D33" s="466" t="s">
        <v>424</v>
      </c>
      <c r="E33" s="466"/>
      <c r="F33" s="466">
        <v>0.27855999999999997</v>
      </c>
      <c r="G33" s="466">
        <v>0</v>
      </c>
      <c r="H33" s="466">
        <v>0.27855999999999997</v>
      </c>
      <c r="I33" s="467" t="s">
        <v>424</v>
      </c>
      <c r="J33" s="468" t="s">
        <v>1</v>
      </c>
    </row>
    <row r="34" spans="1:10" ht="14.4" customHeight="1" x14ac:dyDescent="0.3">
      <c r="A34" s="464" t="s">
        <v>1473</v>
      </c>
      <c r="B34" s="465" t="s">
        <v>270</v>
      </c>
      <c r="C34" s="466" t="s">
        <v>424</v>
      </c>
      <c r="D34" s="466" t="s">
        <v>424</v>
      </c>
      <c r="E34" s="466"/>
      <c r="F34" s="466">
        <v>0.1174</v>
      </c>
      <c r="G34" s="466">
        <v>0</v>
      </c>
      <c r="H34" s="466">
        <v>0.1174</v>
      </c>
      <c r="I34" s="467" t="s">
        <v>424</v>
      </c>
      <c r="J34" s="468" t="s">
        <v>1</v>
      </c>
    </row>
    <row r="35" spans="1:10" ht="14.4" customHeight="1" x14ac:dyDescent="0.3">
      <c r="A35" s="464" t="s">
        <v>1473</v>
      </c>
      <c r="B35" s="465" t="s">
        <v>273</v>
      </c>
      <c r="C35" s="466" t="s">
        <v>424</v>
      </c>
      <c r="D35" s="466" t="s">
        <v>424</v>
      </c>
      <c r="E35" s="466"/>
      <c r="F35" s="466">
        <v>0.55200000000000005</v>
      </c>
      <c r="G35" s="466">
        <v>0</v>
      </c>
      <c r="H35" s="466">
        <v>0.55200000000000005</v>
      </c>
      <c r="I35" s="467" t="s">
        <v>424</v>
      </c>
      <c r="J35" s="468" t="s">
        <v>1</v>
      </c>
    </row>
    <row r="36" spans="1:10" ht="14.4" customHeight="1" x14ac:dyDescent="0.3">
      <c r="A36" s="464" t="s">
        <v>1473</v>
      </c>
      <c r="B36" s="465" t="s">
        <v>1475</v>
      </c>
      <c r="C36" s="466" t="s">
        <v>424</v>
      </c>
      <c r="D36" s="466" t="s">
        <v>424</v>
      </c>
      <c r="E36" s="466"/>
      <c r="F36" s="466">
        <v>1.4063600000000001</v>
      </c>
      <c r="G36" s="466">
        <v>0</v>
      </c>
      <c r="H36" s="466">
        <v>1.4063600000000001</v>
      </c>
      <c r="I36" s="467" t="s">
        <v>424</v>
      </c>
      <c r="J36" s="468" t="s">
        <v>430</v>
      </c>
    </row>
    <row r="37" spans="1:10" ht="14.4" customHeight="1" x14ac:dyDescent="0.3">
      <c r="A37" s="464" t="s">
        <v>424</v>
      </c>
      <c r="B37" s="465" t="s">
        <v>424</v>
      </c>
      <c r="C37" s="466" t="s">
        <v>424</v>
      </c>
      <c r="D37" s="466" t="s">
        <v>424</v>
      </c>
      <c r="E37" s="466"/>
      <c r="F37" s="466" t="s">
        <v>424</v>
      </c>
      <c r="G37" s="466" t="s">
        <v>424</v>
      </c>
      <c r="H37" s="466" t="s">
        <v>424</v>
      </c>
      <c r="I37" s="467" t="s">
        <v>424</v>
      </c>
      <c r="J37" s="468" t="s">
        <v>431</v>
      </c>
    </row>
    <row r="38" spans="1:10" ht="14.4" customHeight="1" x14ac:dyDescent="0.3">
      <c r="A38" s="464" t="s">
        <v>422</v>
      </c>
      <c r="B38" s="465" t="s">
        <v>425</v>
      </c>
      <c r="C38" s="466">
        <v>1.7217500000000001</v>
      </c>
      <c r="D38" s="466">
        <v>7.1215900000000003</v>
      </c>
      <c r="E38" s="466"/>
      <c r="F38" s="466">
        <v>14.42135</v>
      </c>
      <c r="G38" s="466">
        <v>17.392485686459999</v>
      </c>
      <c r="H38" s="466">
        <v>-2.9711356864599985</v>
      </c>
      <c r="I38" s="467">
        <v>0.82917130190464849</v>
      </c>
      <c r="J38" s="468" t="s">
        <v>426</v>
      </c>
    </row>
  </sheetData>
  <mergeCells count="3">
    <mergeCell ref="A1:I1"/>
    <mergeCell ref="F3:I3"/>
    <mergeCell ref="C4:D4"/>
  </mergeCells>
  <conditionalFormatting sqref="F17 F39:F65537">
    <cfRule type="cellIs" dxfId="26" priority="18" stopIfTrue="1" operator="greaterThan">
      <formula>1</formula>
    </cfRule>
  </conditionalFormatting>
  <conditionalFormatting sqref="H5:H16">
    <cfRule type="expression" dxfId="25" priority="14">
      <formula>$H5&gt;0</formula>
    </cfRule>
  </conditionalFormatting>
  <conditionalFormatting sqref="I5:I16">
    <cfRule type="expression" dxfId="24" priority="15">
      <formula>$I5&gt;1</formula>
    </cfRule>
  </conditionalFormatting>
  <conditionalFormatting sqref="B5:B16">
    <cfRule type="expression" dxfId="23" priority="11">
      <formula>OR($J5="NS",$J5="SumaNS",$J5="Účet")</formula>
    </cfRule>
  </conditionalFormatting>
  <conditionalFormatting sqref="F5:I16 B5:D16">
    <cfRule type="expression" dxfId="22" priority="17">
      <formula>AND($J5&lt;&gt;"",$J5&lt;&gt;"mezeraKL")</formula>
    </cfRule>
  </conditionalFormatting>
  <conditionalFormatting sqref="B5:D16 F5:I16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20" priority="13">
      <formula>OR($J5="SumaNS",$J5="NS")</formula>
    </cfRule>
  </conditionalFormatting>
  <conditionalFormatting sqref="A5:A16">
    <cfRule type="expression" dxfId="19" priority="9">
      <formula>AND($J5&lt;&gt;"mezeraKL",$J5&lt;&gt;"")</formula>
    </cfRule>
  </conditionalFormatting>
  <conditionalFormatting sqref="A5:A16">
    <cfRule type="expression" dxfId="18" priority="10">
      <formula>AND($J5&lt;&gt;"",$J5&lt;&gt;"mezeraKL")</formula>
    </cfRule>
  </conditionalFormatting>
  <conditionalFormatting sqref="H18:H38">
    <cfRule type="expression" dxfId="17" priority="5">
      <formula>$H18&gt;0</formula>
    </cfRule>
  </conditionalFormatting>
  <conditionalFormatting sqref="A18:A38">
    <cfRule type="expression" dxfId="16" priority="2">
      <formula>AND($J18&lt;&gt;"mezeraKL",$J18&lt;&gt;"")</formula>
    </cfRule>
  </conditionalFormatting>
  <conditionalFormatting sqref="I18:I38">
    <cfRule type="expression" dxfId="15" priority="6">
      <formula>$I18&gt;1</formula>
    </cfRule>
  </conditionalFormatting>
  <conditionalFormatting sqref="B18:B38">
    <cfRule type="expression" dxfId="14" priority="1">
      <formula>OR($J18="NS",$J18="SumaNS",$J18="Účet")</formula>
    </cfRule>
  </conditionalFormatting>
  <conditionalFormatting sqref="A18:D38 F18:I38">
    <cfRule type="expression" dxfId="13" priority="8">
      <formula>AND($J18&lt;&gt;"",$J18&lt;&gt;"mezeraKL")</formula>
    </cfRule>
  </conditionalFormatting>
  <conditionalFormatting sqref="B18:D38 F18:I38">
    <cfRule type="expression" dxfId="12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38 F18:I38">
    <cfRule type="expression" dxfId="11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78" t="s">
        <v>1522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</row>
    <row r="2" spans="1:11" ht="14.4" customHeight="1" thickBot="1" x14ac:dyDescent="0.35">
      <c r="A2" s="235" t="s">
        <v>256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74"/>
      <c r="D3" s="375"/>
      <c r="E3" s="375"/>
      <c r="F3" s="375"/>
      <c r="G3" s="375"/>
      <c r="H3" s="141" t="s">
        <v>128</v>
      </c>
      <c r="I3" s="98">
        <f>IF(J3&lt;&gt;0,K3/J3,0)</f>
        <v>2.8051643649095501</v>
      </c>
      <c r="J3" s="98">
        <f>SUBTOTAL(9,J5:J1048576)</f>
        <v>5141</v>
      </c>
      <c r="K3" s="99">
        <f>SUBTOTAL(9,K5:K1048576)</f>
        <v>14421.349999999997</v>
      </c>
    </row>
    <row r="4" spans="1:11" s="208" customFormat="1" ht="14.4" customHeight="1" thickBot="1" x14ac:dyDescent="0.35">
      <c r="A4" s="569" t="s">
        <v>4</v>
      </c>
      <c r="B4" s="570" t="s">
        <v>5</v>
      </c>
      <c r="C4" s="570" t="s">
        <v>0</v>
      </c>
      <c r="D4" s="570" t="s">
        <v>6</v>
      </c>
      <c r="E4" s="570" t="s">
        <v>7</v>
      </c>
      <c r="F4" s="570" t="s">
        <v>1</v>
      </c>
      <c r="G4" s="570" t="s">
        <v>71</v>
      </c>
      <c r="H4" s="471" t="s">
        <v>11</v>
      </c>
      <c r="I4" s="472" t="s">
        <v>142</v>
      </c>
      <c r="J4" s="472" t="s">
        <v>13</v>
      </c>
      <c r="K4" s="473" t="s">
        <v>156</v>
      </c>
    </row>
    <row r="5" spans="1:11" ht="14.4" customHeight="1" x14ac:dyDescent="0.3">
      <c r="A5" s="537" t="s">
        <v>422</v>
      </c>
      <c r="B5" s="538" t="s">
        <v>451</v>
      </c>
      <c r="C5" s="541" t="s">
        <v>427</v>
      </c>
      <c r="D5" s="571" t="s">
        <v>428</v>
      </c>
      <c r="E5" s="541" t="s">
        <v>1512</v>
      </c>
      <c r="F5" s="571" t="s">
        <v>1513</v>
      </c>
      <c r="G5" s="541" t="s">
        <v>1476</v>
      </c>
      <c r="H5" s="541" t="s">
        <v>1477</v>
      </c>
      <c r="I5" s="116">
        <v>2.79</v>
      </c>
      <c r="J5" s="116">
        <v>300</v>
      </c>
      <c r="K5" s="554">
        <v>837</v>
      </c>
    </row>
    <row r="6" spans="1:11" ht="14.4" customHeight="1" x14ac:dyDescent="0.3">
      <c r="A6" s="480" t="s">
        <v>422</v>
      </c>
      <c r="B6" s="481" t="s">
        <v>451</v>
      </c>
      <c r="C6" s="482" t="s">
        <v>427</v>
      </c>
      <c r="D6" s="483" t="s">
        <v>428</v>
      </c>
      <c r="E6" s="482" t="s">
        <v>1512</v>
      </c>
      <c r="F6" s="483" t="s">
        <v>1513</v>
      </c>
      <c r="G6" s="482" t="s">
        <v>1478</v>
      </c>
      <c r="H6" s="482" t="s">
        <v>1479</v>
      </c>
      <c r="I6" s="484">
        <v>1.9</v>
      </c>
      <c r="J6" s="484">
        <v>8</v>
      </c>
      <c r="K6" s="485">
        <v>15.2</v>
      </c>
    </row>
    <row r="7" spans="1:11" ht="14.4" customHeight="1" x14ac:dyDescent="0.3">
      <c r="A7" s="480" t="s">
        <v>422</v>
      </c>
      <c r="B7" s="481" t="s">
        <v>451</v>
      </c>
      <c r="C7" s="482" t="s">
        <v>427</v>
      </c>
      <c r="D7" s="483" t="s">
        <v>428</v>
      </c>
      <c r="E7" s="482" t="s">
        <v>1512</v>
      </c>
      <c r="F7" s="483" t="s">
        <v>1513</v>
      </c>
      <c r="G7" s="482" t="s">
        <v>1480</v>
      </c>
      <c r="H7" s="482" t="s">
        <v>1481</v>
      </c>
      <c r="I7" s="484">
        <v>1.98</v>
      </c>
      <c r="J7" s="484">
        <v>100</v>
      </c>
      <c r="K7" s="485">
        <v>198</v>
      </c>
    </row>
    <row r="8" spans="1:11" ht="14.4" customHeight="1" x14ac:dyDescent="0.3">
      <c r="A8" s="480" t="s">
        <v>422</v>
      </c>
      <c r="B8" s="481" t="s">
        <v>451</v>
      </c>
      <c r="C8" s="482" t="s">
        <v>427</v>
      </c>
      <c r="D8" s="483" t="s">
        <v>428</v>
      </c>
      <c r="E8" s="482" t="s">
        <v>1512</v>
      </c>
      <c r="F8" s="483" t="s">
        <v>1513</v>
      </c>
      <c r="G8" s="482" t="s">
        <v>1482</v>
      </c>
      <c r="H8" s="482" t="s">
        <v>1483</v>
      </c>
      <c r="I8" s="484">
        <v>2.17</v>
      </c>
      <c r="J8" s="484">
        <v>125</v>
      </c>
      <c r="K8" s="485">
        <v>271.25</v>
      </c>
    </row>
    <row r="9" spans="1:11" ht="14.4" customHeight="1" x14ac:dyDescent="0.3">
      <c r="A9" s="480" t="s">
        <v>422</v>
      </c>
      <c r="B9" s="481" t="s">
        <v>451</v>
      </c>
      <c r="C9" s="482" t="s">
        <v>427</v>
      </c>
      <c r="D9" s="483" t="s">
        <v>428</v>
      </c>
      <c r="E9" s="482" t="s">
        <v>1512</v>
      </c>
      <c r="F9" s="483" t="s">
        <v>1513</v>
      </c>
      <c r="G9" s="482" t="s">
        <v>1484</v>
      </c>
      <c r="H9" s="482" t="s">
        <v>1485</v>
      </c>
      <c r="I9" s="484">
        <v>1.9375</v>
      </c>
      <c r="J9" s="484">
        <v>2700</v>
      </c>
      <c r="K9" s="485">
        <v>5232</v>
      </c>
    </row>
    <row r="10" spans="1:11" ht="14.4" customHeight="1" x14ac:dyDescent="0.3">
      <c r="A10" s="480" t="s">
        <v>422</v>
      </c>
      <c r="B10" s="481" t="s">
        <v>451</v>
      </c>
      <c r="C10" s="482" t="s">
        <v>427</v>
      </c>
      <c r="D10" s="483" t="s">
        <v>428</v>
      </c>
      <c r="E10" s="482" t="s">
        <v>1512</v>
      </c>
      <c r="F10" s="483" t="s">
        <v>1513</v>
      </c>
      <c r="G10" s="482" t="s">
        <v>1486</v>
      </c>
      <c r="H10" s="482" t="s">
        <v>1487</v>
      </c>
      <c r="I10" s="484">
        <v>11.74</v>
      </c>
      <c r="J10" s="484">
        <v>10</v>
      </c>
      <c r="K10" s="485">
        <v>117.4</v>
      </c>
    </row>
    <row r="11" spans="1:11" ht="14.4" customHeight="1" x14ac:dyDescent="0.3">
      <c r="A11" s="480" t="s">
        <v>422</v>
      </c>
      <c r="B11" s="481" t="s">
        <v>451</v>
      </c>
      <c r="C11" s="482" t="s">
        <v>427</v>
      </c>
      <c r="D11" s="483" t="s">
        <v>428</v>
      </c>
      <c r="E11" s="482" t="s">
        <v>1512</v>
      </c>
      <c r="F11" s="483" t="s">
        <v>1513</v>
      </c>
      <c r="G11" s="482" t="s">
        <v>1488</v>
      </c>
      <c r="H11" s="482" t="s">
        <v>1489</v>
      </c>
      <c r="I11" s="484">
        <v>4.0199999999999996</v>
      </c>
      <c r="J11" s="484">
        <v>2</v>
      </c>
      <c r="K11" s="485">
        <v>8.0399999999999991</v>
      </c>
    </row>
    <row r="12" spans="1:11" ht="14.4" customHeight="1" x14ac:dyDescent="0.3">
      <c r="A12" s="480" t="s">
        <v>422</v>
      </c>
      <c r="B12" s="481" t="s">
        <v>451</v>
      </c>
      <c r="C12" s="482" t="s">
        <v>427</v>
      </c>
      <c r="D12" s="483" t="s">
        <v>428</v>
      </c>
      <c r="E12" s="482" t="s">
        <v>1512</v>
      </c>
      <c r="F12" s="483" t="s">
        <v>1513</v>
      </c>
      <c r="G12" s="482" t="s">
        <v>1490</v>
      </c>
      <c r="H12" s="482" t="s">
        <v>1491</v>
      </c>
      <c r="I12" s="484">
        <v>2.2799999999999998</v>
      </c>
      <c r="J12" s="484">
        <v>215</v>
      </c>
      <c r="K12" s="485">
        <v>490.2</v>
      </c>
    </row>
    <row r="13" spans="1:11" ht="14.4" customHeight="1" x14ac:dyDescent="0.3">
      <c r="A13" s="480" t="s">
        <v>422</v>
      </c>
      <c r="B13" s="481" t="s">
        <v>451</v>
      </c>
      <c r="C13" s="482" t="s">
        <v>427</v>
      </c>
      <c r="D13" s="483" t="s">
        <v>428</v>
      </c>
      <c r="E13" s="482" t="s">
        <v>1512</v>
      </c>
      <c r="F13" s="483" t="s">
        <v>1513</v>
      </c>
      <c r="G13" s="482" t="s">
        <v>1492</v>
      </c>
      <c r="H13" s="482" t="s">
        <v>1493</v>
      </c>
      <c r="I13" s="484">
        <v>5</v>
      </c>
      <c r="J13" s="484">
        <v>100</v>
      </c>
      <c r="K13" s="485">
        <v>500</v>
      </c>
    </row>
    <row r="14" spans="1:11" ht="14.4" customHeight="1" x14ac:dyDescent="0.3">
      <c r="A14" s="480" t="s">
        <v>422</v>
      </c>
      <c r="B14" s="481" t="s">
        <v>451</v>
      </c>
      <c r="C14" s="482" t="s">
        <v>427</v>
      </c>
      <c r="D14" s="483" t="s">
        <v>428</v>
      </c>
      <c r="E14" s="482" t="s">
        <v>1512</v>
      </c>
      <c r="F14" s="483" t="s">
        <v>1513</v>
      </c>
      <c r="G14" s="482" t="s">
        <v>1494</v>
      </c>
      <c r="H14" s="482" t="s">
        <v>1495</v>
      </c>
      <c r="I14" s="484">
        <v>471.9</v>
      </c>
      <c r="J14" s="484">
        <v>1</v>
      </c>
      <c r="K14" s="485">
        <v>471.9</v>
      </c>
    </row>
    <row r="15" spans="1:11" ht="14.4" customHeight="1" x14ac:dyDescent="0.3">
      <c r="A15" s="480" t="s">
        <v>422</v>
      </c>
      <c r="B15" s="481" t="s">
        <v>451</v>
      </c>
      <c r="C15" s="482" t="s">
        <v>427</v>
      </c>
      <c r="D15" s="483" t="s">
        <v>428</v>
      </c>
      <c r="E15" s="482" t="s">
        <v>1512</v>
      </c>
      <c r="F15" s="483" t="s">
        <v>1513</v>
      </c>
      <c r="G15" s="482" t="s">
        <v>1496</v>
      </c>
      <c r="H15" s="482" t="s">
        <v>1497</v>
      </c>
      <c r="I15" s="484">
        <v>13.23</v>
      </c>
      <c r="J15" s="484">
        <v>256</v>
      </c>
      <c r="K15" s="485">
        <v>3388</v>
      </c>
    </row>
    <row r="16" spans="1:11" ht="14.4" customHeight="1" x14ac:dyDescent="0.3">
      <c r="A16" s="480" t="s">
        <v>422</v>
      </c>
      <c r="B16" s="481" t="s">
        <v>451</v>
      </c>
      <c r="C16" s="482" t="s">
        <v>427</v>
      </c>
      <c r="D16" s="483" t="s">
        <v>428</v>
      </c>
      <c r="E16" s="482" t="s">
        <v>1514</v>
      </c>
      <c r="F16" s="483" t="s">
        <v>1515</v>
      </c>
      <c r="G16" s="482" t="s">
        <v>1498</v>
      </c>
      <c r="H16" s="482" t="s">
        <v>1499</v>
      </c>
      <c r="I16" s="484">
        <v>0.69</v>
      </c>
      <c r="J16" s="484">
        <v>200</v>
      </c>
      <c r="K16" s="485">
        <v>138</v>
      </c>
    </row>
    <row r="17" spans="1:11" ht="14.4" customHeight="1" x14ac:dyDescent="0.3">
      <c r="A17" s="480" t="s">
        <v>422</v>
      </c>
      <c r="B17" s="481" t="s">
        <v>451</v>
      </c>
      <c r="C17" s="482" t="s">
        <v>427</v>
      </c>
      <c r="D17" s="483" t="s">
        <v>428</v>
      </c>
      <c r="E17" s="482" t="s">
        <v>1514</v>
      </c>
      <c r="F17" s="483" t="s">
        <v>1515</v>
      </c>
      <c r="G17" s="482" t="s">
        <v>1500</v>
      </c>
      <c r="H17" s="482" t="s">
        <v>1501</v>
      </c>
      <c r="I17" s="484">
        <v>0.69</v>
      </c>
      <c r="J17" s="484">
        <v>200</v>
      </c>
      <c r="K17" s="485">
        <v>138</v>
      </c>
    </row>
    <row r="18" spans="1:11" ht="14.4" customHeight="1" x14ac:dyDescent="0.3">
      <c r="A18" s="480" t="s">
        <v>422</v>
      </c>
      <c r="B18" s="481" t="s">
        <v>451</v>
      </c>
      <c r="C18" s="482" t="s">
        <v>427</v>
      </c>
      <c r="D18" s="483" t="s">
        <v>428</v>
      </c>
      <c r="E18" s="482" t="s">
        <v>1516</v>
      </c>
      <c r="F18" s="483" t="s">
        <v>1517</v>
      </c>
      <c r="G18" s="482" t="s">
        <v>1502</v>
      </c>
      <c r="H18" s="482" t="s">
        <v>1503</v>
      </c>
      <c r="I18" s="484">
        <v>121</v>
      </c>
      <c r="J18" s="484">
        <v>10</v>
      </c>
      <c r="K18" s="485">
        <v>1210</v>
      </c>
    </row>
    <row r="19" spans="1:11" ht="14.4" customHeight="1" x14ac:dyDescent="0.3">
      <c r="A19" s="480" t="s">
        <v>422</v>
      </c>
      <c r="B19" s="481" t="s">
        <v>451</v>
      </c>
      <c r="C19" s="482" t="s">
        <v>1473</v>
      </c>
      <c r="D19" s="483" t="s">
        <v>1474</v>
      </c>
      <c r="E19" s="482" t="s">
        <v>1518</v>
      </c>
      <c r="F19" s="483" t="s">
        <v>1519</v>
      </c>
      <c r="G19" s="482" t="s">
        <v>1504</v>
      </c>
      <c r="H19" s="482" t="s">
        <v>1505</v>
      </c>
      <c r="I19" s="484">
        <v>28.74</v>
      </c>
      <c r="J19" s="484">
        <v>2</v>
      </c>
      <c r="K19" s="485">
        <v>57.48</v>
      </c>
    </row>
    <row r="20" spans="1:11" ht="14.4" customHeight="1" x14ac:dyDescent="0.3">
      <c r="A20" s="480" t="s">
        <v>422</v>
      </c>
      <c r="B20" s="481" t="s">
        <v>451</v>
      </c>
      <c r="C20" s="482" t="s">
        <v>1473</v>
      </c>
      <c r="D20" s="483" t="s">
        <v>1474</v>
      </c>
      <c r="E20" s="482" t="s">
        <v>1518</v>
      </c>
      <c r="F20" s="483" t="s">
        <v>1519</v>
      </c>
      <c r="G20" s="482" t="s">
        <v>1506</v>
      </c>
      <c r="H20" s="482" t="s">
        <v>1507</v>
      </c>
      <c r="I20" s="484">
        <v>1.93</v>
      </c>
      <c r="J20" s="484">
        <v>100</v>
      </c>
      <c r="K20" s="485">
        <v>193.2</v>
      </c>
    </row>
    <row r="21" spans="1:11" ht="14.4" customHeight="1" x14ac:dyDescent="0.3">
      <c r="A21" s="480" t="s">
        <v>422</v>
      </c>
      <c r="B21" s="481" t="s">
        <v>451</v>
      </c>
      <c r="C21" s="482" t="s">
        <v>1473</v>
      </c>
      <c r="D21" s="483" t="s">
        <v>1474</v>
      </c>
      <c r="E21" s="482" t="s">
        <v>1518</v>
      </c>
      <c r="F21" s="483" t="s">
        <v>1519</v>
      </c>
      <c r="G21" s="482" t="s">
        <v>1508</v>
      </c>
      <c r="H21" s="482" t="s">
        <v>1509</v>
      </c>
      <c r="I21" s="484">
        <v>27.88</v>
      </c>
      <c r="J21" s="484">
        <v>1</v>
      </c>
      <c r="K21" s="485">
        <v>27.88</v>
      </c>
    </row>
    <row r="22" spans="1:11" ht="14.4" customHeight="1" x14ac:dyDescent="0.3">
      <c r="A22" s="480" t="s">
        <v>422</v>
      </c>
      <c r="B22" s="481" t="s">
        <v>451</v>
      </c>
      <c r="C22" s="482" t="s">
        <v>1473</v>
      </c>
      <c r="D22" s="483" t="s">
        <v>1474</v>
      </c>
      <c r="E22" s="482" t="s">
        <v>1512</v>
      </c>
      <c r="F22" s="483" t="s">
        <v>1513</v>
      </c>
      <c r="G22" s="482" t="s">
        <v>1486</v>
      </c>
      <c r="H22" s="482" t="s">
        <v>1487</v>
      </c>
      <c r="I22" s="484">
        <v>11.74</v>
      </c>
      <c r="J22" s="484">
        <v>10</v>
      </c>
      <c r="K22" s="485">
        <v>117.4</v>
      </c>
    </row>
    <row r="23" spans="1:11" ht="14.4" customHeight="1" x14ac:dyDescent="0.3">
      <c r="A23" s="480" t="s">
        <v>422</v>
      </c>
      <c r="B23" s="481" t="s">
        <v>451</v>
      </c>
      <c r="C23" s="482" t="s">
        <v>1473</v>
      </c>
      <c r="D23" s="483" t="s">
        <v>1474</v>
      </c>
      <c r="E23" s="482" t="s">
        <v>1520</v>
      </c>
      <c r="F23" s="483" t="s">
        <v>1521</v>
      </c>
      <c r="G23" s="482" t="s">
        <v>1510</v>
      </c>
      <c r="H23" s="482" t="s">
        <v>1511</v>
      </c>
      <c r="I23" s="484">
        <v>458.4</v>
      </c>
      <c r="J23" s="484">
        <v>1</v>
      </c>
      <c r="K23" s="485">
        <v>458.4</v>
      </c>
    </row>
    <row r="24" spans="1:11" ht="14.4" customHeight="1" x14ac:dyDescent="0.3">
      <c r="A24" s="480" t="s">
        <v>422</v>
      </c>
      <c r="B24" s="481" t="s">
        <v>451</v>
      </c>
      <c r="C24" s="482" t="s">
        <v>1473</v>
      </c>
      <c r="D24" s="483" t="s">
        <v>1474</v>
      </c>
      <c r="E24" s="482" t="s">
        <v>1514</v>
      </c>
      <c r="F24" s="483" t="s">
        <v>1515</v>
      </c>
      <c r="G24" s="482" t="s">
        <v>1498</v>
      </c>
      <c r="H24" s="482" t="s">
        <v>1499</v>
      </c>
      <c r="I24" s="484">
        <v>0.69</v>
      </c>
      <c r="J24" s="484">
        <v>400</v>
      </c>
      <c r="K24" s="485">
        <v>276</v>
      </c>
    </row>
    <row r="25" spans="1:11" ht="14.4" customHeight="1" thickBot="1" x14ac:dyDescent="0.35">
      <c r="A25" s="486" t="s">
        <v>422</v>
      </c>
      <c r="B25" s="487" t="s">
        <v>451</v>
      </c>
      <c r="C25" s="488" t="s">
        <v>1473</v>
      </c>
      <c r="D25" s="489" t="s">
        <v>1474</v>
      </c>
      <c r="E25" s="488" t="s">
        <v>1514</v>
      </c>
      <c r="F25" s="489" t="s">
        <v>1515</v>
      </c>
      <c r="G25" s="488" t="s">
        <v>1500</v>
      </c>
      <c r="H25" s="488" t="s">
        <v>1501</v>
      </c>
      <c r="I25" s="490">
        <v>0.69</v>
      </c>
      <c r="J25" s="490">
        <v>400</v>
      </c>
      <c r="K25" s="491">
        <v>276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1" ht="18.600000000000001" thickBot="1" x14ac:dyDescent="0.4">
      <c r="A1" s="413" t="s">
        <v>106</v>
      </c>
      <c r="B1" s="413"/>
      <c r="C1" s="336"/>
      <c r="D1" s="336"/>
      <c r="E1" s="336"/>
      <c r="F1" s="336"/>
      <c r="G1" s="336"/>
      <c r="H1" s="336"/>
      <c r="I1" s="336"/>
      <c r="J1" s="336"/>
      <c r="K1" s="312"/>
    </row>
    <row r="2" spans="1:11" ht="15" thickBot="1" x14ac:dyDescent="0.35">
      <c r="A2" s="235" t="s">
        <v>256</v>
      </c>
      <c r="B2" s="236"/>
      <c r="C2" s="236"/>
      <c r="D2" s="236"/>
      <c r="E2" s="236"/>
      <c r="F2" s="236"/>
      <c r="G2" s="236"/>
      <c r="H2" s="236"/>
      <c r="I2" s="236"/>
      <c r="J2" s="236"/>
      <c r="K2" s="312"/>
    </row>
    <row r="3" spans="1:11" x14ac:dyDescent="0.3">
      <c r="A3" s="252" t="s">
        <v>193</v>
      </c>
      <c r="B3" s="411" t="s">
        <v>176</v>
      </c>
      <c r="C3" s="237">
        <v>30</v>
      </c>
      <c r="D3" s="237">
        <v>99</v>
      </c>
      <c r="E3" s="255">
        <v>101</v>
      </c>
      <c r="F3" s="255">
        <v>303</v>
      </c>
      <c r="G3" s="255">
        <v>304</v>
      </c>
      <c r="H3" s="255">
        <v>305</v>
      </c>
      <c r="I3" s="255">
        <v>524</v>
      </c>
      <c r="J3" s="237">
        <v>629</v>
      </c>
      <c r="K3" s="312"/>
    </row>
    <row r="4" spans="1:11" ht="24.6" outlineLevel="1" thickBot="1" x14ac:dyDescent="0.35">
      <c r="A4" s="253">
        <v>2017</v>
      </c>
      <c r="B4" s="412"/>
      <c r="C4" s="238" t="s">
        <v>195</v>
      </c>
      <c r="D4" s="238" t="s">
        <v>177</v>
      </c>
      <c r="E4" s="256" t="s">
        <v>218</v>
      </c>
      <c r="F4" s="256" t="s">
        <v>219</v>
      </c>
      <c r="G4" s="256" t="s">
        <v>220</v>
      </c>
      <c r="H4" s="256" t="s">
        <v>221</v>
      </c>
      <c r="I4" s="256" t="s">
        <v>200</v>
      </c>
      <c r="J4" s="238" t="s">
        <v>201</v>
      </c>
      <c r="K4" s="312"/>
    </row>
    <row r="5" spans="1:11" x14ac:dyDescent="0.3">
      <c r="A5" s="239" t="s">
        <v>178</v>
      </c>
      <c r="B5" s="267"/>
      <c r="C5" s="268"/>
      <c r="D5" s="268"/>
      <c r="E5" s="268"/>
      <c r="F5" s="268"/>
      <c r="G5" s="268"/>
      <c r="H5" s="268"/>
      <c r="I5" s="268"/>
      <c r="J5" s="268"/>
      <c r="K5" s="312"/>
    </row>
    <row r="6" spans="1:11" ht="15" collapsed="1" thickBot="1" x14ac:dyDescent="0.35">
      <c r="A6" s="240" t="s">
        <v>73</v>
      </c>
      <c r="B6" s="269">
        <f xml:space="preserve">
TRUNC(IF($A$4&lt;=12,SUMIFS('ON Data'!F:F,'ON Data'!$D:$D,$A$4,'ON Data'!$E:$E,1),SUMIFS('ON Data'!F:F,'ON Data'!$E:$E,1)/'ON Data'!$D$3),1)</f>
        <v>8.9</v>
      </c>
      <c r="C6" s="270">
        <f xml:space="preserve">
TRUNC(IF($A$4&lt;=12,SUMIFS('ON Data'!I:I,'ON Data'!$D:$D,$A$4,'ON Data'!$E:$E,1),SUMIFS('ON Data'!I:I,'ON Data'!$E:$E,1)/'ON Data'!$D$3),1)</f>
        <v>0.5</v>
      </c>
      <c r="D6" s="270">
        <f xml:space="preserve">
TRUNC(IF($A$4&lt;=12,SUMIFS('ON Data'!J:J,'ON Data'!$D:$D,$A$4,'ON Data'!$E:$E,1),SUMIFS('ON Data'!J:J,'ON Data'!$E:$E,1)/'ON Data'!$D$3),1)</f>
        <v>0.1</v>
      </c>
      <c r="E6" s="270">
        <f xml:space="preserve">
TRUNC(IF($A$4&lt;=12,SUMIFS('ON Data'!L:L,'ON Data'!$D:$D,$A$4,'ON Data'!$E:$E,1),SUMIFS('ON Data'!L:L,'ON Data'!$E:$E,1)/'ON Data'!$D$3),1)</f>
        <v>1.8</v>
      </c>
      <c r="F6" s="270">
        <f xml:space="preserve">
TRUNC(IF($A$4&lt;=12,SUMIFS('ON Data'!Q:Q,'ON Data'!$D:$D,$A$4,'ON Data'!$E:$E,1),SUMIFS('ON Data'!Q:Q,'ON Data'!$E:$E,1)/'ON Data'!$D$3),1)</f>
        <v>1.5</v>
      </c>
      <c r="G6" s="270">
        <f xml:space="preserve">
TRUNC(IF($A$4&lt;=12,SUMIFS('ON Data'!R:R,'ON Data'!$D:$D,$A$4,'ON Data'!$E:$E,1),SUMIFS('ON Data'!R:R,'ON Data'!$E:$E,1)/'ON Data'!$D$3),1)</f>
        <v>1</v>
      </c>
      <c r="H6" s="270">
        <f xml:space="preserve">
TRUNC(IF($A$4&lt;=12,SUMIFS('ON Data'!S:S,'ON Data'!$D:$D,$A$4,'ON Data'!$E:$E,1),SUMIFS('ON Data'!S:S,'ON Data'!$E:$E,1)/'ON Data'!$D$3),1)</f>
        <v>1</v>
      </c>
      <c r="I6" s="270">
        <f xml:space="preserve">
TRUNC(IF($A$4&lt;=12,SUMIFS('ON Data'!AJ:AJ,'ON Data'!$D:$D,$A$4,'ON Data'!$E:$E,1),SUMIFS('ON Data'!AJ:AJ,'ON Data'!$E:$E,1)/'ON Data'!$D$3),1)</f>
        <v>2</v>
      </c>
      <c r="J6" s="270">
        <f xml:space="preserve">
TRUNC(IF($A$4&lt;=12,SUMIFS('ON Data'!AO:AO,'ON Data'!$D:$D,$A$4,'ON Data'!$E:$E,1),SUMIFS('ON Data'!AO:AO,'ON Data'!$E:$E,1)/'ON Data'!$D$3),1)</f>
        <v>1</v>
      </c>
      <c r="K6" s="312"/>
    </row>
    <row r="7" spans="1:11" ht="15" hidden="1" outlineLevel="1" thickBot="1" x14ac:dyDescent="0.35">
      <c r="A7" s="240" t="s">
        <v>107</v>
      </c>
      <c r="B7" s="269"/>
      <c r="C7" s="270"/>
      <c r="D7" s="270"/>
      <c r="E7" s="270"/>
      <c r="F7" s="270"/>
      <c r="G7" s="270"/>
      <c r="H7" s="270"/>
      <c r="I7" s="270"/>
      <c r="J7" s="270"/>
      <c r="K7" s="312"/>
    </row>
    <row r="8" spans="1:11" ht="15" hidden="1" outlineLevel="1" thickBot="1" x14ac:dyDescent="0.35">
      <c r="A8" s="240" t="s">
        <v>75</v>
      </c>
      <c r="B8" s="269"/>
      <c r="C8" s="270"/>
      <c r="D8" s="270"/>
      <c r="E8" s="270"/>
      <c r="F8" s="270"/>
      <c r="G8" s="270"/>
      <c r="H8" s="270"/>
      <c r="I8" s="270"/>
      <c r="J8" s="270"/>
      <c r="K8" s="312"/>
    </row>
    <row r="9" spans="1:11" ht="15" hidden="1" outlineLevel="1" thickBot="1" x14ac:dyDescent="0.35">
      <c r="A9" s="241" t="s">
        <v>68</v>
      </c>
      <c r="B9" s="271"/>
      <c r="C9" s="272"/>
      <c r="D9" s="272"/>
      <c r="E9" s="272"/>
      <c r="F9" s="272"/>
      <c r="G9" s="272"/>
      <c r="H9" s="272"/>
      <c r="I9" s="272"/>
      <c r="J9" s="272"/>
      <c r="K9" s="312"/>
    </row>
    <row r="10" spans="1:11" x14ac:dyDescent="0.3">
      <c r="A10" s="242" t="s">
        <v>179</v>
      </c>
      <c r="B10" s="257"/>
      <c r="C10" s="258"/>
      <c r="D10" s="258"/>
      <c r="E10" s="258"/>
      <c r="F10" s="258"/>
      <c r="G10" s="258"/>
      <c r="H10" s="258"/>
      <c r="I10" s="258"/>
      <c r="J10" s="258"/>
      <c r="K10" s="312"/>
    </row>
    <row r="11" spans="1:11" x14ac:dyDescent="0.3">
      <c r="A11" s="243" t="s">
        <v>180</v>
      </c>
      <c r="B11" s="259">
        <f xml:space="preserve">
IF($A$4&lt;=12,SUMIFS('ON Data'!F:F,'ON Data'!$D:$D,$A$4,'ON Data'!$E:$E,2),SUMIFS('ON Data'!F:F,'ON Data'!$E:$E,2))</f>
        <v>4111.1000000000004</v>
      </c>
      <c r="C11" s="260"/>
      <c r="D11" s="260">
        <f xml:space="preserve">
IF($A$4&lt;=12,SUMIFS('ON Data'!J:J,'ON Data'!$D:$D,$A$4,'ON Data'!$E:$E,2),SUMIFS('ON Data'!J:J,'ON Data'!$E:$E,2))</f>
        <v>52</v>
      </c>
      <c r="E11" s="260">
        <f xml:space="preserve">
IF($A$4&lt;=12,SUMIFS('ON Data'!L:L,'ON Data'!$D:$D,$A$4,'ON Data'!$E:$E,2),SUMIFS('ON Data'!L:L,'ON Data'!$E:$E,2))</f>
        <v>889.6</v>
      </c>
      <c r="F11" s="260">
        <f xml:space="preserve">
IF($A$4&lt;=12,SUMIFS('ON Data'!Q:Q,'ON Data'!$D:$D,$A$4,'ON Data'!$E:$E,2),SUMIFS('ON Data'!Q:Q,'ON Data'!$E:$E,2))</f>
        <v>541.5</v>
      </c>
      <c r="G11" s="260">
        <f xml:space="preserve">
IF($A$4&lt;=12,SUMIFS('ON Data'!R:R,'ON Data'!$D:$D,$A$4,'ON Data'!$E:$E,2),SUMIFS('ON Data'!R:R,'ON Data'!$E:$E,2))</f>
        <v>408</v>
      </c>
      <c r="H11" s="260">
        <f xml:space="preserve">
IF($A$4&lt;=12,SUMIFS('ON Data'!S:S,'ON Data'!$D:$D,$A$4,'ON Data'!$E:$E,2),SUMIFS('ON Data'!S:S,'ON Data'!$E:$E,2))</f>
        <v>475</v>
      </c>
      <c r="I11" s="260">
        <f xml:space="preserve">
IF($A$4&lt;=12,SUMIFS('ON Data'!AJ:AJ,'ON Data'!$D:$D,$A$4,'ON Data'!$E:$E,2),SUMIFS('ON Data'!AJ:AJ,'ON Data'!$E:$E,2))</f>
        <v>1014.5</v>
      </c>
      <c r="J11" s="260">
        <f xml:space="preserve">
IF($A$4&lt;=12,SUMIFS('ON Data'!AO:AO,'ON Data'!$D:$D,$A$4,'ON Data'!$E:$E,2),SUMIFS('ON Data'!AO:AO,'ON Data'!$E:$E,2))</f>
        <v>478.5</v>
      </c>
      <c r="K11" s="312"/>
    </row>
    <row r="12" spans="1:11" x14ac:dyDescent="0.3">
      <c r="A12" s="243" t="s">
        <v>181</v>
      </c>
      <c r="B12" s="259">
        <f xml:space="preserve">
IF($A$4&lt;=12,SUMIFS('ON Data'!F:F,'ON Data'!$D:$D,$A$4,'ON Data'!$E:$E,3),SUMIFS('ON Data'!F:F,'ON Data'!$E:$E,3))</f>
        <v>0</v>
      </c>
      <c r="C12" s="260"/>
      <c r="D12" s="260">
        <f xml:space="preserve">
IF($A$4&lt;=12,SUMIFS('ON Data'!J:J,'ON Data'!$D:$D,$A$4,'ON Data'!$E:$E,3),SUMIFS('ON Data'!J:J,'ON Data'!$E:$E,3))</f>
        <v>0</v>
      </c>
      <c r="E12" s="260">
        <f xml:space="preserve">
IF($A$4&lt;=12,SUMIFS('ON Data'!L:L,'ON Data'!$D:$D,$A$4,'ON Data'!$E:$E,3),SUMIFS('ON Data'!L:L,'ON Data'!$E:$E,3))</f>
        <v>0</v>
      </c>
      <c r="F12" s="260">
        <f xml:space="preserve">
IF($A$4&lt;=12,SUMIFS('ON Data'!Q:Q,'ON Data'!$D:$D,$A$4,'ON Data'!$E:$E,3),SUMIFS('ON Data'!Q:Q,'ON Data'!$E:$E,3))</f>
        <v>0</v>
      </c>
      <c r="G12" s="260">
        <f xml:space="preserve">
IF($A$4&lt;=12,SUMIFS('ON Data'!R:R,'ON Data'!$D:$D,$A$4,'ON Data'!$E:$E,3),SUMIFS('ON Data'!R:R,'ON Data'!$E:$E,3))</f>
        <v>0</v>
      </c>
      <c r="H12" s="260">
        <f xml:space="preserve">
IF($A$4&lt;=12,SUMIFS('ON Data'!S:S,'ON Data'!$D:$D,$A$4,'ON Data'!$E:$E,3),SUMIFS('ON Data'!S:S,'ON Data'!$E:$E,3))</f>
        <v>0</v>
      </c>
      <c r="I12" s="260">
        <f xml:space="preserve">
IF($A$4&lt;=12,SUMIFS('ON Data'!AJ:AJ,'ON Data'!$D:$D,$A$4,'ON Data'!$E:$E,3),SUMIFS('ON Data'!AJ:AJ,'ON Data'!$E:$E,3))</f>
        <v>0</v>
      </c>
      <c r="J12" s="260">
        <f xml:space="preserve">
IF($A$4&lt;=12,SUMIFS('ON Data'!AO:AO,'ON Data'!$D:$D,$A$4,'ON Data'!$E:$E,3),SUMIFS('ON Data'!AO:AO,'ON Data'!$E:$E,3))</f>
        <v>0</v>
      </c>
      <c r="K12" s="312"/>
    </row>
    <row r="13" spans="1:11" x14ac:dyDescent="0.3">
      <c r="A13" s="243" t="s">
        <v>188</v>
      </c>
      <c r="B13" s="259">
        <f xml:space="preserve">
IF($A$4&lt;=12,SUMIFS('ON Data'!F:F,'ON Data'!$D:$D,$A$4,'ON Data'!$E:$E,4),SUMIFS('ON Data'!F:F,'ON Data'!$E:$E,4))</f>
        <v>0</v>
      </c>
      <c r="C13" s="260"/>
      <c r="D13" s="260">
        <f xml:space="preserve">
IF($A$4&lt;=12,SUMIFS('ON Data'!J:J,'ON Data'!$D:$D,$A$4,'ON Data'!$E:$E,4),SUMIFS('ON Data'!J:J,'ON Data'!$E:$E,4))</f>
        <v>0</v>
      </c>
      <c r="E13" s="260">
        <f xml:space="preserve">
IF($A$4&lt;=12,SUMIFS('ON Data'!L:L,'ON Data'!$D:$D,$A$4,'ON Data'!$E:$E,4),SUMIFS('ON Data'!L:L,'ON Data'!$E:$E,4))</f>
        <v>0</v>
      </c>
      <c r="F13" s="260">
        <f xml:space="preserve">
IF($A$4&lt;=12,SUMIFS('ON Data'!Q:Q,'ON Data'!$D:$D,$A$4,'ON Data'!$E:$E,4),SUMIFS('ON Data'!Q:Q,'ON Data'!$E:$E,4))</f>
        <v>0</v>
      </c>
      <c r="G13" s="260">
        <f xml:space="preserve">
IF($A$4&lt;=12,SUMIFS('ON Data'!R:R,'ON Data'!$D:$D,$A$4,'ON Data'!$E:$E,4),SUMIFS('ON Data'!R:R,'ON Data'!$E:$E,4))</f>
        <v>0</v>
      </c>
      <c r="H13" s="260">
        <f xml:space="preserve">
IF($A$4&lt;=12,SUMIFS('ON Data'!S:S,'ON Data'!$D:$D,$A$4,'ON Data'!$E:$E,4),SUMIFS('ON Data'!S:S,'ON Data'!$E:$E,4))</f>
        <v>0</v>
      </c>
      <c r="I13" s="260">
        <f xml:space="preserve">
IF($A$4&lt;=12,SUMIFS('ON Data'!AJ:AJ,'ON Data'!$D:$D,$A$4,'ON Data'!$E:$E,4),SUMIFS('ON Data'!AJ:AJ,'ON Data'!$E:$E,4))</f>
        <v>0</v>
      </c>
      <c r="J13" s="260">
        <f xml:space="preserve">
IF($A$4&lt;=12,SUMIFS('ON Data'!AO:AO,'ON Data'!$D:$D,$A$4,'ON Data'!$E:$E,4),SUMIFS('ON Data'!AO:AO,'ON Data'!$E:$E,4))</f>
        <v>0</v>
      </c>
      <c r="K13" s="312"/>
    </row>
    <row r="14" spans="1:11" ht="15" thickBot="1" x14ac:dyDescent="0.35">
      <c r="A14" s="244" t="s">
        <v>182</v>
      </c>
      <c r="B14" s="261">
        <f xml:space="preserve">
IF($A$4&lt;=12,SUMIFS('ON Data'!F:F,'ON Data'!$D:$D,$A$4,'ON Data'!$E:$E,5),SUMIFS('ON Data'!F:F,'ON Data'!$E:$E,5))</f>
        <v>585</v>
      </c>
      <c r="C14" s="262"/>
      <c r="D14" s="262">
        <f xml:space="preserve">
IF($A$4&lt;=12,SUMIFS('ON Data'!J:J,'ON Data'!$D:$D,$A$4,'ON Data'!$E:$E,5),SUMIFS('ON Data'!J:J,'ON Data'!$E:$E,5))</f>
        <v>233</v>
      </c>
      <c r="E14" s="262">
        <f xml:space="preserve">
IF($A$4&lt;=12,SUMIFS('ON Data'!L:L,'ON Data'!$D:$D,$A$4,'ON Data'!$E:$E,5),SUMIFS('ON Data'!L:L,'ON Data'!$E:$E,5))</f>
        <v>352</v>
      </c>
      <c r="F14" s="262">
        <f xml:space="preserve">
IF($A$4&lt;=12,SUMIFS('ON Data'!Q:Q,'ON Data'!$D:$D,$A$4,'ON Data'!$E:$E,5),SUMIFS('ON Data'!Q:Q,'ON Data'!$E:$E,5))</f>
        <v>0</v>
      </c>
      <c r="G14" s="262">
        <f xml:space="preserve">
IF($A$4&lt;=12,SUMIFS('ON Data'!R:R,'ON Data'!$D:$D,$A$4,'ON Data'!$E:$E,5),SUMIFS('ON Data'!R:R,'ON Data'!$E:$E,5))</f>
        <v>0</v>
      </c>
      <c r="H14" s="262">
        <f xml:space="preserve">
IF($A$4&lt;=12,SUMIFS('ON Data'!S:S,'ON Data'!$D:$D,$A$4,'ON Data'!$E:$E,5),SUMIFS('ON Data'!S:S,'ON Data'!$E:$E,5))</f>
        <v>0</v>
      </c>
      <c r="I14" s="262">
        <f xml:space="preserve">
IF($A$4&lt;=12,SUMIFS('ON Data'!AJ:AJ,'ON Data'!$D:$D,$A$4,'ON Data'!$E:$E,5),SUMIFS('ON Data'!AJ:AJ,'ON Data'!$E:$E,5))</f>
        <v>0</v>
      </c>
      <c r="J14" s="262">
        <f xml:space="preserve">
IF($A$4&lt;=12,SUMIFS('ON Data'!AO:AO,'ON Data'!$D:$D,$A$4,'ON Data'!$E:$E,5),SUMIFS('ON Data'!AO:AO,'ON Data'!$E:$E,5))</f>
        <v>0</v>
      </c>
      <c r="K14" s="312"/>
    </row>
    <row r="15" spans="1:11" x14ac:dyDescent="0.3">
      <c r="A15" s="162" t="s">
        <v>192</v>
      </c>
      <c r="B15" s="263"/>
      <c r="C15" s="264"/>
      <c r="D15" s="264"/>
      <c r="E15" s="264"/>
      <c r="F15" s="264"/>
      <c r="G15" s="264"/>
      <c r="H15" s="264"/>
      <c r="I15" s="264"/>
      <c r="J15" s="264"/>
      <c r="K15" s="312"/>
    </row>
    <row r="16" spans="1:11" x14ac:dyDescent="0.3">
      <c r="A16" s="245" t="s">
        <v>183</v>
      </c>
      <c r="B16" s="259">
        <f xml:space="preserve">
IF($A$4&lt;=12,SUMIFS('ON Data'!F:F,'ON Data'!$D:$D,$A$4,'ON Data'!$E:$E,7),SUMIFS('ON Data'!F:F,'ON Data'!$E:$E,7))</f>
        <v>0</v>
      </c>
      <c r="C16" s="260"/>
      <c r="D16" s="260">
        <f xml:space="preserve">
IF($A$4&lt;=12,SUMIFS('ON Data'!J:J,'ON Data'!$D:$D,$A$4,'ON Data'!$E:$E,7),SUMIFS('ON Data'!J:J,'ON Data'!$E:$E,7))</f>
        <v>0</v>
      </c>
      <c r="E16" s="260">
        <f xml:space="preserve">
IF($A$4&lt;=12,SUMIFS('ON Data'!L:L,'ON Data'!$D:$D,$A$4,'ON Data'!$E:$E,7),SUMIFS('ON Data'!L:L,'ON Data'!$E:$E,7))</f>
        <v>0</v>
      </c>
      <c r="F16" s="260">
        <f xml:space="preserve">
IF($A$4&lt;=12,SUMIFS('ON Data'!Q:Q,'ON Data'!$D:$D,$A$4,'ON Data'!$E:$E,7),SUMIFS('ON Data'!Q:Q,'ON Data'!$E:$E,7))</f>
        <v>0</v>
      </c>
      <c r="G16" s="260">
        <f xml:space="preserve">
IF($A$4&lt;=12,SUMIFS('ON Data'!R:R,'ON Data'!$D:$D,$A$4,'ON Data'!$E:$E,7),SUMIFS('ON Data'!R:R,'ON Data'!$E:$E,7))</f>
        <v>0</v>
      </c>
      <c r="H16" s="260">
        <f xml:space="preserve">
IF($A$4&lt;=12,SUMIFS('ON Data'!S:S,'ON Data'!$D:$D,$A$4,'ON Data'!$E:$E,7),SUMIFS('ON Data'!S:S,'ON Data'!$E:$E,7))</f>
        <v>0</v>
      </c>
      <c r="I16" s="260">
        <f xml:space="preserve">
IF($A$4&lt;=12,SUMIFS('ON Data'!AJ:AJ,'ON Data'!$D:$D,$A$4,'ON Data'!$E:$E,7),SUMIFS('ON Data'!AJ:AJ,'ON Data'!$E:$E,7))</f>
        <v>0</v>
      </c>
      <c r="J16" s="260">
        <f xml:space="preserve">
IF($A$4&lt;=12,SUMIFS('ON Data'!AO:AO,'ON Data'!$D:$D,$A$4,'ON Data'!$E:$E,7),SUMIFS('ON Data'!AO:AO,'ON Data'!$E:$E,7))</f>
        <v>0</v>
      </c>
      <c r="K16" s="312"/>
    </row>
    <row r="17" spans="1:46" x14ac:dyDescent="0.3">
      <c r="A17" s="245" t="s">
        <v>184</v>
      </c>
      <c r="B17" s="259">
        <f xml:space="preserve">
IF($A$4&lt;=12,SUMIFS('ON Data'!F:F,'ON Data'!$D:$D,$A$4,'ON Data'!$E:$E,8),SUMIFS('ON Data'!F:F,'ON Data'!$E:$E,8))</f>
        <v>0</v>
      </c>
      <c r="C17" s="260"/>
      <c r="D17" s="260">
        <f xml:space="preserve">
IF($A$4&lt;=12,SUMIFS('ON Data'!J:J,'ON Data'!$D:$D,$A$4,'ON Data'!$E:$E,8),SUMIFS('ON Data'!J:J,'ON Data'!$E:$E,8))</f>
        <v>0</v>
      </c>
      <c r="E17" s="260">
        <f xml:space="preserve">
IF($A$4&lt;=12,SUMIFS('ON Data'!L:L,'ON Data'!$D:$D,$A$4,'ON Data'!$E:$E,8),SUMIFS('ON Data'!L:L,'ON Data'!$E:$E,8))</f>
        <v>0</v>
      </c>
      <c r="F17" s="260">
        <f xml:space="preserve">
IF($A$4&lt;=12,SUMIFS('ON Data'!Q:Q,'ON Data'!$D:$D,$A$4,'ON Data'!$E:$E,8),SUMIFS('ON Data'!Q:Q,'ON Data'!$E:$E,8))</f>
        <v>0</v>
      </c>
      <c r="G17" s="260">
        <f xml:space="preserve">
IF($A$4&lt;=12,SUMIFS('ON Data'!R:R,'ON Data'!$D:$D,$A$4,'ON Data'!$E:$E,8),SUMIFS('ON Data'!R:R,'ON Data'!$E:$E,8))</f>
        <v>0</v>
      </c>
      <c r="H17" s="260">
        <f xml:space="preserve">
IF($A$4&lt;=12,SUMIFS('ON Data'!S:S,'ON Data'!$D:$D,$A$4,'ON Data'!$E:$E,8),SUMIFS('ON Data'!S:S,'ON Data'!$E:$E,8))</f>
        <v>0</v>
      </c>
      <c r="I17" s="260">
        <f xml:space="preserve">
IF($A$4&lt;=12,SUMIFS('ON Data'!AJ:AJ,'ON Data'!$D:$D,$A$4,'ON Data'!$E:$E,8),SUMIFS('ON Data'!AJ:AJ,'ON Data'!$E:$E,8))</f>
        <v>0</v>
      </c>
      <c r="J17" s="260">
        <f xml:space="preserve">
IF($A$4&lt;=12,SUMIFS('ON Data'!AO:AO,'ON Data'!$D:$D,$A$4,'ON Data'!$E:$E,8),SUMIFS('ON Data'!AO:AO,'ON Data'!$E:$E,8))</f>
        <v>0</v>
      </c>
      <c r="K17" s="312"/>
    </row>
    <row r="18" spans="1:46" x14ac:dyDescent="0.3">
      <c r="A18" s="245" t="s">
        <v>185</v>
      </c>
      <c r="B18" s="259">
        <f xml:space="preserve">
B19-B16-B17</f>
        <v>111232</v>
      </c>
      <c r="C18" s="260"/>
      <c r="D18" s="260">
        <f t="shared" ref="D18:E18" si="0" xml:space="preserve">
D19-D16-D17</f>
        <v>3000</v>
      </c>
      <c r="E18" s="260">
        <f t="shared" si="0"/>
        <v>49000</v>
      </c>
      <c r="F18" s="260">
        <f t="shared" ref="F18:J18" si="1" xml:space="preserve">
F19-F16-F17</f>
        <v>12800</v>
      </c>
      <c r="G18" s="260">
        <f t="shared" si="1"/>
        <v>8000</v>
      </c>
      <c r="H18" s="260">
        <f t="shared" si="1"/>
        <v>13016</v>
      </c>
      <c r="I18" s="260">
        <f t="shared" si="1"/>
        <v>9000</v>
      </c>
      <c r="J18" s="260">
        <f t="shared" si="1"/>
        <v>7000</v>
      </c>
      <c r="K18" s="312"/>
    </row>
    <row r="19" spans="1:46" ht="15" thickBot="1" x14ac:dyDescent="0.35">
      <c r="A19" s="246" t="s">
        <v>186</v>
      </c>
      <c r="B19" s="265">
        <f xml:space="preserve">
IF($A$4&lt;=12,SUMIFS('ON Data'!F:F,'ON Data'!$D:$D,$A$4,'ON Data'!$E:$E,9),SUMIFS('ON Data'!F:F,'ON Data'!$E:$E,9))</f>
        <v>111232</v>
      </c>
      <c r="C19" s="266"/>
      <c r="D19" s="266">
        <f xml:space="preserve">
IF($A$4&lt;=12,SUMIFS('ON Data'!J:J,'ON Data'!$D:$D,$A$4,'ON Data'!$E:$E,9),SUMIFS('ON Data'!J:J,'ON Data'!$E:$E,9))</f>
        <v>3000</v>
      </c>
      <c r="E19" s="266">
        <f xml:space="preserve">
IF($A$4&lt;=12,SUMIFS('ON Data'!L:L,'ON Data'!$D:$D,$A$4,'ON Data'!$E:$E,9),SUMIFS('ON Data'!L:L,'ON Data'!$E:$E,9))</f>
        <v>49000</v>
      </c>
      <c r="F19" s="266">
        <f xml:space="preserve">
IF($A$4&lt;=12,SUMIFS('ON Data'!Q:Q,'ON Data'!$D:$D,$A$4,'ON Data'!$E:$E,9),SUMIFS('ON Data'!Q:Q,'ON Data'!$E:$E,9))</f>
        <v>12800</v>
      </c>
      <c r="G19" s="266">
        <f xml:space="preserve">
IF($A$4&lt;=12,SUMIFS('ON Data'!R:R,'ON Data'!$D:$D,$A$4,'ON Data'!$E:$E,9),SUMIFS('ON Data'!R:R,'ON Data'!$E:$E,9))</f>
        <v>8000</v>
      </c>
      <c r="H19" s="266">
        <f xml:space="preserve">
IF($A$4&lt;=12,SUMIFS('ON Data'!S:S,'ON Data'!$D:$D,$A$4,'ON Data'!$E:$E,9),SUMIFS('ON Data'!S:S,'ON Data'!$E:$E,9))</f>
        <v>13016</v>
      </c>
      <c r="I19" s="266">
        <f xml:space="preserve">
IF($A$4&lt;=12,SUMIFS('ON Data'!AJ:AJ,'ON Data'!$D:$D,$A$4,'ON Data'!$E:$E,9),SUMIFS('ON Data'!AJ:AJ,'ON Data'!$E:$E,9))</f>
        <v>9000</v>
      </c>
      <c r="J19" s="266">
        <f xml:space="preserve">
IF($A$4&lt;=12,SUMIFS('ON Data'!AO:AO,'ON Data'!$D:$D,$A$4,'ON Data'!$E:$E,9),SUMIFS('ON Data'!AO:AO,'ON Data'!$E:$E,9))</f>
        <v>7000</v>
      </c>
      <c r="K19" s="312"/>
    </row>
    <row r="20" spans="1:46" ht="15" collapsed="1" thickBot="1" x14ac:dyDescent="0.35">
      <c r="A20" s="247" t="s">
        <v>73</v>
      </c>
      <c r="B20" s="332">
        <f xml:space="preserve">
IF($A$4&lt;=12,SUMIFS('ON Data'!F:F,'ON Data'!$D:$D,$A$4,'ON Data'!$E:$E,6),SUMIFS('ON Data'!F:F,'ON Data'!$E:$E,6))</f>
        <v>1247786</v>
      </c>
      <c r="C20" s="318"/>
      <c r="D20" s="318">
        <f xml:space="preserve">
IF($A$4&lt;=12,SUMIFS('ON Data'!J:J,'ON Data'!$D:$D,$A$4,'ON Data'!$E:$E,6),SUMIFS('ON Data'!J:J,'ON Data'!$E:$E,6))</f>
        <v>86967</v>
      </c>
      <c r="E20" s="318">
        <f xml:space="preserve">
IF($A$4&lt;=12,SUMIFS('ON Data'!L:L,'ON Data'!$D:$D,$A$4,'ON Data'!$E:$E,6),SUMIFS('ON Data'!L:L,'ON Data'!$E:$E,6))</f>
        <v>531546</v>
      </c>
      <c r="F20" s="318">
        <f xml:space="preserve">
IF($A$4&lt;=12,SUMIFS('ON Data'!Q:Q,'ON Data'!$D:$D,$A$4,'ON Data'!$E:$E,6),SUMIFS('ON Data'!Q:Q,'ON Data'!$E:$E,6))</f>
        <v>116966</v>
      </c>
      <c r="G20" s="318">
        <f xml:space="preserve">
IF($A$4&lt;=12,SUMIFS('ON Data'!R:R,'ON Data'!$D:$D,$A$4,'ON Data'!$E:$E,6),SUMIFS('ON Data'!R:R,'ON Data'!$E:$E,6))</f>
        <v>93294</v>
      </c>
      <c r="H20" s="318">
        <f xml:space="preserve">
IF($A$4&lt;=12,SUMIFS('ON Data'!S:S,'ON Data'!$D:$D,$A$4,'ON Data'!$E:$E,6),SUMIFS('ON Data'!S:S,'ON Data'!$E:$E,6))</f>
        <v>133861</v>
      </c>
      <c r="I20" s="318">
        <f xml:space="preserve">
IF($A$4&lt;=12,SUMIFS('ON Data'!AJ:AJ,'ON Data'!$D:$D,$A$4,'ON Data'!$E:$E,6),SUMIFS('ON Data'!AJ:AJ,'ON Data'!$E:$E,6))</f>
        <v>185634</v>
      </c>
      <c r="J20" s="318">
        <f xml:space="preserve">
IF($A$4&lt;=12,SUMIFS('ON Data'!AO:AO,'ON Data'!$D:$D,$A$4,'ON Data'!$E:$E,6),SUMIFS('ON Data'!AO:AO,'ON Data'!$E:$E,6))</f>
        <v>55965</v>
      </c>
      <c r="K20" s="312"/>
    </row>
    <row r="21" spans="1:46" ht="15" hidden="1" outlineLevel="1" thickBot="1" x14ac:dyDescent="0.35">
      <c r="A21" s="240" t="s">
        <v>107</v>
      </c>
      <c r="B21" s="333">
        <f xml:space="preserve">
IF($A$4&lt;=12,SUMIFS('ON Data'!F:F,'ON Data'!$D:$D,$A$4,'ON Data'!$E:$E,12),SUMIFS('ON Data'!F:F,'ON Data'!$E:$E,12))</f>
        <v>0</v>
      </c>
      <c r="C21" s="317"/>
      <c r="D21" s="317">
        <f xml:space="preserve">
IF($A$4&lt;=12,SUMIFS('ON Data'!J:J,'ON Data'!$D:$D,$A$4,'ON Data'!$E:$E,12),SUMIFS('ON Data'!J:J,'ON Data'!$E:$E,12))</f>
        <v>0</v>
      </c>
      <c r="E21" s="317">
        <f xml:space="preserve">
IF($A$4&lt;=12,SUMIFS('ON Data'!L:L,'ON Data'!$D:$D,$A$4,'ON Data'!$E:$E,12),SUMIFS('ON Data'!L:L,'ON Data'!$E:$E,12))</f>
        <v>0</v>
      </c>
      <c r="F21" s="317">
        <f xml:space="preserve">
IF($A$4&lt;=12,SUMIFS('ON Data'!Q:Q,'ON Data'!$D:$D,$A$4,'ON Data'!$E:$E,12),SUMIFS('ON Data'!Q:Q,'ON Data'!$E:$E,12))</f>
        <v>0</v>
      </c>
      <c r="G21" s="317">
        <f xml:space="preserve">
IF($A$4&lt;=12,SUMIFS('ON Data'!R:R,'ON Data'!$D:$D,$A$4,'ON Data'!$E:$E,12),SUMIFS('ON Data'!R:R,'ON Data'!$E:$E,12))</f>
        <v>0</v>
      </c>
      <c r="H21" s="317">
        <f xml:space="preserve">
IF($A$4&lt;=12,SUMIFS('ON Data'!S:S,'ON Data'!$D:$D,$A$4,'ON Data'!$E:$E,12),SUMIFS('ON Data'!S:S,'ON Data'!$E:$E,12))</f>
        <v>0</v>
      </c>
      <c r="I21" s="317">
        <f xml:space="preserve">
IF($A$4&lt;=12,SUMIFS('ON Data'!AJ:AJ,'ON Data'!$D:$D,$A$4,'ON Data'!$E:$E,12),SUMIFS('ON Data'!AJ:AJ,'ON Data'!$E:$E,12))</f>
        <v>0</v>
      </c>
      <c r="J21" s="317">
        <f xml:space="preserve">
IF($A$4&lt;=12,SUMIFS('ON Data'!AO:AO,'ON Data'!$D:$D,$A$4,'ON Data'!$E:$E,12),SUMIFS('ON Data'!AO:AO,'ON Data'!$E:$E,12))</f>
        <v>0</v>
      </c>
      <c r="K21" s="312"/>
    </row>
    <row r="22" spans="1:46" ht="15" hidden="1" outlineLevel="1" thickBot="1" x14ac:dyDescent="0.35">
      <c r="A22" s="240" t="s">
        <v>75</v>
      </c>
      <c r="B22" s="334" t="str">
        <f xml:space="preserve">
IF(OR(B21="",B21=0),"",B20/B21)</f>
        <v/>
      </c>
      <c r="C22" s="303"/>
      <c r="D22" s="303" t="str">
        <f t="shared" ref="D22:E22" si="2" xml:space="preserve">
IF(OR(D21="",D21=0),"",D20/D21)</f>
        <v/>
      </c>
      <c r="E22" s="303" t="str">
        <f t="shared" si="2"/>
        <v/>
      </c>
      <c r="F22" s="303" t="str">
        <f t="shared" ref="F22:J22" si="3" xml:space="preserve">
IF(OR(F21="",F21=0),"",F20/F21)</f>
        <v/>
      </c>
      <c r="G22" s="303" t="str">
        <f t="shared" si="3"/>
        <v/>
      </c>
      <c r="H22" s="303" t="str">
        <f t="shared" si="3"/>
        <v/>
      </c>
      <c r="I22" s="303" t="str">
        <f t="shared" si="3"/>
        <v/>
      </c>
      <c r="J22" s="303" t="str">
        <f t="shared" si="3"/>
        <v/>
      </c>
      <c r="K22" s="312"/>
    </row>
    <row r="23" spans="1:46" ht="15" hidden="1" outlineLevel="1" thickBot="1" x14ac:dyDescent="0.35">
      <c r="A23" s="248" t="s">
        <v>68</v>
      </c>
      <c r="B23" s="335">
        <f xml:space="preserve">
IF(B21="","",B20-B21)</f>
        <v>1247786</v>
      </c>
      <c r="C23" s="262"/>
      <c r="D23" s="262">
        <f t="shared" ref="D23:E23" si="4" xml:space="preserve">
IF(D21="","",D20-D21)</f>
        <v>86967</v>
      </c>
      <c r="E23" s="262">
        <f t="shared" si="4"/>
        <v>531546</v>
      </c>
      <c r="F23" s="262">
        <f t="shared" ref="F23:J23" si="5" xml:space="preserve">
IF(F21="","",F20-F21)</f>
        <v>116966</v>
      </c>
      <c r="G23" s="262">
        <f t="shared" si="5"/>
        <v>93294</v>
      </c>
      <c r="H23" s="262">
        <f t="shared" si="5"/>
        <v>133861</v>
      </c>
      <c r="I23" s="262">
        <f t="shared" si="5"/>
        <v>185634</v>
      </c>
      <c r="J23" s="262">
        <f t="shared" si="5"/>
        <v>55965</v>
      </c>
      <c r="K23" s="312"/>
    </row>
    <row r="24" spans="1:46" x14ac:dyDescent="0.3">
      <c r="A24" s="242" t="s">
        <v>187</v>
      </c>
      <c r="B24" s="277" t="s">
        <v>3</v>
      </c>
      <c r="C24" s="329" t="s">
        <v>253</v>
      </c>
      <c r="D24" s="330" t="s">
        <v>254</v>
      </c>
      <c r="E24" s="330" t="s">
        <v>255</v>
      </c>
      <c r="F24" s="331" t="s">
        <v>198</v>
      </c>
      <c r="AT24" s="312"/>
    </row>
    <row r="25" spans="1:46" x14ac:dyDescent="0.3">
      <c r="A25" s="243" t="s">
        <v>73</v>
      </c>
      <c r="B25" s="259">
        <f xml:space="preserve">
SUM(C25:F25)</f>
        <v>0</v>
      </c>
      <c r="C25" s="320">
        <f xml:space="preserve">
IF($A$4&lt;=12,SUMIFS('ON Data'!$G:$G,'ON Data'!$D:$D,$A$4,'ON Data'!$E:$E,10),SUMIFS('ON Data'!$G:$G,'ON Data'!$E:$E,10))</f>
        <v>0</v>
      </c>
      <c r="D25" s="321">
        <f xml:space="preserve">
IF($A$4&lt;=12,SUMIFS('ON Data'!$J:$J,'ON Data'!$D:$D,$A$4,'ON Data'!$E:$E,10),SUMIFS('ON Data'!$J:$J,'ON Data'!$E:$E,10))</f>
        <v>0</v>
      </c>
      <c r="E25" s="321">
        <f xml:space="preserve">
IF($A$4&lt;=12,SUMIFS('ON Data'!$H:$H,'ON Data'!$D:$D,$A$4,'ON Data'!$E:$E,10),SUMIFS('ON Data'!$H:$H,'ON Data'!$E:$E,10))</f>
        <v>0</v>
      </c>
      <c r="F25" s="322">
        <f xml:space="preserve">
IF($A$4&lt;=12,SUMIFS('ON Data'!$I:$I,'ON Data'!$D:$D,$A$4,'ON Data'!$E:$E,10),SUMIFS('ON Data'!$I:$I,'ON Data'!$E:$E,10))</f>
        <v>0</v>
      </c>
    </row>
    <row r="26" spans="1:46" x14ac:dyDescent="0.3">
      <c r="A26" s="249" t="s">
        <v>197</v>
      </c>
      <c r="B26" s="265">
        <f xml:space="preserve">
SUM(C26:F26)</f>
        <v>6043.5022439698005</v>
      </c>
      <c r="C26" s="320">
        <f xml:space="preserve">
IF($A$4&lt;=12,SUMIFS('ON Data'!$G:$G,'ON Data'!$D:$D,$A$4,'ON Data'!$E:$E,11),SUMIFS('ON Data'!$G:$G,'ON Data'!$E:$E,11))</f>
        <v>2293.5022439698</v>
      </c>
      <c r="D26" s="321">
        <f xml:space="preserve">
IF($A$4&lt;=12,SUMIFS('ON Data'!$J:$J,'ON Data'!$D:$D,$A$4,'ON Data'!$E:$E,11),SUMIFS('ON Data'!$J:$J,'ON Data'!$E:$E,11))</f>
        <v>0</v>
      </c>
      <c r="E26" s="321">
        <f xml:space="preserve">
IF($A$4&lt;=12,SUMIFS('ON Data'!$H:$H,'ON Data'!$D:$D,$A$4,'ON Data'!$E:$E,11),SUMIFS('ON Data'!$H:$H,'ON Data'!$E:$E,11))</f>
        <v>3750</v>
      </c>
      <c r="F26" s="322">
        <f xml:space="preserve">
IF($A$4&lt;=12,SUMIFS('ON Data'!$I:$I,'ON Data'!$D:$D,$A$4,'ON Data'!$E:$E,11),SUMIFS('ON Data'!$I:$I,'ON Data'!$E:$E,11))</f>
        <v>0</v>
      </c>
    </row>
    <row r="27" spans="1:46" x14ac:dyDescent="0.3">
      <c r="A27" s="249" t="s">
        <v>75</v>
      </c>
      <c r="B27" s="278">
        <f xml:space="preserve">
IF(B26=0,0,B25/B26)</f>
        <v>0</v>
      </c>
      <c r="C27" s="323">
        <f xml:space="preserve">
IF(C26=0,0,C25/C26)</f>
        <v>0</v>
      </c>
      <c r="D27" s="324">
        <f t="shared" ref="D27:E27" si="6" xml:space="preserve">
IF(D26=0,0,D25/D26)</f>
        <v>0</v>
      </c>
      <c r="E27" s="324">
        <f t="shared" si="6"/>
        <v>0</v>
      </c>
      <c r="F27" s="325">
        <f xml:space="preserve">
IF(F26=0,0,F25/F26)</f>
        <v>0</v>
      </c>
    </row>
    <row r="28" spans="1:46" ht="15" thickBot="1" x14ac:dyDescent="0.35">
      <c r="A28" s="249" t="s">
        <v>196</v>
      </c>
      <c r="B28" s="265">
        <f xml:space="preserve">
SUM(C28:F28)</f>
        <v>6043.5022439698005</v>
      </c>
      <c r="C28" s="326">
        <f xml:space="preserve">
C26-C25</f>
        <v>2293.5022439698</v>
      </c>
      <c r="D28" s="327">
        <f t="shared" ref="D28:E28" si="7" xml:space="preserve">
D26-D25</f>
        <v>0</v>
      </c>
      <c r="E28" s="327">
        <f t="shared" si="7"/>
        <v>3750</v>
      </c>
      <c r="F28" s="328">
        <f xml:space="preserve">
F26-F25</f>
        <v>0</v>
      </c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2"/>
      <c r="U28" s="312"/>
      <c r="V28" s="312"/>
      <c r="W28" s="312"/>
      <c r="X28" s="312"/>
      <c r="Y28" s="312"/>
      <c r="Z28" s="312"/>
      <c r="AA28" s="312"/>
      <c r="AB28" s="312"/>
      <c r="AC28" s="312"/>
      <c r="AD28" s="312"/>
      <c r="AE28" s="312"/>
      <c r="AF28" s="312"/>
      <c r="AG28" s="312"/>
      <c r="AH28" s="312"/>
      <c r="AI28" s="312"/>
      <c r="AJ28" s="312"/>
      <c r="AK28" s="312"/>
      <c r="AL28" s="312"/>
      <c r="AM28" s="312"/>
      <c r="AN28" s="312"/>
      <c r="AO28" s="312"/>
      <c r="AP28" s="312"/>
      <c r="AQ28" s="312"/>
      <c r="AR28" s="312"/>
      <c r="AS28" s="312"/>
    </row>
    <row r="29" spans="1:46" x14ac:dyDescent="0.3">
      <c r="A29" s="250"/>
      <c r="B29" s="250"/>
      <c r="C29" s="251"/>
      <c r="D29" s="250"/>
      <c r="E29" s="250"/>
      <c r="F29" s="250"/>
      <c r="G29" s="319"/>
      <c r="H29" s="319"/>
      <c r="I29" s="319"/>
      <c r="J29" s="319"/>
      <c r="K29" s="319"/>
      <c r="L29" s="319"/>
      <c r="M29" s="319"/>
      <c r="N29" s="319"/>
      <c r="O29" s="319"/>
      <c r="P29" s="319"/>
      <c r="Q29" s="319"/>
      <c r="R29" s="319"/>
      <c r="S29" s="319"/>
      <c r="T29" s="319"/>
      <c r="U29" s="319"/>
      <c r="V29" s="319"/>
      <c r="W29" s="319"/>
      <c r="X29" s="319"/>
      <c r="Y29" s="319"/>
      <c r="Z29" s="319"/>
      <c r="AA29" s="319"/>
      <c r="AB29" s="319"/>
      <c r="AC29" s="319"/>
      <c r="AD29" s="319"/>
      <c r="AE29" s="319"/>
      <c r="AF29" s="319"/>
      <c r="AG29" s="319"/>
      <c r="AH29" s="319"/>
      <c r="AI29" s="154"/>
      <c r="AJ29" s="154"/>
      <c r="AK29" s="154"/>
      <c r="AL29" s="154"/>
      <c r="AM29" s="154"/>
    </row>
    <row r="30" spans="1:46" x14ac:dyDescent="0.3">
      <c r="A30" s="113" t="s">
        <v>157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50"/>
      <c r="AL30" s="150"/>
      <c r="AM30" s="150"/>
    </row>
    <row r="31" spans="1:46" x14ac:dyDescent="0.3">
      <c r="A31" s="114" t="s">
        <v>194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50"/>
      <c r="AL31" s="150"/>
      <c r="AM31" s="150"/>
    </row>
    <row r="32" spans="1:46" ht="14.4" customHeight="1" x14ac:dyDescent="0.3">
      <c r="A32" s="274" t="s">
        <v>191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275"/>
      <c r="AJ32" s="275"/>
    </row>
    <row r="33" spans="1:1" x14ac:dyDescent="0.3">
      <c r="A33" s="276" t="s">
        <v>249</v>
      </c>
    </row>
    <row r="34" spans="1:1" x14ac:dyDescent="0.3">
      <c r="A34" s="276" t="s">
        <v>250</v>
      </c>
    </row>
    <row r="35" spans="1:1" x14ac:dyDescent="0.3">
      <c r="A35" s="276" t="s">
        <v>251</v>
      </c>
    </row>
    <row r="36" spans="1:1" x14ac:dyDescent="0.3">
      <c r="A36" s="276" t="s">
        <v>252</v>
      </c>
    </row>
    <row r="37" spans="1:1" x14ac:dyDescent="0.3">
      <c r="A37" s="276" t="s">
        <v>199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J22">
    <cfRule type="cellIs" dxfId="8" priority="15" operator="greaterThan">
      <formula>1</formula>
    </cfRule>
  </conditionalFormatting>
  <conditionalFormatting sqref="B23:J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2"/>
  <sheetViews>
    <sheetView showGridLines="0" workbookViewId="0"/>
  </sheetViews>
  <sheetFormatPr defaultRowHeight="14.4" x14ac:dyDescent="0.3"/>
  <cols>
    <col min="1" max="16384" width="8.88671875" style="231"/>
  </cols>
  <sheetData>
    <row r="1" spans="1:49" x14ac:dyDescent="0.3">
      <c r="A1" s="231" t="s">
        <v>1523</v>
      </c>
    </row>
    <row r="2" spans="1:49" x14ac:dyDescent="0.3">
      <c r="A2" s="235" t="s">
        <v>256</v>
      </c>
    </row>
    <row r="3" spans="1:49" x14ac:dyDescent="0.3">
      <c r="A3" s="231" t="s">
        <v>163</v>
      </c>
      <c r="B3" s="254">
        <v>2017</v>
      </c>
      <c r="D3" s="232">
        <f>MAX(D5:D1048576)</f>
        <v>3</v>
      </c>
      <c r="F3" s="232">
        <f>SUMIF($E5:$E1048576,"&lt;10",F5:F1048576)</f>
        <v>1363741</v>
      </c>
      <c r="G3" s="232">
        <f t="shared" ref="G3:AW3" si="0">SUMIF($E5:$E1048576,"&lt;10",G5:G1048576)</f>
        <v>0</v>
      </c>
      <c r="H3" s="232">
        <f t="shared" si="0"/>
        <v>0</v>
      </c>
      <c r="I3" s="232">
        <f t="shared" si="0"/>
        <v>53222.5</v>
      </c>
      <c r="J3" s="232">
        <f t="shared" si="0"/>
        <v>90252.299999999988</v>
      </c>
      <c r="K3" s="232">
        <f t="shared" si="0"/>
        <v>0</v>
      </c>
      <c r="L3" s="232">
        <f t="shared" si="0"/>
        <v>581793.19999999995</v>
      </c>
      <c r="M3" s="232">
        <f t="shared" si="0"/>
        <v>0</v>
      </c>
      <c r="N3" s="232">
        <f t="shared" si="0"/>
        <v>0</v>
      </c>
      <c r="O3" s="232">
        <f t="shared" si="0"/>
        <v>0</v>
      </c>
      <c r="P3" s="232">
        <f t="shared" si="0"/>
        <v>0</v>
      </c>
      <c r="Q3" s="232">
        <f t="shared" si="0"/>
        <v>130312</v>
      </c>
      <c r="R3" s="232">
        <f t="shared" si="0"/>
        <v>101705</v>
      </c>
      <c r="S3" s="232">
        <f t="shared" si="0"/>
        <v>147355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0</v>
      </c>
      <c r="Y3" s="232">
        <f t="shared" si="0"/>
        <v>0</v>
      </c>
      <c r="Z3" s="232">
        <f t="shared" si="0"/>
        <v>0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0</v>
      </c>
      <c r="AF3" s="232">
        <f t="shared" si="0"/>
        <v>0</v>
      </c>
      <c r="AG3" s="232">
        <f t="shared" si="0"/>
        <v>0</v>
      </c>
      <c r="AH3" s="232">
        <f t="shared" si="0"/>
        <v>0</v>
      </c>
      <c r="AI3" s="232">
        <f t="shared" si="0"/>
        <v>0</v>
      </c>
      <c r="AJ3" s="232">
        <f t="shared" si="0"/>
        <v>195654.5</v>
      </c>
      <c r="AK3" s="232">
        <f t="shared" si="0"/>
        <v>0</v>
      </c>
      <c r="AL3" s="232">
        <f t="shared" si="0"/>
        <v>0</v>
      </c>
      <c r="AM3" s="232">
        <f t="shared" si="0"/>
        <v>0</v>
      </c>
      <c r="AN3" s="232">
        <f t="shared" si="0"/>
        <v>0</v>
      </c>
      <c r="AO3" s="232">
        <f t="shared" si="0"/>
        <v>63446.5</v>
      </c>
      <c r="AP3" s="232">
        <f t="shared" si="0"/>
        <v>0</v>
      </c>
      <c r="AQ3" s="232">
        <f t="shared" si="0"/>
        <v>0</v>
      </c>
      <c r="AR3" s="232">
        <f t="shared" si="0"/>
        <v>0</v>
      </c>
      <c r="AS3" s="232">
        <f t="shared" si="0"/>
        <v>0</v>
      </c>
      <c r="AT3" s="232">
        <f t="shared" si="0"/>
        <v>0</v>
      </c>
      <c r="AU3" s="232">
        <f t="shared" si="0"/>
        <v>0</v>
      </c>
      <c r="AV3" s="232">
        <f t="shared" si="0"/>
        <v>0</v>
      </c>
      <c r="AW3" s="232">
        <f t="shared" si="0"/>
        <v>0</v>
      </c>
    </row>
    <row r="4" spans="1:49" x14ac:dyDescent="0.3">
      <c r="A4" s="231" t="s">
        <v>164</v>
      </c>
      <c r="B4" s="254">
        <v>1</v>
      </c>
      <c r="C4" s="233" t="s">
        <v>5</v>
      </c>
      <c r="D4" s="234" t="s">
        <v>67</v>
      </c>
      <c r="E4" s="234" t="s">
        <v>162</v>
      </c>
      <c r="F4" s="234" t="s">
        <v>3</v>
      </c>
      <c r="G4" s="234">
        <v>0</v>
      </c>
      <c r="H4" s="234">
        <v>25</v>
      </c>
      <c r="I4" s="234">
        <v>30</v>
      </c>
      <c r="J4" s="234">
        <v>99</v>
      </c>
      <c r="K4" s="234">
        <v>100</v>
      </c>
      <c r="L4" s="234">
        <v>101</v>
      </c>
      <c r="M4" s="234">
        <v>102</v>
      </c>
      <c r="N4" s="234">
        <v>103</v>
      </c>
      <c r="O4" s="234">
        <v>203</v>
      </c>
      <c r="P4" s="234">
        <v>302</v>
      </c>
      <c r="Q4" s="234">
        <v>303</v>
      </c>
      <c r="R4" s="234">
        <v>304</v>
      </c>
      <c r="S4" s="234">
        <v>305</v>
      </c>
      <c r="T4" s="234">
        <v>306</v>
      </c>
      <c r="U4" s="234">
        <v>407</v>
      </c>
      <c r="V4" s="234">
        <v>408</v>
      </c>
      <c r="W4" s="234">
        <v>409</v>
      </c>
      <c r="X4" s="234">
        <v>410</v>
      </c>
      <c r="Y4" s="234">
        <v>415</v>
      </c>
      <c r="Z4" s="234">
        <v>416</v>
      </c>
      <c r="AA4" s="234">
        <v>418</v>
      </c>
      <c r="AB4" s="234">
        <v>419</v>
      </c>
      <c r="AC4" s="234">
        <v>420</v>
      </c>
      <c r="AD4" s="234">
        <v>421</v>
      </c>
      <c r="AE4" s="234">
        <v>422</v>
      </c>
      <c r="AF4" s="234">
        <v>520</v>
      </c>
      <c r="AG4" s="234">
        <v>521</v>
      </c>
      <c r="AH4" s="234">
        <v>522</v>
      </c>
      <c r="AI4" s="234">
        <v>523</v>
      </c>
      <c r="AJ4" s="234">
        <v>524</v>
      </c>
      <c r="AK4" s="234">
        <v>525</v>
      </c>
      <c r="AL4" s="234">
        <v>526</v>
      </c>
      <c r="AM4" s="234">
        <v>527</v>
      </c>
      <c r="AN4" s="234">
        <v>528</v>
      </c>
      <c r="AO4" s="234">
        <v>629</v>
      </c>
      <c r="AP4" s="234">
        <v>630</v>
      </c>
      <c r="AQ4" s="234">
        <v>636</v>
      </c>
      <c r="AR4" s="234">
        <v>637</v>
      </c>
      <c r="AS4" s="234">
        <v>640</v>
      </c>
      <c r="AT4" s="234">
        <v>642</v>
      </c>
      <c r="AU4" s="234">
        <v>743</v>
      </c>
      <c r="AV4" s="234">
        <v>745</v>
      </c>
      <c r="AW4" s="234">
        <v>746</v>
      </c>
    </row>
    <row r="5" spans="1:49" x14ac:dyDescent="0.3">
      <c r="A5" s="231" t="s">
        <v>165</v>
      </c>
      <c r="B5" s="254">
        <v>2</v>
      </c>
      <c r="C5" s="231">
        <v>27</v>
      </c>
      <c r="D5" s="231">
        <v>1</v>
      </c>
      <c r="E5" s="231">
        <v>1</v>
      </c>
      <c r="F5" s="231">
        <v>9</v>
      </c>
      <c r="G5" s="231">
        <v>0</v>
      </c>
      <c r="H5" s="231">
        <v>0</v>
      </c>
      <c r="I5" s="231">
        <v>0.5</v>
      </c>
      <c r="J5" s="231">
        <v>0.1</v>
      </c>
      <c r="K5" s="231">
        <v>0</v>
      </c>
      <c r="L5" s="231">
        <v>1.9</v>
      </c>
      <c r="M5" s="231">
        <v>0</v>
      </c>
      <c r="N5" s="231">
        <v>0</v>
      </c>
      <c r="O5" s="231">
        <v>0</v>
      </c>
      <c r="P5" s="231">
        <v>0</v>
      </c>
      <c r="Q5" s="231">
        <v>1.5</v>
      </c>
      <c r="R5" s="231">
        <v>1</v>
      </c>
      <c r="S5" s="231">
        <v>1</v>
      </c>
      <c r="T5" s="231">
        <v>0</v>
      </c>
      <c r="U5" s="231">
        <v>0</v>
      </c>
      <c r="V5" s="231">
        <v>0</v>
      </c>
      <c r="W5" s="231">
        <v>0</v>
      </c>
      <c r="X5" s="231">
        <v>0</v>
      </c>
      <c r="Y5" s="231">
        <v>0</v>
      </c>
      <c r="Z5" s="231">
        <v>0</v>
      </c>
      <c r="AA5" s="231">
        <v>0</v>
      </c>
      <c r="AB5" s="231">
        <v>0</v>
      </c>
      <c r="AC5" s="231">
        <v>0</v>
      </c>
      <c r="AD5" s="231">
        <v>0</v>
      </c>
      <c r="AE5" s="231">
        <v>0</v>
      </c>
      <c r="AF5" s="231">
        <v>0</v>
      </c>
      <c r="AG5" s="231">
        <v>0</v>
      </c>
      <c r="AH5" s="231">
        <v>0</v>
      </c>
      <c r="AI5" s="231">
        <v>0</v>
      </c>
      <c r="AJ5" s="231">
        <v>2</v>
      </c>
      <c r="AK5" s="231">
        <v>0</v>
      </c>
      <c r="AL5" s="231">
        <v>0</v>
      </c>
      <c r="AM5" s="231">
        <v>0</v>
      </c>
      <c r="AN5" s="231">
        <v>0</v>
      </c>
      <c r="AO5" s="231">
        <v>1</v>
      </c>
      <c r="AP5" s="231">
        <v>0</v>
      </c>
      <c r="AQ5" s="231">
        <v>0</v>
      </c>
      <c r="AR5" s="231">
        <v>0</v>
      </c>
      <c r="AS5" s="231">
        <v>0</v>
      </c>
      <c r="AT5" s="231">
        <v>0</v>
      </c>
      <c r="AU5" s="231">
        <v>0</v>
      </c>
      <c r="AV5" s="231">
        <v>0</v>
      </c>
      <c r="AW5" s="231">
        <v>0</v>
      </c>
    </row>
    <row r="6" spans="1:49" x14ac:dyDescent="0.3">
      <c r="A6" s="231" t="s">
        <v>166</v>
      </c>
      <c r="B6" s="254">
        <v>3</v>
      </c>
      <c r="C6" s="231">
        <v>27</v>
      </c>
      <c r="D6" s="231">
        <v>1</v>
      </c>
      <c r="E6" s="231">
        <v>2</v>
      </c>
      <c r="F6" s="231">
        <v>1436.2</v>
      </c>
      <c r="G6" s="231">
        <v>0</v>
      </c>
      <c r="H6" s="231">
        <v>0</v>
      </c>
      <c r="I6" s="231">
        <v>84</v>
      </c>
      <c r="J6" s="231">
        <v>20</v>
      </c>
      <c r="K6" s="231">
        <v>0</v>
      </c>
      <c r="L6" s="231">
        <v>319.20000000000005</v>
      </c>
      <c r="M6" s="231">
        <v>0</v>
      </c>
      <c r="N6" s="231">
        <v>0</v>
      </c>
      <c r="O6" s="231">
        <v>0</v>
      </c>
      <c r="P6" s="231">
        <v>0</v>
      </c>
      <c r="Q6" s="231">
        <v>212</v>
      </c>
      <c r="R6" s="231">
        <v>144</v>
      </c>
      <c r="S6" s="231">
        <v>168</v>
      </c>
      <c r="T6" s="231">
        <v>0</v>
      </c>
      <c r="U6" s="231">
        <v>0</v>
      </c>
      <c r="V6" s="231">
        <v>0</v>
      </c>
      <c r="W6" s="231">
        <v>0</v>
      </c>
      <c r="X6" s="231">
        <v>0</v>
      </c>
      <c r="Y6" s="231">
        <v>0</v>
      </c>
      <c r="Z6" s="231">
        <v>0</v>
      </c>
      <c r="AA6" s="231">
        <v>0</v>
      </c>
      <c r="AB6" s="231">
        <v>0</v>
      </c>
      <c r="AC6" s="231">
        <v>0</v>
      </c>
      <c r="AD6" s="231">
        <v>0</v>
      </c>
      <c r="AE6" s="231">
        <v>0</v>
      </c>
      <c r="AF6" s="231">
        <v>0</v>
      </c>
      <c r="AG6" s="231">
        <v>0</v>
      </c>
      <c r="AH6" s="231">
        <v>0</v>
      </c>
      <c r="AI6" s="231">
        <v>0</v>
      </c>
      <c r="AJ6" s="231">
        <v>352</v>
      </c>
      <c r="AK6" s="231">
        <v>0</v>
      </c>
      <c r="AL6" s="231">
        <v>0</v>
      </c>
      <c r="AM6" s="231">
        <v>0</v>
      </c>
      <c r="AN6" s="231">
        <v>0</v>
      </c>
      <c r="AO6" s="231">
        <v>137</v>
      </c>
      <c r="AP6" s="231">
        <v>0</v>
      </c>
      <c r="AQ6" s="231">
        <v>0</v>
      </c>
      <c r="AR6" s="231">
        <v>0</v>
      </c>
      <c r="AS6" s="231">
        <v>0</v>
      </c>
      <c r="AT6" s="231">
        <v>0</v>
      </c>
      <c r="AU6" s="231">
        <v>0</v>
      </c>
      <c r="AV6" s="231">
        <v>0</v>
      </c>
      <c r="AW6" s="231">
        <v>0</v>
      </c>
    </row>
    <row r="7" spans="1:49" x14ac:dyDescent="0.3">
      <c r="A7" s="231" t="s">
        <v>167</v>
      </c>
      <c r="B7" s="254">
        <v>4</v>
      </c>
      <c r="C7" s="231">
        <v>27</v>
      </c>
      <c r="D7" s="231">
        <v>1</v>
      </c>
      <c r="E7" s="231">
        <v>5</v>
      </c>
      <c r="F7" s="231">
        <v>196</v>
      </c>
      <c r="G7" s="231">
        <v>0</v>
      </c>
      <c r="H7" s="231">
        <v>0</v>
      </c>
      <c r="I7" s="231">
        <v>0</v>
      </c>
      <c r="J7" s="231">
        <v>76</v>
      </c>
      <c r="K7" s="231">
        <v>0</v>
      </c>
      <c r="L7" s="231">
        <v>120</v>
      </c>
      <c r="M7" s="231">
        <v>0</v>
      </c>
      <c r="N7" s="231">
        <v>0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0</v>
      </c>
      <c r="AO7" s="231">
        <v>0</v>
      </c>
      <c r="AP7" s="231">
        <v>0</v>
      </c>
      <c r="AQ7" s="231">
        <v>0</v>
      </c>
      <c r="AR7" s="231">
        <v>0</v>
      </c>
      <c r="AS7" s="231">
        <v>0</v>
      </c>
      <c r="AT7" s="231">
        <v>0</v>
      </c>
      <c r="AU7" s="231">
        <v>0</v>
      </c>
      <c r="AV7" s="231">
        <v>0</v>
      </c>
      <c r="AW7" s="231">
        <v>0</v>
      </c>
    </row>
    <row r="8" spans="1:49" x14ac:dyDescent="0.3">
      <c r="A8" s="231" t="s">
        <v>168</v>
      </c>
      <c r="B8" s="254">
        <v>5</v>
      </c>
      <c r="C8" s="231">
        <v>27</v>
      </c>
      <c r="D8" s="231">
        <v>1</v>
      </c>
      <c r="E8" s="231">
        <v>6</v>
      </c>
      <c r="F8" s="231">
        <v>480706</v>
      </c>
      <c r="G8" s="231">
        <v>0</v>
      </c>
      <c r="H8" s="231">
        <v>0</v>
      </c>
      <c r="I8" s="231">
        <v>17392</v>
      </c>
      <c r="J8" s="231">
        <v>30489</v>
      </c>
      <c r="K8" s="231">
        <v>0</v>
      </c>
      <c r="L8" s="231">
        <v>208118</v>
      </c>
      <c r="M8" s="231">
        <v>0</v>
      </c>
      <c r="N8" s="231">
        <v>0</v>
      </c>
      <c r="O8" s="231">
        <v>0</v>
      </c>
      <c r="P8" s="231">
        <v>0</v>
      </c>
      <c r="Q8" s="231">
        <v>50062</v>
      </c>
      <c r="R8" s="231">
        <v>34464</v>
      </c>
      <c r="S8" s="231">
        <v>49992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67910</v>
      </c>
      <c r="AK8" s="231">
        <v>0</v>
      </c>
      <c r="AL8" s="231">
        <v>0</v>
      </c>
      <c r="AM8" s="231">
        <v>0</v>
      </c>
      <c r="AN8" s="231">
        <v>0</v>
      </c>
      <c r="AO8" s="231">
        <v>22279</v>
      </c>
      <c r="AP8" s="231">
        <v>0</v>
      </c>
      <c r="AQ8" s="231">
        <v>0</v>
      </c>
      <c r="AR8" s="231">
        <v>0</v>
      </c>
      <c r="AS8" s="231">
        <v>0</v>
      </c>
      <c r="AT8" s="231">
        <v>0</v>
      </c>
      <c r="AU8" s="231">
        <v>0</v>
      </c>
      <c r="AV8" s="231">
        <v>0</v>
      </c>
      <c r="AW8" s="231">
        <v>0</v>
      </c>
    </row>
    <row r="9" spans="1:49" x14ac:dyDescent="0.3">
      <c r="A9" s="231" t="s">
        <v>169</v>
      </c>
      <c r="B9" s="254">
        <v>6</v>
      </c>
      <c r="C9" s="231">
        <v>27</v>
      </c>
      <c r="D9" s="231">
        <v>1</v>
      </c>
      <c r="E9" s="231">
        <v>9</v>
      </c>
      <c r="F9" s="231">
        <v>100000</v>
      </c>
      <c r="G9" s="231">
        <v>0</v>
      </c>
      <c r="H9" s="231">
        <v>0</v>
      </c>
      <c r="I9" s="231">
        <v>6000</v>
      </c>
      <c r="J9" s="231">
        <v>3000</v>
      </c>
      <c r="K9" s="231">
        <v>0</v>
      </c>
      <c r="L9" s="231">
        <v>49000</v>
      </c>
      <c r="M9" s="231">
        <v>0</v>
      </c>
      <c r="N9" s="231">
        <v>0</v>
      </c>
      <c r="O9" s="231">
        <v>0</v>
      </c>
      <c r="P9" s="231">
        <v>0</v>
      </c>
      <c r="Q9" s="231">
        <v>11000</v>
      </c>
      <c r="R9" s="231">
        <v>6000</v>
      </c>
      <c r="S9" s="231">
        <v>10000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9000</v>
      </c>
      <c r="AK9" s="231">
        <v>0</v>
      </c>
      <c r="AL9" s="231">
        <v>0</v>
      </c>
      <c r="AM9" s="231">
        <v>0</v>
      </c>
      <c r="AN9" s="231">
        <v>0</v>
      </c>
      <c r="AO9" s="231">
        <v>6000</v>
      </c>
      <c r="AP9" s="231">
        <v>0</v>
      </c>
      <c r="AQ9" s="231">
        <v>0</v>
      </c>
      <c r="AR9" s="231">
        <v>0</v>
      </c>
      <c r="AS9" s="231">
        <v>0</v>
      </c>
      <c r="AT9" s="231">
        <v>0</v>
      </c>
      <c r="AU9" s="231">
        <v>0</v>
      </c>
      <c r="AV9" s="231">
        <v>0</v>
      </c>
      <c r="AW9" s="231">
        <v>0</v>
      </c>
    </row>
    <row r="10" spans="1:49" x14ac:dyDescent="0.3">
      <c r="A10" s="231" t="s">
        <v>170</v>
      </c>
      <c r="B10" s="254">
        <v>7</v>
      </c>
      <c r="C10" s="231">
        <v>27</v>
      </c>
      <c r="D10" s="231">
        <v>1</v>
      </c>
      <c r="E10" s="231">
        <v>11</v>
      </c>
      <c r="F10" s="231">
        <v>2014.5007479899332</v>
      </c>
      <c r="G10" s="231">
        <v>764.5007479899333</v>
      </c>
      <c r="H10" s="231">
        <v>1250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0</v>
      </c>
      <c r="AI10" s="231">
        <v>0</v>
      </c>
      <c r="AJ10" s="231">
        <v>0</v>
      </c>
      <c r="AK10" s="231">
        <v>0</v>
      </c>
      <c r="AL10" s="231">
        <v>0</v>
      </c>
      <c r="AM10" s="231">
        <v>0</v>
      </c>
      <c r="AN10" s="231">
        <v>0</v>
      </c>
      <c r="AO10" s="231">
        <v>0</v>
      </c>
      <c r="AP10" s="231">
        <v>0</v>
      </c>
      <c r="AQ10" s="231">
        <v>0</v>
      </c>
      <c r="AR10" s="231">
        <v>0</v>
      </c>
      <c r="AS10" s="231">
        <v>0</v>
      </c>
      <c r="AT10" s="231">
        <v>0</v>
      </c>
      <c r="AU10" s="231">
        <v>0</v>
      </c>
      <c r="AV10" s="231">
        <v>0</v>
      </c>
      <c r="AW10" s="231">
        <v>0</v>
      </c>
    </row>
    <row r="11" spans="1:49" x14ac:dyDescent="0.3">
      <c r="A11" s="231" t="s">
        <v>171</v>
      </c>
      <c r="B11" s="254">
        <v>8</v>
      </c>
      <c r="C11" s="231">
        <v>27</v>
      </c>
      <c r="D11" s="231">
        <v>2</v>
      </c>
      <c r="E11" s="231">
        <v>1</v>
      </c>
      <c r="F11" s="231">
        <v>9</v>
      </c>
      <c r="G11" s="231">
        <v>0</v>
      </c>
      <c r="H11" s="231">
        <v>0</v>
      </c>
      <c r="I11" s="231">
        <v>0.5</v>
      </c>
      <c r="J11" s="231">
        <v>0.1</v>
      </c>
      <c r="K11" s="231">
        <v>0</v>
      </c>
      <c r="L11" s="231">
        <v>1.9</v>
      </c>
      <c r="M11" s="231">
        <v>0</v>
      </c>
      <c r="N11" s="231">
        <v>0</v>
      </c>
      <c r="O11" s="231">
        <v>0</v>
      </c>
      <c r="P11" s="231">
        <v>0</v>
      </c>
      <c r="Q11" s="231">
        <v>1.5</v>
      </c>
      <c r="R11" s="231">
        <v>1</v>
      </c>
      <c r="S11" s="231">
        <v>1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2</v>
      </c>
      <c r="AK11" s="231">
        <v>0</v>
      </c>
      <c r="AL11" s="231">
        <v>0</v>
      </c>
      <c r="AM11" s="231">
        <v>0</v>
      </c>
      <c r="AN11" s="231">
        <v>0</v>
      </c>
      <c r="AO11" s="231">
        <v>1</v>
      </c>
      <c r="AP11" s="231">
        <v>0</v>
      </c>
      <c r="AQ11" s="231">
        <v>0</v>
      </c>
      <c r="AR11" s="231">
        <v>0</v>
      </c>
      <c r="AS11" s="231">
        <v>0</v>
      </c>
      <c r="AT11" s="231">
        <v>0</v>
      </c>
      <c r="AU11" s="231">
        <v>0</v>
      </c>
      <c r="AV11" s="231">
        <v>0</v>
      </c>
      <c r="AW11" s="231">
        <v>0</v>
      </c>
    </row>
    <row r="12" spans="1:49" x14ac:dyDescent="0.3">
      <c r="A12" s="231" t="s">
        <v>172</v>
      </c>
      <c r="B12" s="254">
        <v>9</v>
      </c>
      <c r="C12" s="231">
        <v>27</v>
      </c>
      <c r="D12" s="231">
        <v>2</v>
      </c>
      <c r="E12" s="231">
        <v>2</v>
      </c>
      <c r="F12" s="231">
        <v>1229.8</v>
      </c>
      <c r="G12" s="231">
        <v>0</v>
      </c>
      <c r="H12" s="231">
        <v>0</v>
      </c>
      <c r="I12" s="231">
        <v>76</v>
      </c>
      <c r="J12" s="231">
        <v>16</v>
      </c>
      <c r="K12" s="231">
        <v>0</v>
      </c>
      <c r="L12" s="231">
        <v>276.8</v>
      </c>
      <c r="M12" s="231">
        <v>0</v>
      </c>
      <c r="N12" s="231">
        <v>0</v>
      </c>
      <c r="O12" s="231">
        <v>0</v>
      </c>
      <c r="P12" s="231">
        <v>0</v>
      </c>
      <c r="Q12" s="231">
        <v>121</v>
      </c>
      <c r="R12" s="231">
        <v>128</v>
      </c>
      <c r="S12" s="231">
        <v>151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301</v>
      </c>
      <c r="AK12" s="231">
        <v>0</v>
      </c>
      <c r="AL12" s="231">
        <v>0</v>
      </c>
      <c r="AM12" s="231">
        <v>0</v>
      </c>
      <c r="AN12" s="231">
        <v>0</v>
      </c>
      <c r="AO12" s="231">
        <v>160</v>
      </c>
      <c r="AP12" s="231">
        <v>0</v>
      </c>
      <c r="AQ12" s="231">
        <v>0</v>
      </c>
      <c r="AR12" s="231">
        <v>0</v>
      </c>
      <c r="AS12" s="231">
        <v>0</v>
      </c>
      <c r="AT12" s="231">
        <v>0</v>
      </c>
      <c r="AU12" s="231">
        <v>0</v>
      </c>
      <c r="AV12" s="231">
        <v>0</v>
      </c>
      <c r="AW12" s="231">
        <v>0</v>
      </c>
    </row>
    <row r="13" spans="1:49" x14ac:dyDescent="0.3">
      <c r="A13" s="231" t="s">
        <v>173</v>
      </c>
      <c r="B13" s="254">
        <v>10</v>
      </c>
      <c r="C13" s="231">
        <v>27</v>
      </c>
      <c r="D13" s="231">
        <v>2</v>
      </c>
      <c r="E13" s="231">
        <v>5</v>
      </c>
      <c r="F13" s="231">
        <v>165</v>
      </c>
      <c r="G13" s="231">
        <v>0</v>
      </c>
      <c r="H13" s="231">
        <v>0</v>
      </c>
      <c r="I13" s="231">
        <v>0</v>
      </c>
      <c r="J13" s="231">
        <v>65</v>
      </c>
      <c r="K13" s="231">
        <v>0</v>
      </c>
      <c r="L13" s="231">
        <v>100</v>
      </c>
      <c r="M13" s="231">
        <v>0</v>
      </c>
      <c r="N13" s="231">
        <v>0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0</v>
      </c>
      <c r="AA13" s="231">
        <v>0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0</v>
      </c>
      <c r="AI13" s="231">
        <v>0</v>
      </c>
      <c r="AJ13" s="231">
        <v>0</v>
      </c>
      <c r="AK13" s="231">
        <v>0</v>
      </c>
      <c r="AL13" s="231">
        <v>0</v>
      </c>
      <c r="AM13" s="231">
        <v>0</v>
      </c>
      <c r="AN13" s="231">
        <v>0</v>
      </c>
      <c r="AO13" s="231">
        <v>0</v>
      </c>
      <c r="AP13" s="231">
        <v>0</v>
      </c>
      <c r="AQ13" s="231">
        <v>0</v>
      </c>
      <c r="AR13" s="231">
        <v>0</v>
      </c>
      <c r="AS13" s="231">
        <v>0</v>
      </c>
      <c r="AT13" s="231">
        <v>0</v>
      </c>
      <c r="AU13" s="231">
        <v>0</v>
      </c>
      <c r="AV13" s="231">
        <v>0</v>
      </c>
      <c r="AW13" s="231">
        <v>0</v>
      </c>
    </row>
    <row r="14" spans="1:49" x14ac:dyDescent="0.3">
      <c r="A14" s="231" t="s">
        <v>174</v>
      </c>
      <c r="B14" s="254">
        <v>11</v>
      </c>
      <c r="C14" s="231">
        <v>27</v>
      </c>
      <c r="D14" s="231">
        <v>2</v>
      </c>
      <c r="E14" s="231">
        <v>6</v>
      </c>
      <c r="F14" s="231">
        <v>367825</v>
      </c>
      <c r="G14" s="231">
        <v>0</v>
      </c>
      <c r="H14" s="231">
        <v>0</v>
      </c>
      <c r="I14" s="231">
        <v>13340</v>
      </c>
      <c r="J14" s="231">
        <v>24189</v>
      </c>
      <c r="K14" s="231">
        <v>0</v>
      </c>
      <c r="L14" s="231">
        <v>154414</v>
      </c>
      <c r="M14" s="231">
        <v>0</v>
      </c>
      <c r="N14" s="231">
        <v>0</v>
      </c>
      <c r="O14" s="231">
        <v>0</v>
      </c>
      <c r="P14" s="231">
        <v>0</v>
      </c>
      <c r="Q14" s="231">
        <v>30422</v>
      </c>
      <c r="R14" s="231">
        <v>28949</v>
      </c>
      <c r="S14" s="231">
        <v>41444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58727</v>
      </c>
      <c r="AK14" s="231">
        <v>0</v>
      </c>
      <c r="AL14" s="231">
        <v>0</v>
      </c>
      <c r="AM14" s="231">
        <v>0</v>
      </c>
      <c r="AN14" s="231">
        <v>0</v>
      </c>
      <c r="AO14" s="231">
        <v>16340</v>
      </c>
      <c r="AP14" s="231">
        <v>0</v>
      </c>
      <c r="AQ14" s="231">
        <v>0</v>
      </c>
      <c r="AR14" s="231">
        <v>0</v>
      </c>
      <c r="AS14" s="231">
        <v>0</v>
      </c>
      <c r="AT14" s="231">
        <v>0</v>
      </c>
      <c r="AU14" s="231">
        <v>0</v>
      </c>
      <c r="AV14" s="231">
        <v>0</v>
      </c>
      <c r="AW14" s="231">
        <v>0</v>
      </c>
    </row>
    <row r="15" spans="1:49" x14ac:dyDescent="0.3">
      <c r="A15" s="231" t="s">
        <v>175</v>
      </c>
      <c r="B15" s="254">
        <v>12</v>
      </c>
      <c r="C15" s="231">
        <v>27</v>
      </c>
      <c r="D15" s="231">
        <v>2</v>
      </c>
      <c r="E15" s="231">
        <v>9</v>
      </c>
      <c r="F15" s="231">
        <v>5616</v>
      </c>
      <c r="G15" s="231">
        <v>0</v>
      </c>
      <c r="H15" s="231">
        <v>0</v>
      </c>
      <c r="I15" s="231">
        <v>2000</v>
      </c>
      <c r="J15" s="231">
        <v>0</v>
      </c>
      <c r="K15" s="231">
        <v>0</v>
      </c>
      <c r="L15" s="231">
        <v>0</v>
      </c>
      <c r="M15" s="231">
        <v>0</v>
      </c>
      <c r="N15" s="231">
        <v>0</v>
      </c>
      <c r="O15" s="231">
        <v>0</v>
      </c>
      <c r="P15" s="231">
        <v>0</v>
      </c>
      <c r="Q15" s="231">
        <v>1000</v>
      </c>
      <c r="R15" s="231">
        <v>1000</v>
      </c>
      <c r="S15" s="231">
        <v>1616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0</v>
      </c>
      <c r="AO15" s="231">
        <v>0</v>
      </c>
      <c r="AP15" s="231">
        <v>0</v>
      </c>
      <c r="AQ15" s="231">
        <v>0</v>
      </c>
      <c r="AR15" s="231">
        <v>0</v>
      </c>
      <c r="AS15" s="231">
        <v>0</v>
      </c>
      <c r="AT15" s="231">
        <v>0</v>
      </c>
      <c r="AU15" s="231">
        <v>0</v>
      </c>
      <c r="AV15" s="231">
        <v>0</v>
      </c>
      <c r="AW15" s="231">
        <v>0</v>
      </c>
    </row>
    <row r="16" spans="1:49" x14ac:dyDescent="0.3">
      <c r="A16" s="231" t="s">
        <v>163</v>
      </c>
      <c r="B16" s="254">
        <v>2017</v>
      </c>
      <c r="C16" s="231">
        <v>27</v>
      </c>
      <c r="D16" s="231">
        <v>2</v>
      </c>
      <c r="E16" s="231">
        <v>11</v>
      </c>
      <c r="F16" s="231">
        <v>2014.5007479899332</v>
      </c>
      <c r="G16" s="231">
        <v>764.5007479899333</v>
      </c>
      <c r="H16" s="231">
        <v>1250</v>
      </c>
      <c r="I16" s="231">
        <v>0</v>
      </c>
      <c r="J16" s="231">
        <v>0</v>
      </c>
      <c r="K16" s="231">
        <v>0</v>
      </c>
      <c r="L16" s="231">
        <v>0</v>
      </c>
      <c r="M16" s="231">
        <v>0</v>
      </c>
      <c r="N16" s="231">
        <v>0</v>
      </c>
      <c r="O16" s="231">
        <v>0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0</v>
      </c>
      <c r="AN16" s="231">
        <v>0</v>
      </c>
      <c r="AO16" s="231">
        <v>0</v>
      </c>
      <c r="AP16" s="231">
        <v>0</v>
      </c>
      <c r="AQ16" s="231">
        <v>0</v>
      </c>
      <c r="AR16" s="231">
        <v>0</v>
      </c>
      <c r="AS16" s="231">
        <v>0</v>
      </c>
      <c r="AT16" s="231">
        <v>0</v>
      </c>
      <c r="AU16" s="231">
        <v>0</v>
      </c>
      <c r="AV16" s="231">
        <v>0</v>
      </c>
      <c r="AW16" s="231">
        <v>0</v>
      </c>
    </row>
    <row r="17" spans="3:49" x14ac:dyDescent="0.3">
      <c r="C17" s="231">
        <v>27</v>
      </c>
      <c r="D17" s="231">
        <v>3</v>
      </c>
      <c r="E17" s="231">
        <v>1</v>
      </c>
      <c r="F17" s="231">
        <v>8.9</v>
      </c>
      <c r="G17" s="231">
        <v>0</v>
      </c>
      <c r="H17" s="231">
        <v>0</v>
      </c>
      <c r="I17" s="231">
        <v>0.5</v>
      </c>
      <c r="J17" s="231">
        <v>0.1</v>
      </c>
      <c r="K17" s="231">
        <v>0</v>
      </c>
      <c r="L17" s="231">
        <v>1.7999999999999998</v>
      </c>
      <c r="M17" s="231">
        <v>0</v>
      </c>
      <c r="N17" s="231">
        <v>0</v>
      </c>
      <c r="O17" s="231">
        <v>0</v>
      </c>
      <c r="P17" s="231">
        <v>0</v>
      </c>
      <c r="Q17" s="231">
        <v>1.5</v>
      </c>
      <c r="R17" s="231">
        <v>1</v>
      </c>
      <c r="S17" s="231">
        <v>1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0</v>
      </c>
      <c r="AA17" s="231">
        <v>0</v>
      </c>
      <c r="AB17" s="231">
        <v>0</v>
      </c>
      <c r="AC17" s="231">
        <v>0</v>
      </c>
      <c r="AD17" s="231">
        <v>0</v>
      </c>
      <c r="AE17" s="231">
        <v>0</v>
      </c>
      <c r="AF17" s="231">
        <v>0</v>
      </c>
      <c r="AG17" s="231">
        <v>0</v>
      </c>
      <c r="AH17" s="231">
        <v>0</v>
      </c>
      <c r="AI17" s="231">
        <v>0</v>
      </c>
      <c r="AJ17" s="231">
        <v>2</v>
      </c>
      <c r="AK17" s="231">
        <v>0</v>
      </c>
      <c r="AL17" s="231">
        <v>0</v>
      </c>
      <c r="AM17" s="231">
        <v>0</v>
      </c>
      <c r="AN17" s="231">
        <v>0</v>
      </c>
      <c r="AO17" s="231">
        <v>1</v>
      </c>
      <c r="AP17" s="231">
        <v>0</v>
      </c>
      <c r="AQ17" s="231">
        <v>0</v>
      </c>
      <c r="AR17" s="231">
        <v>0</v>
      </c>
      <c r="AS17" s="231">
        <v>0</v>
      </c>
      <c r="AT17" s="231">
        <v>0</v>
      </c>
      <c r="AU17" s="231">
        <v>0</v>
      </c>
      <c r="AV17" s="231">
        <v>0</v>
      </c>
      <c r="AW17" s="231">
        <v>0</v>
      </c>
    </row>
    <row r="18" spans="3:49" x14ac:dyDescent="0.3">
      <c r="C18" s="231">
        <v>27</v>
      </c>
      <c r="D18" s="231">
        <v>3</v>
      </c>
      <c r="E18" s="231">
        <v>2</v>
      </c>
      <c r="F18" s="231">
        <v>1445.1</v>
      </c>
      <c r="G18" s="231">
        <v>0</v>
      </c>
      <c r="H18" s="231">
        <v>0</v>
      </c>
      <c r="I18" s="231">
        <v>92</v>
      </c>
      <c r="J18" s="231">
        <v>16</v>
      </c>
      <c r="K18" s="231">
        <v>0</v>
      </c>
      <c r="L18" s="231">
        <v>293.60000000000002</v>
      </c>
      <c r="M18" s="231">
        <v>0</v>
      </c>
      <c r="N18" s="231">
        <v>0</v>
      </c>
      <c r="O18" s="231">
        <v>0</v>
      </c>
      <c r="P18" s="231">
        <v>0</v>
      </c>
      <c r="Q18" s="231">
        <v>208.5</v>
      </c>
      <c r="R18" s="231">
        <v>136</v>
      </c>
      <c r="S18" s="231">
        <v>156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0</v>
      </c>
      <c r="AI18" s="231">
        <v>0</v>
      </c>
      <c r="AJ18" s="231">
        <v>361.5</v>
      </c>
      <c r="AK18" s="231">
        <v>0</v>
      </c>
      <c r="AL18" s="231">
        <v>0</v>
      </c>
      <c r="AM18" s="231">
        <v>0</v>
      </c>
      <c r="AN18" s="231">
        <v>0</v>
      </c>
      <c r="AO18" s="231">
        <v>181.5</v>
      </c>
      <c r="AP18" s="231">
        <v>0</v>
      </c>
      <c r="AQ18" s="231">
        <v>0</v>
      </c>
      <c r="AR18" s="231">
        <v>0</v>
      </c>
      <c r="AS18" s="231">
        <v>0</v>
      </c>
      <c r="AT18" s="231">
        <v>0</v>
      </c>
      <c r="AU18" s="231">
        <v>0</v>
      </c>
      <c r="AV18" s="231">
        <v>0</v>
      </c>
      <c r="AW18" s="231">
        <v>0</v>
      </c>
    </row>
    <row r="19" spans="3:49" x14ac:dyDescent="0.3">
      <c r="C19" s="231">
        <v>27</v>
      </c>
      <c r="D19" s="231">
        <v>3</v>
      </c>
      <c r="E19" s="231">
        <v>5</v>
      </c>
      <c r="F19" s="231">
        <v>224</v>
      </c>
      <c r="G19" s="231">
        <v>0</v>
      </c>
      <c r="H19" s="231">
        <v>0</v>
      </c>
      <c r="I19" s="231">
        <v>0</v>
      </c>
      <c r="J19" s="231">
        <v>92</v>
      </c>
      <c r="K19" s="231">
        <v>0</v>
      </c>
      <c r="L19" s="231">
        <v>132</v>
      </c>
      <c r="M19" s="231">
        <v>0</v>
      </c>
      <c r="N19" s="231">
        <v>0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0</v>
      </c>
      <c r="AM19" s="231">
        <v>0</v>
      </c>
      <c r="AN19" s="231">
        <v>0</v>
      </c>
      <c r="AO19" s="231">
        <v>0</v>
      </c>
      <c r="AP19" s="231">
        <v>0</v>
      </c>
      <c r="AQ19" s="231">
        <v>0</v>
      </c>
      <c r="AR19" s="231">
        <v>0</v>
      </c>
      <c r="AS19" s="231">
        <v>0</v>
      </c>
      <c r="AT19" s="231">
        <v>0</v>
      </c>
      <c r="AU19" s="231">
        <v>0</v>
      </c>
      <c r="AV19" s="231">
        <v>0</v>
      </c>
      <c r="AW19" s="231">
        <v>0</v>
      </c>
    </row>
    <row r="20" spans="3:49" x14ac:dyDescent="0.3">
      <c r="C20" s="231">
        <v>27</v>
      </c>
      <c r="D20" s="231">
        <v>3</v>
      </c>
      <c r="E20" s="231">
        <v>6</v>
      </c>
      <c r="F20" s="231">
        <v>399255</v>
      </c>
      <c r="G20" s="231">
        <v>0</v>
      </c>
      <c r="H20" s="231">
        <v>0</v>
      </c>
      <c r="I20" s="231">
        <v>12821</v>
      </c>
      <c r="J20" s="231">
        <v>32289</v>
      </c>
      <c r="K20" s="231">
        <v>0</v>
      </c>
      <c r="L20" s="231">
        <v>169014</v>
      </c>
      <c r="M20" s="231">
        <v>0</v>
      </c>
      <c r="N20" s="231">
        <v>0</v>
      </c>
      <c r="O20" s="231">
        <v>0</v>
      </c>
      <c r="P20" s="231">
        <v>0</v>
      </c>
      <c r="Q20" s="231">
        <v>36482</v>
      </c>
      <c r="R20" s="231">
        <v>29881</v>
      </c>
      <c r="S20" s="231">
        <v>42425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58997</v>
      </c>
      <c r="AK20" s="231">
        <v>0</v>
      </c>
      <c r="AL20" s="231">
        <v>0</v>
      </c>
      <c r="AM20" s="231">
        <v>0</v>
      </c>
      <c r="AN20" s="231">
        <v>0</v>
      </c>
      <c r="AO20" s="231">
        <v>17346</v>
      </c>
      <c r="AP20" s="231">
        <v>0</v>
      </c>
      <c r="AQ20" s="231">
        <v>0</v>
      </c>
      <c r="AR20" s="231">
        <v>0</v>
      </c>
      <c r="AS20" s="231">
        <v>0</v>
      </c>
      <c r="AT20" s="231">
        <v>0</v>
      </c>
      <c r="AU20" s="231">
        <v>0</v>
      </c>
      <c r="AV20" s="231">
        <v>0</v>
      </c>
      <c r="AW20" s="231">
        <v>0</v>
      </c>
    </row>
    <row r="21" spans="3:49" x14ac:dyDescent="0.3">
      <c r="C21" s="231">
        <v>27</v>
      </c>
      <c r="D21" s="231">
        <v>3</v>
      </c>
      <c r="E21" s="231">
        <v>9</v>
      </c>
      <c r="F21" s="231">
        <v>5616</v>
      </c>
      <c r="G21" s="231">
        <v>0</v>
      </c>
      <c r="H21" s="231">
        <v>0</v>
      </c>
      <c r="I21" s="231">
        <v>1416</v>
      </c>
      <c r="J21" s="231">
        <v>0</v>
      </c>
      <c r="K21" s="231">
        <v>0</v>
      </c>
      <c r="L21" s="231">
        <v>0</v>
      </c>
      <c r="M21" s="231">
        <v>0</v>
      </c>
      <c r="N21" s="231">
        <v>0</v>
      </c>
      <c r="O21" s="231">
        <v>0</v>
      </c>
      <c r="P21" s="231">
        <v>0</v>
      </c>
      <c r="Q21" s="231">
        <v>800</v>
      </c>
      <c r="R21" s="231">
        <v>1000</v>
      </c>
      <c r="S21" s="231">
        <v>1400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0</v>
      </c>
      <c r="AA21" s="231">
        <v>0</v>
      </c>
      <c r="AB21" s="231">
        <v>0</v>
      </c>
      <c r="AC21" s="231">
        <v>0</v>
      </c>
      <c r="AD21" s="231">
        <v>0</v>
      </c>
      <c r="AE21" s="231">
        <v>0</v>
      </c>
      <c r="AF21" s="231">
        <v>0</v>
      </c>
      <c r="AG21" s="231">
        <v>0</v>
      </c>
      <c r="AH21" s="231">
        <v>0</v>
      </c>
      <c r="AI21" s="231">
        <v>0</v>
      </c>
      <c r="AJ21" s="231">
        <v>0</v>
      </c>
      <c r="AK21" s="231">
        <v>0</v>
      </c>
      <c r="AL21" s="231">
        <v>0</v>
      </c>
      <c r="AM21" s="231">
        <v>0</v>
      </c>
      <c r="AN21" s="231">
        <v>0</v>
      </c>
      <c r="AO21" s="231">
        <v>1000</v>
      </c>
      <c r="AP21" s="231">
        <v>0</v>
      </c>
      <c r="AQ21" s="231">
        <v>0</v>
      </c>
      <c r="AR21" s="231">
        <v>0</v>
      </c>
      <c r="AS21" s="231">
        <v>0</v>
      </c>
      <c r="AT21" s="231">
        <v>0</v>
      </c>
      <c r="AU21" s="231">
        <v>0</v>
      </c>
      <c r="AV21" s="231">
        <v>0</v>
      </c>
      <c r="AW21" s="231">
        <v>0</v>
      </c>
    </row>
    <row r="22" spans="3:49" x14ac:dyDescent="0.3">
      <c r="C22" s="231">
        <v>27</v>
      </c>
      <c r="D22" s="231">
        <v>3</v>
      </c>
      <c r="E22" s="231">
        <v>11</v>
      </c>
      <c r="F22" s="231">
        <v>2014.5007479899332</v>
      </c>
      <c r="G22" s="231">
        <v>764.5007479899333</v>
      </c>
      <c r="H22" s="231">
        <v>1250</v>
      </c>
      <c r="I22" s="231">
        <v>0</v>
      </c>
      <c r="J22" s="231">
        <v>0</v>
      </c>
      <c r="K22" s="231">
        <v>0</v>
      </c>
      <c r="L22" s="231">
        <v>0</v>
      </c>
      <c r="M22" s="231">
        <v>0</v>
      </c>
      <c r="N22" s="231">
        <v>0</v>
      </c>
      <c r="O22" s="231">
        <v>0</v>
      </c>
      <c r="P22" s="231">
        <v>0</v>
      </c>
      <c r="Q22" s="231">
        <v>0</v>
      </c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0</v>
      </c>
      <c r="AA22" s="231">
        <v>0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0</v>
      </c>
      <c r="AJ22" s="231">
        <v>0</v>
      </c>
      <c r="AK22" s="231">
        <v>0</v>
      </c>
      <c r="AL22" s="231">
        <v>0</v>
      </c>
      <c r="AM22" s="231">
        <v>0</v>
      </c>
      <c r="AN22" s="231">
        <v>0</v>
      </c>
      <c r="AO22" s="231">
        <v>0</v>
      </c>
      <c r="AP22" s="231">
        <v>0</v>
      </c>
      <c r="AQ22" s="231">
        <v>0</v>
      </c>
      <c r="AR22" s="231">
        <v>0</v>
      </c>
      <c r="AS22" s="231">
        <v>0</v>
      </c>
      <c r="AT22" s="231">
        <v>0</v>
      </c>
      <c r="AU22" s="231">
        <v>0</v>
      </c>
      <c r="AV22" s="231">
        <v>0</v>
      </c>
      <c r="AW22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14" t="s">
        <v>1530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</row>
    <row r="2" spans="1:28" ht="14.4" customHeight="1" thickBot="1" x14ac:dyDescent="0.35">
      <c r="A2" s="235" t="s">
        <v>256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128</v>
      </c>
      <c r="B3" s="221">
        <f>SUBTOTAL(9,B6:B1048576)/4</f>
        <v>727546</v>
      </c>
      <c r="C3" s="222">
        <f t="shared" ref="C3:Z3" si="0">SUBTOTAL(9,C6:C1048576)</f>
        <v>9</v>
      </c>
      <c r="D3" s="222"/>
      <c r="E3" s="222">
        <f>SUBTOTAL(9,E6:E1048576)/4</f>
        <v>1226581.93</v>
      </c>
      <c r="F3" s="222"/>
      <c r="G3" s="222">
        <f t="shared" si="0"/>
        <v>9</v>
      </c>
      <c r="H3" s="222">
        <f>SUBTOTAL(9,H6:H1048576)/4</f>
        <v>1305132.8400000001</v>
      </c>
      <c r="I3" s="225">
        <f>IF(B3&lt;&gt;0,H3/B3,"")</f>
        <v>1.7938836032360841</v>
      </c>
      <c r="J3" s="223">
        <f>IF(E3&lt;&gt;0,H3/E3,"")</f>
        <v>1.0640404917753845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15" t="s">
        <v>217</v>
      </c>
      <c r="B4" s="416" t="s">
        <v>99</v>
      </c>
      <c r="C4" s="417"/>
      <c r="D4" s="418"/>
      <c r="E4" s="417"/>
      <c r="F4" s="418"/>
      <c r="G4" s="417"/>
      <c r="H4" s="417"/>
      <c r="I4" s="418"/>
      <c r="J4" s="419"/>
      <c r="K4" s="416" t="s">
        <v>100</v>
      </c>
      <c r="L4" s="418"/>
      <c r="M4" s="417"/>
      <c r="N4" s="417"/>
      <c r="O4" s="418"/>
      <c r="P4" s="417"/>
      <c r="Q4" s="417"/>
      <c r="R4" s="418"/>
      <c r="S4" s="419"/>
      <c r="T4" s="416" t="s">
        <v>101</v>
      </c>
      <c r="U4" s="418"/>
      <c r="V4" s="417"/>
      <c r="W4" s="417"/>
      <c r="X4" s="418"/>
      <c r="Y4" s="417"/>
      <c r="Z4" s="417"/>
      <c r="AA4" s="418"/>
      <c r="AB4" s="419"/>
    </row>
    <row r="5" spans="1:28" ht="14.4" customHeight="1" thickBot="1" x14ac:dyDescent="0.35">
      <c r="A5" s="572"/>
      <c r="B5" s="573">
        <v>2015</v>
      </c>
      <c r="C5" s="574"/>
      <c r="D5" s="574"/>
      <c r="E5" s="574">
        <v>2016</v>
      </c>
      <c r="F5" s="574"/>
      <c r="G5" s="574"/>
      <c r="H5" s="574">
        <v>2017</v>
      </c>
      <c r="I5" s="575" t="s">
        <v>243</v>
      </c>
      <c r="J5" s="576" t="s">
        <v>2</v>
      </c>
      <c r="K5" s="573">
        <v>2015</v>
      </c>
      <c r="L5" s="574"/>
      <c r="M5" s="574"/>
      <c r="N5" s="574">
        <v>2016</v>
      </c>
      <c r="O5" s="574"/>
      <c r="P5" s="574"/>
      <c r="Q5" s="574">
        <v>2017</v>
      </c>
      <c r="R5" s="575" t="s">
        <v>243</v>
      </c>
      <c r="S5" s="576" t="s">
        <v>2</v>
      </c>
      <c r="T5" s="573">
        <v>2015</v>
      </c>
      <c r="U5" s="574"/>
      <c r="V5" s="574"/>
      <c r="W5" s="574">
        <v>2016</v>
      </c>
      <c r="X5" s="574"/>
      <c r="Y5" s="574"/>
      <c r="Z5" s="574">
        <v>2017</v>
      </c>
      <c r="AA5" s="575" t="s">
        <v>243</v>
      </c>
      <c r="AB5" s="576" t="s">
        <v>2</v>
      </c>
    </row>
    <row r="6" spans="1:28" ht="14.4" customHeight="1" x14ac:dyDescent="0.3">
      <c r="A6" s="577" t="s">
        <v>1524</v>
      </c>
      <c r="B6" s="578">
        <v>727546</v>
      </c>
      <c r="C6" s="579">
        <v>1</v>
      </c>
      <c r="D6" s="579">
        <v>0.59314912620635141</v>
      </c>
      <c r="E6" s="578">
        <v>1226581.93</v>
      </c>
      <c r="F6" s="579">
        <v>1.6859166705610367</v>
      </c>
      <c r="G6" s="579">
        <v>1</v>
      </c>
      <c r="H6" s="578">
        <v>1305132.8400000003</v>
      </c>
      <c r="I6" s="579">
        <v>1.7938836032360845</v>
      </c>
      <c r="J6" s="579">
        <v>1.0640404917753845</v>
      </c>
      <c r="K6" s="578"/>
      <c r="L6" s="579"/>
      <c r="M6" s="579"/>
      <c r="N6" s="578"/>
      <c r="O6" s="579"/>
      <c r="P6" s="579"/>
      <c r="Q6" s="578"/>
      <c r="R6" s="579"/>
      <c r="S6" s="579"/>
      <c r="T6" s="578"/>
      <c r="U6" s="579"/>
      <c r="V6" s="579"/>
      <c r="W6" s="578"/>
      <c r="X6" s="579"/>
      <c r="Y6" s="579"/>
      <c r="Z6" s="578"/>
      <c r="AA6" s="579"/>
      <c r="AB6" s="580"/>
    </row>
    <row r="7" spans="1:28" ht="14.4" customHeight="1" x14ac:dyDescent="0.3">
      <c r="A7" s="587" t="s">
        <v>1525</v>
      </c>
      <c r="B7" s="581">
        <v>343025</v>
      </c>
      <c r="C7" s="582">
        <v>1</v>
      </c>
      <c r="D7" s="582">
        <v>0.79685486883028989</v>
      </c>
      <c r="E7" s="581">
        <v>430473.61999999994</v>
      </c>
      <c r="F7" s="582">
        <v>1.2549336637271333</v>
      </c>
      <c r="G7" s="582">
        <v>1</v>
      </c>
      <c r="H7" s="581">
        <v>420761.93000000005</v>
      </c>
      <c r="I7" s="582">
        <v>1.226621762262226</v>
      </c>
      <c r="J7" s="582">
        <v>0.97743952347184504</v>
      </c>
      <c r="K7" s="581"/>
      <c r="L7" s="582"/>
      <c r="M7" s="582"/>
      <c r="N7" s="581"/>
      <c r="O7" s="582"/>
      <c r="P7" s="582"/>
      <c r="Q7" s="581"/>
      <c r="R7" s="582"/>
      <c r="S7" s="582"/>
      <c r="T7" s="581"/>
      <c r="U7" s="582"/>
      <c r="V7" s="582"/>
      <c r="W7" s="581"/>
      <c r="X7" s="582"/>
      <c r="Y7" s="582"/>
      <c r="Z7" s="581"/>
      <c r="AA7" s="582"/>
      <c r="AB7" s="583"/>
    </row>
    <row r="8" spans="1:28" ht="14.4" customHeight="1" x14ac:dyDescent="0.3">
      <c r="A8" s="587" t="s">
        <v>1526</v>
      </c>
      <c r="B8" s="581">
        <v>77497</v>
      </c>
      <c r="C8" s="582">
        <v>1</v>
      </c>
      <c r="D8" s="582">
        <v>0.28377892743817834</v>
      </c>
      <c r="E8" s="581">
        <v>273089.33999999997</v>
      </c>
      <c r="F8" s="582">
        <v>3.5238698272191176</v>
      </c>
      <c r="G8" s="582">
        <v>1</v>
      </c>
      <c r="H8" s="581">
        <v>398972.2900000001</v>
      </c>
      <c r="I8" s="582">
        <v>5.148228834664569</v>
      </c>
      <c r="J8" s="582">
        <v>1.4609588569074141</v>
      </c>
      <c r="K8" s="581"/>
      <c r="L8" s="582"/>
      <c r="M8" s="582"/>
      <c r="N8" s="581"/>
      <c r="O8" s="582"/>
      <c r="P8" s="582"/>
      <c r="Q8" s="581"/>
      <c r="R8" s="582"/>
      <c r="S8" s="582"/>
      <c r="T8" s="581"/>
      <c r="U8" s="582"/>
      <c r="V8" s="582"/>
      <c r="W8" s="581"/>
      <c r="X8" s="582"/>
      <c r="Y8" s="582"/>
      <c r="Z8" s="581"/>
      <c r="AA8" s="582"/>
      <c r="AB8" s="583"/>
    </row>
    <row r="9" spans="1:28" ht="14.4" customHeight="1" x14ac:dyDescent="0.3">
      <c r="A9" s="587" t="s">
        <v>1527</v>
      </c>
      <c r="B9" s="581">
        <v>52007</v>
      </c>
      <c r="C9" s="582">
        <v>1</v>
      </c>
      <c r="D9" s="582">
        <v>1.5726347581704005</v>
      </c>
      <c r="E9" s="581">
        <v>33069.98000000001</v>
      </c>
      <c r="F9" s="582">
        <v>0.63587555521372141</v>
      </c>
      <c r="G9" s="582">
        <v>1</v>
      </c>
      <c r="H9" s="581">
        <v>75939.62000000001</v>
      </c>
      <c r="I9" s="582">
        <v>1.4601807448997253</v>
      </c>
      <c r="J9" s="582">
        <v>2.2963309926404549</v>
      </c>
      <c r="K9" s="581"/>
      <c r="L9" s="582"/>
      <c r="M9" s="582"/>
      <c r="N9" s="581"/>
      <c r="O9" s="582"/>
      <c r="P9" s="582"/>
      <c r="Q9" s="581"/>
      <c r="R9" s="582"/>
      <c r="S9" s="582"/>
      <c r="T9" s="581"/>
      <c r="U9" s="582"/>
      <c r="V9" s="582"/>
      <c r="W9" s="581"/>
      <c r="X9" s="582"/>
      <c r="Y9" s="582"/>
      <c r="Z9" s="581"/>
      <c r="AA9" s="582"/>
      <c r="AB9" s="583"/>
    </row>
    <row r="10" spans="1:28" ht="14.4" customHeight="1" x14ac:dyDescent="0.3">
      <c r="A10" s="587" t="s">
        <v>1528</v>
      </c>
      <c r="B10" s="581">
        <v>36624</v>
      </c>
      <c r="C10" s="582">
        <v>1</v>
      </c>
      <c r="D10" s="582">
        <v>0.52869090824576792</v>
      </c>
      <c r="E10" s="581">
        <v>69272.990000000005</v>
      </c>
      <c r="F10" s="582">
        <v>1.8914643403232854</v>
      </c>
      <c r="G10" s="582">
        <v>1</v>
      </c>
      <c r="H10" s="581">
        <v>56602</v>
      </c>
      <c r="I10" s="582">
        <v>1.5454892966360856</v>
      </c>
      <c r="J10" s="582">
        <v>0.81708613992264512</v>
      </c>
      <c r="K10" s="581"/>
      <c r="L10" s="582"/>
      <c r="M10" s="582"/>
      <c r="N10" s="581"/>
      <c r="O10" s="582"/>
      <c r="P10" s="582"/>
      <c r="Q10" s="581"/>
      <c r="R10" s="582"/>
      <c r="S10" s="582"/>
      <c r="T10" s="581"/>
      <c r="U10" s="582"/>
      <c r="V10" s="582"/>
      <c r="W10" s="581"/>
      <c r="X10" s="582"/>
      <c r="Y10" s="582"/>
      <c r="Z10" s="581"/>
      <c r="AA10" s="582"/>
      <c r="AB10" s="583"/>
    </row>
    <row r="11" spans="1:28" ht="14.4" customHeight="1" thickBot="1" x14ac:dyDescent="0.35">
      <c r="A11" s="588" t="s">
        <v>1529</v>
      </c>
      <c r="B11" s="584">
        <v>218393</v>
      </c>
      <c r="C11" s="585">
        <v>1</v>
      </c>
      <c r="D11" s="585">
        <v>0.51914775266475865</v>
      </c>
      <c r="E11" s="584">
        <v>420676</v>
      </c>
      <c r="F11" s="585">
        <v>1.9262338994381687</v>
      </c>
      <c r="G11" s="585">
        <v>1</v>
      </c>
      <c r="H11" s="584">
        <v>352857</v>
      </c>
      <c r="I11" s="585">
        <v>1.6156973895683471</v>
      </c>
      <c r="J11" s="585">
        <v>0.83878566878072436</v>
      </c>
      <c r="K11" s="584"/>
      <c r="L11" s="585"/>
      <c r="M11" s="585"/>
      <c r="N11" s="584"/>
      <c r="O11" s="585"/>
      <c r="P11" s="585"/>
      <c r="Q11" s="584"/>
      <c r="R11" s="585"/>
      <c r="S11" s="585"/>
      <c r="T11" s="584"/>
      <c r="U11" s="585"/>
      <c r="V11" s="585"/>
      <c r="W11" s="584"/>
      <c r="X11" s="585"/>
      <c r="Y11" s="585"/>
      <c r="Z11" s="584"/>
      <c r="AA11" s="585"/>
      <c r="AB11" s="586"/>
    </row>
    <row r="12" spans="1:28" ht="14.4" customHeight="1" thickBot="1" x14ac:dyDescent="0.35"/>
    <row r="13" spans="1:28" ht="14.4" customHeight="1" x14ac:dyDescent="0.3">
      <c r="A13" s="577" t="s">
        <v>427</v>
      </c>
      <c r="B13" s="578">
        <v>727546</v>
      </c>
      <c r="C13" s="579">
        <v>1</v>
      </c>
      <c r="D13" s="579">
        <v>0.5931491262063513</v>
      </c>
      <c r="E13" s="578">
        <v>1226581.9300000002</v>
      </c>
      <c r="F13" s="579">
        <v>1.6859166705610369</v>
      </c>
      <c r="G13" s="579">
        <v>1</v>
      </c>
      <c r="H13" s="578">
        <v>1305132.8400000001</v>
      </c>
      <c r="I13" s="579">
        <v>1.7938836032360841</v>
      </c>
      <c r="J13" s="580">
        <v>1.0640404917753843</v>
      </c>
    </row>
    <row r="14" spans="1:28" ht="14.4" customHeight="1" x14ac:dyDescent="0.3">
      <c r="A14" s="587" t="s">
        <v>1531</v>
      </c>
      <c r="B14" s="581">
        <v>324</v>
      </c>
      <c r="C14" s="582">
        <v>1</v>
      </c>
      <c r="D14" s="582">
        <v>4.027696629911863E-3</v>
      </c>
      <c r="E14" s="581">
        <v>80443</v>
      </c>
      <c r="F14" s="582">
        <v>248.28086419753086</v>
      </c>
      <c r="G14" s="582">
        <v>1</v>
      </c>
      <c r="H14" s="581">
        <v>59388.33</v>
      </c>
      <c r="I14" s="582">
        <v>183.29731481481483</v>
      </c>
      <c r="J14" s="583">
        <v>0.73826597715152342</v>
      </c>
    </row>
    <row r="15" spans="1:28" ht="14.4" customHeight="1" thickBot="1" x14ac:dyDescent="0.35">
      <c r="A15" s="588" t="s">
        <v>1532</v>
      </c>
      <c r="B15" s="584">
        <v>727222</v>
      </c>
      <c r="C15" s="585">
        <v>1</v>
      </c>
      <c r="D15" s="585">
        <v>0.63449725069542828</v>
      </c>
      <c r="E15" s="584">
        <v>1146138.9300000002</v>
      </c>
      <c r="F15" s="585">
        <v>1.5760509583043421</v>
      </c>
      <c r="G15" s="585">
        <v>1</v>
      </c>
      <c r="H15" s="584">
        <v>1245744.51</v>
      </c>
      <c r="I15" s="585">
        <v>1.7130181842683527</v>
      </c>
      <c r="J15" s="586">
        <v>1.0869053283095442</v>
      </c>
    </row>
    <row r="16" spans="1:28" ht="14.4" customHeight="1" x14ac:dyDescent="0.3">
      <c r="A16" s="517" t="s">
        <v>467</v>
      </c>
    </row>
    <row r="17" spans="1:1" ht="14.4" customHeight="1" x14ac:dyDescent="0.3">
      <c r="A17" s="518" t="s">
        <v>468</v>
      </c>
    </row>
    <row r="18" spans="1:1" ht="14.4" customHeight="1" x14ac:dyDescent="0.3">
      <c r="A18" s="517" t="s">
        <v>1533</v>
      </c>
    </row>
    <row r="19" spans="1:1" ht="14.4" customHeight="1" x14ac:dyDescent="0.3">
      <c r="A19" s="517" t="s">
        <v>1534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41" t="s">
        <v>121</v>
      </c>
      <c r="B1" s="341"/>
      <c r="C1" s="342"/>
      <c r="D1" s="342"/>
      <c r="E1" s="342"/>
    </row>
    <row r="2" spans="1:5" ht="14.4" customHeight="1" thickBot="1" x14ac:dyDescent="0.35">
      <c r="A2" s="235" t="s">
        <v>256</v>
      </c>
      <c r="B2" s="151"/>
    </row>
    <row r="3" spans="1:5" ht="14.4" customHeight="1" thickBot="1" x14ac:dyDescent="0.35">
      <c r="A3" s="154"/>
      <c r="C3" s="155" t="s">
        <v>107</v>
      </c>
      <c r="D3" s="156" t="s">
        <v>73</v>
      </c>
      <c r="E3" s="157" t="s">
        <v>75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1985.0149247255949</v>
      </c>
      <c r="D4" s="160">
        <f ca="1">IF(ISERROR(VLOOKUP("Náklady celkem",INDIRECT("HI!$A:$G"),5,0)),0,VLOOKUP("Náklady celkem",INDIRECT("HI!$A:$G"),5,0))</f>
        <v>2046.2594700000009</v>
      </c>
      <c r="E4" s="161">
        <f ca="1">IF(C4=0,0,D4/C4)</f>
        <v>1.0308534432217795</v>
      </c>
    </row>
    <row r="5" spans="1:5" ht="14.4" customHeight="1" x14ac:dyDescent="0.3">
      <c r="A5" s="162" t="s">
        <v>149</v>
      </c>
      <c r="B5" s="163"/>
      <c r="C5" s="164"/>
      <c r="D5" s="164"/>
      <c r="E5" s="165"/>
    </row>
    <row r="6" spans="1:5" ht="14.4" customHeight="1" x14ac:dyDescent="0.3">
      <c r="A6" s="166" t="s">
        <v>154</v>
      </c>
      <c r="B6" s="167"/>
      <c r="C6" s="168"/>
      <c r="D6" s="168"/>
      <c r="E6" s="165"/>
    </row>
    <row r="7" spans="1:5" ht="14.4" customHeight="1" x14ac:dyDescent="0.3">
      <c r="A7" s="29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111</v>
      </c>
      <c r="C7" s="168">
        <f>IF(ISERROR(HI!F5),"",HI!F5)</f>
        <v>4.25</v>
      </c>
      <c r="D7" s="168">
        <f>IF(ISERROR(HI!E5),"",HI!E5)</f>
        <v>1.8596599999990002</v>
      </c>
      <c r="E7" s="165">
        <f t="shared" ref="E7:E14" si="0">IF(C7=0,0,D7/C7)</f>
        <v>0.43756705882329416</v>
      </c>
    </row>
    <row r="8" spans="1:5" ht="14.4" customHeight="1" x14ac:dyDescent="0.3">
      <c r="A8" s="298" t="str">
        <f>HYPERLINK("#'LŽ Statim'!A1","Podíl statimových žádanek (max. 30%)")</f>
        <v>Podíl statimových žádanek (max. 30%)</v>
      </c>
      <c r="B8" s="296" t="s">
        <v>213</v>
      </c>
      <c r="C8" s="297">
        <v>0.3</v>
      </c>
      <c r="D8" s="297">
        <f>IF('LŽ Statim'!G3="",0,'LŽ Statim'!G3)</f>
        <v>0</v>
      </c>
      <c r="E8" s="165">
        <f>IF(C8=0,0,D8/C8)</f>
        <v>0</v>
      </c>
    </row>
    <row r="9" spans="1:5" ht="14.4" customHeight="1" x14ac:dyDescent="0.3">
      <c r="A9" s="170" t="s">
        <v>150</v>
      </c>
      <c r="B9" s="167"/>
      <c r="C9" s="168"/>
      <c r="D9" s="168"/>
      <c r="E9" s="165"/>
    </row>
    <row r="10" spans="1:5" ht="14.4" customHeight="1" x14ac:dyDescent="0.3">
      <c r="A10" s="298" t="str">
        <f>HYPERLINK("#'Léky Recepty'!A1","Záchyt v lékárně (Úhrada Kč, min. 60%)")</f>
        <v>Záchyt v lékárně (Úhrada Kč, min. 60%)</v>
      </c>
      <c r="B10" s="167" t="s">
        <v>116</v>
      </c>
      <c r="C10" s="169">
        <v>0.6</v>
      </c>
      <c r="D10" s="169">
        <f>IF(ISERROR(VLOOKUP("Celkem",'Léky Recepty'!B:H,5,0)),0,VLOOKUP("Celkem",'Léky Recepty'!B:H,5,0))</f>
        <v>0.51523744883834544</v>
      </c>
      <c r="E10" s="165">
        <f t="shared" si="0"/>
        <v>0.85872908139724247</v>
      </c>
    </row>
    <row r="11" spans="1:5" ht="14.4" customHeight="1" x14ac:dyDescent="0.3">
      <c r="A11" s="298" t="str">
        <f>HYPERLINK("#'LRp PL'!A1","Plnění pozitivního listu (min. 80%)")</f>
        <v>Plnění pozitivního listu (min. 80%)</v>
      </c>
      <c r="B11" s="167" t="s">
        <v>143</v>
      </c>
      <c r="C11" s="169">
        <v>0.8</v>
      </c>
      <c r="D11" s="169">
        <f>IF(ISERROR(VLOOKUP("Celkem",'LRp PL'!A:F,5,0)),0,VLOOKUP("Celkem",'LRp PL'!A:F,5,0))</f>
        <v>0.93561245334128829</v>
      </c>
      <c r="E11" s="165">
        <f t="shared" si="0"/>
        <v>1.1695155666766104</v>
      </c>
    </row>
    <row r="12" spans="1:5" ht="14.4" customHeight="1" x14ac:dyDescent="0.3">
      <c r="A12" s="170" t="s">
        <v>151</v>
      </c>
      <c r="B12" s="167"/>
      <c r="C12" s="168"/>
      <c r="D12" s="168"/>
      <c r="E12" s="165"/>
    </row>
    <row r="13" spans="1:5" ht="14.4" customHeight="1" x14ac:dyDescent="0.3">
      <c r="A13" s="171" t="s">
        <v>155</v>
      </c>
      <c r="B13" s="167"/>
      <c r="C13" s="164"/>
      <c r="D13" s="164"/>
      <c r="E13" s="165"/>
    </row>
    <row r="14" spans="1:5" ht="14.4" customHeight="1" x14ac:dyDescent="0.3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111</v>
      </c>
      <c r="C14" s="168">
        <f>IF(ISERROR(HI!F6),"",HI!F6)</f>
        <v>17.3924856864605</v>
      </c>
      <c r="D14" s="168">
        <f>IF(ISERROR(HI!E6),"",HI!E6)</f>
        <v>14.42135</v>
      </c>
      <c r="E14" s="165">
        <f t="shared" si="0"/>
        <v>0.82917130190462451</v>
      </c>
    </row>
    <row r="15" spans="1:5" ht="14.4" customHeight="1" thickBot="1" x14ac:dyDescent="0.3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1651</v>
      </c>
      <c r="D15" s="164">
        <f ca="1">IF(ISERROR(VLOOKUP("Osobní náklady (Kč) *",INDIRECT("HI!$A:$G"),5,0)),0,VLOOKUP("Osobní náklady (Kč) *",INDIRECT("HI!$A:$G"),5,0))</f>
        <v>1681.169890000001</v>
      </c>
      <c r="E15" s="165">
        <f ca="1">IF(C15=0,0,D15/C15)</f>
        <v>1.0182737068443375</v>
      </c>
    </row>
    <row r="16" spans="1:5" ht="14.4" customHeight="1" thickBot="1" x14ac:dyDescent="0.35">
      <c r="A16" s="177"/>
      <c r="B16" s="178"/>
      <c r="C16" s="179"/>
      <c r="D16" s="179"/>
      <c r="E16" s="180"/>
    </row>
    <row r="17" spans="1:5" ht="14.4" customHeight="1" thickBot="1" x14ac:dyDescent="0.3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1226.5819299999998</v>
      </c>
      <c r="D17" s="183">
        <f ca="1">IF(ISERROR(VLOOKUP("Výnosy celkem",INDIRECT("HI!$A:$G"),5,0)),0,VLOOKUP("Výnosy celkem",INDIRECT("HI!$A:$G"),5,0))</f>
        <v>1305.13284</v>
      </c>
      <c r="E17" s="184">
        <f t="shared" ref="E17:E22" ca="1" si="1">IF(C17=0,0,D17/C17)</f>
        <v>1.0640404917753845</v>
      </c>
    </row>
    <row r="18" spans="1:5" ht="14.4" customHeight="1" x14ac:dyDescent="0.3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1226.5819299999998</v>
      </c>
      <c r="D18" s="164">
        <f ca="1">IF(ISERROR(VLOOKUP("Ambulance *",INDIRECT("HI!$A:$G"),5,0)),0,VLOOKUP("Ambulance *",INDIRECT("HI!$A:$G"),5,0))</f>
        <v>1305.13284</v>
      </c>
      <c r="E18" s="165">
        <f t="shared" ca="1" si="1"/>
        <v>1.0640404917753845</v>
      </c>
    </row>
    <row r="19" spans="1:5" ht="14.4" customHeight="1" x14ac:dyDescent="0.3">
      <c r="A19" s="306" t="str">
        <f>HYPERLINK("#'ZV Vykáz.-A'!A1","Zdravotní výkony vykázané u ambulantních pacientů (min. 100 % 2016)")</f>
        <v>Zdravotní výkony vykázané u ambulantních pacientů (min. 100 % 2016)</v>
      </c>
      <c r="B19" s="307" t="s">
        <v>123</v>
      </c>
      <c r="C19" s="169">
        <v>1</v>
      </c>
      <c r="D19" s="169">
        <f>IF(ISERROR(VLOOKUP("Celkem:",'ZV Vykáz.-A'!$A:$AB,10,0)),"",VLOOKUP("Celkem:",'ZV Vykáz.-A'!$A:$AB,10,0))</f>
        <v>1.0640404917753845</v>
      </c>
      <c r="E19" s="165">
        <f t="shared" si="1"/>
        <v>1.0640404917753845</v>
      </c>
    </row>
    <row r="20" spans="1:5" ht="14.4" customHeight="1" x14ac:dyDescent="0.3">
      <c r="A20" s="305" t="str">
        <f>HYPERLINK("#'ZV Vykáz.-A'!A1","Specializovaná ambulantní péče")</f>
        <v>Specializovaná ambulantní péče</v>
      </c>
      <c r="B20" s="307" t="s">
        <v>123</v>
      </c>
      <c r="C20" s="169">
        <v>1</v>
      </c>
      <c r="D20" s="297">
        <f>IF(ISERROR(VLOOKUP("Specializovaná ambulantní péče",'ZV Vykáz.-A'!$A:$AB,10,0)),"",VLOOKUP("Specializovaná ambulantní péče",'ZV Vykáz.-A'!$A:$AB,10,0))</f>
        <v>1.0640404917753845</v>
      </c>
      <c r="E20" s="165">
        <f t="shared" si="1"/>
        <v>1.0640404917753845</v>
      </c>
    </row>
    <row r="21" spans="1:5" ht="14.4" customHeight="1" x14ac:dyDescent="0.3">
      <c r="A21" s="305" t="str">
        <f>HYPERLINK("#'ZV Vykáz.-A'!A1","Ambulantní péče ve vyjmenovaných odbornostech (§9)")</f>
        <v>Ambulantní péče ve vyjmenovaných odbornostech (§9)</v>
      </c>
      <c r="B21" s="307" t="s">
        <v>123</v>
      </c>
      <c r="C21" s="169">
        <v>1</v>
      </c>
      <c r="D21" s="297" t="str">
        <f>IF(ISERROR(VLOOKUP("Ambulantní péče ve vyjmenovaných odbornostech (§9) *",'ZV Vykáz.-A'!$A:$AB,10,0)),"",VLOOKUP("Ambulantní péče ve vyjmenovaných odbornostech (§9) *",'ZV Vykáz.-A'!$A:$AB,10,0))</f>
        <v/>
      </c>
      <c r="E21" s="165">
        <f>IF(OR(C21=0,D21=""),0,IF(C21="","",D21/C21))</f>
        <v>0</v>
      </c>
    </row>
    <row r="22" spans="1:5" ht="14.4" customHeight="1" x14ac:dyDescent="0.3">
      <c r="A22" s="186" t="str">
        <f>HYPERLINK("#'ZV Vykáz.-H'!A1","Zdravotní výkony vykázané u hospitalizovaných pacientů (max. 85 %)")</f>
        <v>Zdravotní výkony vykázané u hospitalizovaných pacientů (max. 85 %)</v>
      </c>
      <c r="B22" s="307" t="s">
        <v>125</v>
      </c>
      <c r="C22" s="169">
        <v>0.85</v>
      </c>
      <c r="D22" s="169">
        <f>IF(ISERROR(VLOOKUP("Celkem:",'ZV Vykáz.-H'!$A:$S,7,0)),"",VLOOKUP("Celkem:",'ZV Vykáz.-H'!$A:$S,7,0))</f>
        <v>1.2442387016193077</v>
      </c>
      <c r="E22" s="165">
        <f t="shared" si="1"/>
        <v>1.4638102371991857</v>
      </c>
    </row>
    <row r="23" spans="1:5" ht="14.4" customHeight="1" x14ac:dyDescent="0.3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" customHeight="1" thickBot="1" x14ac:dyDescent="0.35">
      <c r="A24" s="188" t="s">
        <v>152</v>
      </c>
      <c r="B24" s="174"/>
      <c r="C24" s="175"/>
      <c r="D24" s="175"/>
      <c r="E24" s="176"/>
    </row>
    <row r="25" spans="1:5" ht="14.4" customHeight="1" thickBot="1" x14ac:dyDescent="0.35">
      <c r="A25" s="189"/>
      <c r="B25" s="190"/>
      <c r="C25" s="191"/>
      <c r="D25" s="191"/>
      <c r="E25" s="192"/>
    </row>
    <row r="26" spans="1:5" ht="14.4" customHeight="1" thickBot="1" x14ac:dyDescent="0.35">
      <c r="A26" s="193" t="s">
        <v>153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6" priority="29" operator="lessThan">
      <formula>1</formula>
    </cfRule>
    <cfRule type="iconSet" priority="30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5" priority="35" operator="greaterThan">
      <formula>1</formula>
    </cfRule>
    <cfRule type="iconSet" priority="3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14" t="s">
        <v>1545</v>
      </c>
      <c r="B1" s="341"/>
      <c r="C1" s="341"/>
      <c r="D1" s="341"/>
      <c r="E1" s="341"/>
      <c r="F1" s="341"/>
      <c r="G1" s="341"/>
    </row>
    <row r="2" spans="1:7" ht="14.4" customHeight="1" thickBot="1" x14ac:dyDescent="0.35">
      <c r="A2" s="235" t="s">
        <v>256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316" t="s">
        <v>128</v>
      </c>
      <c r="B3" s="300">
        <f t="shared" ref="B3:G3" si="0">SUBTOTAL(9,B6:B1048576)</f>
        <v>3807</v>
      </c>
      <c r="C3" s="301">
        <f t="shared" si="0"/>
        <v>7313</v>
      </c>
      <c r="D3" s="315">
        <f t="shared" si="0"/>
        <v>7229</v>
      </c>
      <c r="E3" s="224">
        <f t="shared" si="0"/>
        <v>727546</v>
      </c>
      <c r="F3" s="222">
        <f t="shared" si="0"/>
        <v>1226581.93</v>
      </c>
      <c r="G3" s="302">
        <f t="shared" si="0"/>
        <v>1305132.8399999999</v>
      </c>
    </row>
    <row r="4" spans="1:7" ht="14.4" customHeight="1" x14ac:dyDescent="0.3">
      <c r="A4" s="415" t="s">
        <v>135</v>
      </c>
      <c r="B4" s="420" t="s">
        <v>215</v>
      </c>
      <c r="C4" s="418"/>
      <c r="D4" s="421"/>
      <c r="E4" s="420" t="s">
        <v>99</v>
      </c>
      <c r="F4" s="418"/>
      <c r="G4" s="421"/>
    </row>
    <row r="5" spans="1:7" ht="14.4" customHeight="1" thickBot="1" x14ac:dyDescent="0.35">
      <c r="A5" s="572"/>
      <c r="B5" s="573">
        <v>2015</v>
      </c>
      <c r="C5" s="574">
        <v>2016</v>
      </c>
      <c r="D5" s="589">
        <v>2017</v>
      </c>
      <c r="E5" s="573">
        <v>2015</v>
      </c>
      <c r="F5" s="574">
        <v>2016</v>
      </c>
      <c r="G5" s="589">
        <v>2017</v>
      </c>
    </row>
    <row r="6" spans="1:7" ht="14.4" customHeight="1" x14ac:dyDescent="0.3">
      <c r="A6" s="562" t="s">
        <v>1531</v>
      </c>
      <c r="B6" s="116">
        <v>147</v>
      </c>
      <c r="C6" s="116">
        <v>87</v>
      </c>
      <c r="D6" s="116">
        <v>68</v>
      </c>
      <c r="E6" s="590">
        <v>324</v>
      </c>
      <c r="F6" s="590">
        <v>80443</v>
      </c>
      <c r="G6" s="591">
        <v>59388.33</v>
      </c>
    </row>
    <row r="7" spans="1:7" ht="14.4" customHeight="1" x14ac:dyDescent="0.3">
      <c r="A7" s="563" t="s">
        <v>470</v>
      </c>
      <c r="B7" s="484"/>
      <c r="C7" s="484"/>
      <c r="D7" s="484">
        <v>163</v>
      </c>
      <c r="E7" s="592"/>
      <c r="F7" s="592"/>
      <c r="G7" s="593">
        <v>55102.33</v>
      </c>
    </row>
    <row r="8" spans="1:7" ht="14.4" customHeight="1" x14ac:dyDescent="0.3">
      <c r="A8" s="563" t="s">
        <v>1535</v>
      </c>
      <c r="B8" s="484"/>
      <c r="C8" s="484"/>
      <c r="D8" s="484">
        <v>31</v>
      </c>
      <c r="E8" s="592"/>
      <c r="F8" s="592"/>
      <c r="G8" s="593">
        <v>5582.66</v>
      </c>
    </row>
    <row r="9" spans="1:7" ht="14.4" customHeight="1" x14ac:dyDescent="0.3">
      <c r="A9" s="563" t="s">
        <v>471</v>
      </c>
      <c r="B9" s="484">
        <v>134</v>
      </c>
      <c r="C9" s="484">
        <v>81</v>
      </c>
      <c r="D9" s="484">
        <v>111</v>
      </c>
      <c r="E9" s="592">
        <v>48338</v>
      </c>
      <c r="F9" s="592">
        <v>13032.33</v>
      </c>
      <c r="G9" s="593">
        <v>35769.990000000005</v>
      </c>
    </row>
    <row r="10" spans="1:7" ht="14.4" customHeight="1" x14ac:dyDescent="0.3">
      <c r="A10" s="563" t="s">
        <v>1536</v>
      </c>
      <c r="B10" s="484"/>
      <c r="C10" s="484">
        <v>70</v>
      </c>
      <c r="D10" s="484"/>
      <c r="E10" s="592"/>
      <c r="F10" s="592">
        <v>13271.33</v>
      </c>
      <c r="G10" s="593"/>
    </row>
    <row r="11" spans="1:7" ht="14.4" customHeight="1" x14ac:dyDescent="0.3">
      <c r="A11" s="563" t="s">
        <v>472</v>
      </c>
      <c r="B11" s="484">
        <v>42</v>
      </c>
      <c r="C11" s="484">
        <v>222</v>
      </c>
      <c r="D11" s="484">
        <v>104</v>
      </c>
      <c r="E11" s="592">
        <v>13571</v>
      </c>
      <c r="F11" s="592">
        <v>57875.66</v>
      </c>
      <c r="G11" s="593">
        <v>23401.33</v>
      </c>
    </row>
    <row r="12" spans="1:7" ht="14.4" customHeight="1" x14ac:dyDescent="0.3">
      <c r="A12" s="563" t="s">
        <v>1537</v>
      </c>
      <c r="B12" s="484"/>
      <c r="C12" s="484"/>
      <c r="D12" s="484">
        <v>74</v>
      </c>
      <c r="E12" s="592"/>
      <c r="F12" s="592"/>
      <c r="G12" s="593">
        <v>10285.66</v>
      </c>
    </row>
    <row r="13" spans="1:7" ht="14.4" customHeight="1" x14ac:dyDescent="0.3">
      <c r="A13" s="563" t="s">
        <v>473</v>
      </c>
      <c r="B13" s="484"/>
      <c r="C13" s="484">
        <v>537</v>
      </c>
      <c r="D13" s="484">
        <v>886</v>
      </c>
      <c r="E13" s="592"/>
      <c r="F13" s="592">
        <v>109398.34</v>
      </c>
      <c r="G13" s="593">
        <v>137776.32999999996</v>
      </c>
    </row>
    <row r="14" spans="1:7" ht="14.4" customHeight="1" x14ac:dyDescent="0.3">
      <c r="A14" s="563" t="s">
        <v>474</v>
      </c>
      <c r="B14" s="484">
        <v>313</v>
      </c>
      <c r="C14" s="484">
        <v>252</v>
      </c>
      <c r="D14" s="484">
        <v>117</v>
      </c>
      <c r="E14" s="592">
        <v>82188</v>
      </c>
      <c r="F14" s="592">
        <v>45080.990000000005</v>
      </c>
      <c r="G14" s="593">
        <v>24731.66</v>
      </c>
    </row>
    <row r="15" spans="1:7" ht="14.4" customHeight="1" x14ac:dyDescent="0.3">
      <c r="A15" s="563" t="s">
        <v>475</v>
      </c>
      <c r="B15" s="484"/>
      <c r="C15" s="484"/>
      <c r="D15" s="484">
        <v>85</v>
      </c>
      <c r="E15" s="592"/>
      <c r="F15" s="592"/>
      <c r="G15" s="593">
        <v>15225.99</v>
      </c>
    </row>
    <row r="16" spans="1:7" ht="14.4" customHeight="1" x14ac:dyDescent="0.3">
      <c r="A16" s="563" t="s">
        <v>1538</v>
      </c>
      <c r="B16" s="484"/>
      <c r="C16" s="484">
        <v>1</v>
      </c>
      <c r="D16" s="484">
        <v>20</v>
      </c>
      <c r="E16" s="592"/>
      <c r="F16" s="592">
        <v>37</v>
      </c>
      <c r="G16" s="593">
        <v>6209.99</v>
      </c>
    </row>
    <row r="17" spans="1:7" ht="14.4" customHeight="1" x14ac:dyDescent="0.3">
      <c r="A17" s="563" t="s">
        <v>476</v>
      </c>
      <c r="B17" s="484"/>
      <c r="C17" s="484"/>
      <c r="D17" s="484">
        <v>29</v>
      </c>
      <c r="E17" s="592"/>
      <c r="F17" s="592"/>
      <c r="G17" s="593">
        <v>6236.66</v>
      </c>
    </row>
    <row r="18" spans="1:7" ht="14.4" customHeight="1" x14ac:dyDescent="0.3">
      <c r="A18" s="563" t="s">
        <v>1539</v>
      </c>
      <c r="B18" s="484">
        <v>162</v>
      </c>
      <c r="C18" s="484"/>
      <c r="D18" s="484"/>
      <c r="E18" s="592">
        <v>51675</v>
      </c>
      <c r="F18" s="592"/>
      <c r="G18" s="593"/>
    </row>
    <row r="19" spans="1:7" ht="14.4" customHeight="1" x14ac:dyDescent="0.3">
      <c r="A19" s="563" t="s">
        <v>477</v>
      </c>
      <c r="B19" s="484"/>
      <c r="C19" s="484">
        <v>149</v>
      </c>
      <c r="D19" s="484">
        <v>287</v>
      </c>
      <c r="E19" s="592"/>
      <c r="F19" s="592">
        <v>34660.33</v>
      </c>
      <c r="G19" s="593">
        <v>73771.66</v>
      </c>
    </row>
    <row r="20" spans="1:7" ht="14.4" customHeight="1" x14ac:dyDescent="0.3">
      <c r="A20" s="563" t="s">
        <v>1540</v>
      </c>
      <c r="B20" s="484">
        <v>2204</v>
      </c>
      <c r="C20" s="484">
        <v>2473</v>
      </c>
      <c r="D20" s="484">
        <v>1770</v>
      </c>
      <c r="E20" s="592">
        <v>218393</v>
      </c>
      <c r="F20" s="592">
        <v>250693</v>
      </c>
      <c r="G20" s="593">
        <v>185305</v>
      </c>
    </row>
    <row r="21" spans="1:7" ht="14.4" customHeight="1" x14ac:dyDescent="0.3">
      <c r="A21" s="563" t="s">
        <v>1541</v>
      </c>
      <c r="B21" s="484">
        <v>104</v>
      </c>
      <c r="C21" s="484"/>
      <c r="D21" s="484"/>
      <c r="E21" s="592">
        <v>44945</v>
      </c>
      <c r="F21" s="592"/>
      <c r="G21" s="593"/>
    </row>
    <row r="22" spans="1:7" ht="14.4" customHeight="1" x14ac:dyDescent="0.3">
      <c r="A22" s="563" t="s">
        <v>478</v>
      </c>
      <c r="B22" s="484"/>
      <c r="C22" s="484"/>
      <c r="D22" s="484">
        <v>567</v>
      </c>
      <c r="E22" s="592"/>
      <c r="F22" s="592"/>
      <c r="G22" s="593">
        <v>197844.31</v>
      </c>
    </row>
    <row r="23" spans="1:7" ht="14.4" customHeight="1" x14ac:dyDescent="0.3">
      <c r="A23" s="563" t="s">
        <v>479</v>
      </c>
      <c r="B23" s="484">
        <v>602</v>
      </c>
      <c r="C23" s="484">
        <v>1365</v>
      </c>
      <c r="D23" s="484">
        <v>1180</v>
      </c>
      <c r="E23" s="592">
        <v>239706</v>
      </c>
      <c r="F23" s="592">
        <v>348674.28</v>
      </c>
      <c r="G23" s="593">
        <v>263590.60999999993</v>
      </c>
    </row>
    <row r="24" spans="1:7" ht="14.4" customHeight="1" x14ac:dyDescent="0.3">
      <c r="A24" s="563" t="s">
        <v>1542</v>
      </c>
      <c r="B24" s="484"/>
      <c r="C24" s="484">
        <v>86</v>
      </c>
      <c r="D24" s="484"/>
      <c r="E24" s="592"/>
      <c r="F24" s="592">
        <v>37787.339999999997</v>
      </c>
      <c r="G24" s="593"/>
    </row>
    <row r="25" spans="1:7" ht="14.4" customHeight="1" x14ac:dyDescent="0.3">
      <c r="A25" s="563" t="s">
        <v>480</v>
      </c>
      <c r="B25" s="484">
        <v>18</v>
      </c>
      <c r="C25" s="484">
        <v>144</v>
      </c>
      <c r="D25" s="484">
        <v>156</v>
      </c>
      <c r="E25" s="592">
        <v>7364</v>
      </c>
      <c r="F25" s="592">
        <v>37314.33</v>
      </c>
      <c r="G25" s="593">
        <v>37358.33</v>
      </c>
    </row>
    <row r="26" spans="1:7" ht="14.4" customHeight="1" x14ac:dyDescent="0.3">
      <c r="A26" s="563" t="s">
        <v>1543</v>
      </c>
      <c r="B26" s="484">
        <v>81</v>
      </c>
      <c r="C26" s="484">
        <v>139</v>
      </c>
      <c r="D26" s="484"/>
      <c r="E26" s="592">
        <v>21042</v>
      </c>
      <c r="F26" s="592">
        <v>28601</v>
      </c>
      <c r="G26" s="593"/>
    </row>
    <row r="27" spans="1:7" ht="14.4" customHeight="1" thickBot="1" x14ac:dyDescent="0.35">
      <c r="A27" s="596" t="s">
        <v>1544</v>
      </c>
      <c r="B27" s="490"/>
      <c r="C27" s="490">
        <v>1707</v>
      </c>
      <c r="D27" s="490">
        <v>1581</v>
      </c>
      <c r="E27" s="594"/>
      <c r="F27" s="594">
        <v>169713</v>
      </c>
      <c r="G27" s="595">
        <v>167552</v>
      </c>
    </row>
    <row r="28" spans="1:7" ht="14.4" customHeight="1" x14ac:dyDescent="0.3">
      <c r="A28" s="517" t="s">
        <v>467</v>
      </c>
    </row>
    <row r="29" spans="1:7" ht="14.4" customHeight="1" x14ac:dyDescent="0.3">
      <c r="A29" s="518" t="s">
        <v>468</v>
      </c>
    </row>
    <row r="30" spans="1:7" ht="14.4" customHeight="1" x14ac:dyDescent="0.3">
      <c r="A30" s="517" t="s">
        <v>1533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7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41" t="s">
        <v>1648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</row>
    <row r="2" spans="1:18" ht="14.4" customHeight="1" thickBot="1" x14ac:dyDescent="0.35">
      <c r="A2" s="235" t="s">
        <v>256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128</v>
      </c>
      <c r="G3" s="102">
        <f t="shared" ref="G3:P3" si="0">SUBTOTAL(9,G6:G1048576)</f>
        <v>3807</v>
      </c>
      <c r="H3" s="103">
        <f t="shared" si="0"/>
        <v>727546</v>
      </c>
      <c r="I3" s="74"/>
      <c r="J3" s="74"/>
      <c r="K3" s="103">
        <f t="shared" si="0"/>
        <v>7313</v>
      </c>
      <c r="L3" s="103">
        <f t="shared" si="0"/>
        <v>1226581.93</v>
      </c>
      <c r="M3" s="74"/>
      <c r="N3" s="74"/>
      <c r="O3" s="103">
        <f t="shared" si="0"/>
        <v>7229</v>
      </c>
      <c r="P3" s="103">
        <f t="shared" si="0"/>
        <v>1305132.8399999999</v>
      </c>
      <c r="Q3" s="75">
        <f>IF(L3=0,0,P3/L3)</f>
        <v>1.0640404917753843</v>
      </c>
      <c r="R3" s="104">
        <f>IF(O3=0,0,P3/O3)</f>
        <v>180.54126988518465</v>
      </c>
    </row>
    <row r="4" spans="1:18" ht="14.4" customHeight="1" x14ac:dyDescent="0.3">
      <c r="A4" s="422" t="s">
        <v>244</v>
      </c>
      <c r="B4" s="422" t="s">
        <v>95</v>
      </c>
      <c r="C4" s="430" t="s">
        <v>0</v>
      </c>
      <c r="D4" s="424" t="s">
        <v>96</v>
      </c>
      <c r="E4" s="429" t="s">
        <v>71</v>
      </c>
      <c r="F4" s="425" t="s">
        <v>70</v>
      </c>
      <c r="G4" s="426">
        <v>2015</v>
      </c>
      <c r="H4" s="427"/>
      <c r="I4" s="101"/>
      <c r="J4" s="101"/>
      <c r="K4" s="426">
        <v>2016</v>
      </c>
      <c r="L4" s="427"/>
      <c r="M4" s="101"/>
      <c r="N4" s="101"/>
      <c r="O4" s="426">
        <v>2017</v>
      </c>
      <c r="P4" s="427"/>
      <c r="Q4" s="428" t="s">
        <v>2</v>
      </c>
      <c r="R4" s="423" t="s">
        <v>98</v>
      </c>
    </row>
    <row r="5" spans="1:18" ht="14.4" customHeight="1" thickBot="1" x14ac:dyDescent="0.35">
      <c r="A5" s="597"/>
      <c r="B5" s="597"/>
      <c r="C5" s="598"/>
      <c r="D5" s="599"/>
      <c r="E5" s="600"/>
      <c r="F5" s="601"/>
      <c r="G5" s="602" t="s">
        <v>72</v>
      </c>
      <c r="H5" s="603" t="s">
        <v>14</v>
      </c>
      <c r="I5" s="604"/>
      <c r="J5" s="604"/>
      <c r="K5" s="602" t="s">
        <v>72</v>
      </c>
      <c r="L5" s="603" t="s">
        <v>14</v>
      </c>
      <c r="M5" s="604"/>
      <c r="N5" s="604"/>
      <c r="O5" s="602" t="s">
        <v>72</v>
      </c>
      <c r="P5" s="603" t="s">
        <v>14</v>
      </c>
      <c r="Q5" s="605"/>
      <c r="R5" s="606"/>
    </row>
    <row r="6" spans="1:18" ht="14.4" customHeight="1" x14ac:dyDescent="0.3">
      <c r="A6" s="537" t="s">
        <v>1546</v>
      </c>
      <c r="B6" s="538" t="s">
        <v>1547</v>
      </c>
      <c r="C6" s="538" t="s">
        <v>427</v>
      </c>
      <c r="D6" s="538" t="s">
        <v>1548</v>
      </c>
      <c r="E6" s="538" t="s">
        <v>1549</v>
      </c>
      <c r="F6" s="538" t="s">
        <v>1550</v>
      </c>
      <c r="G6" s="116"/>
      <c r="H6" s="116"/>
      <c r="I6" s="538"/>
      <c r="J6" s="538"/>
      <c r="K6" s="116"/>
      <c r="L6" s="116"/>
      <c r="M6" s="538"/>
      <c r="N6" s="538"/>
      <c r="O6" s="116">
        <v>0</v>
      </c>
      <c r="P6" s="116">
        <v>0</v>
      </c>
      <c r="Q6" s="543"/>
      <c r="R6" s="554"/>
    </row>
    <row r="7" spans="1:18" ht="14.4" customHeight="1" x14ac:dyDescent="0.3">
      <c r="A7" s="480" t="s">
        <v>1546</v>
      </c>
      <c r="B7" s="481" t="s">
        <v>1547</v>
      </c>
      <c r="C7" s="481" t="s">
        <v>427</v>
      </c>
      <c r="D7" s="481" t="s">
        <v>1548</v>
      </c>
      <c r="E7" s="481" t="s">
        <v>1551</v>
      </c>
      <c r="F7" s="481" t="s">
        <v>1552</v>
      </c>
      <c r="G7" s="484">
        <v>10</v>
      </c>
      <c r="H7" s="484">
        <v>350</v>
      </c>
      <c r="I7" s="481">
        <v>0.10999371464487744</v>
      </c>
      <c r="J7" s="481">
        <v>35</v>
      </c>
      <c r="K7" s="484">
        <v>86</v>
      </c>
      <c r="L7" s="484">
        <v>3182</v>
      </c>
      <c r="M7" s="481">
        <v>1</v>
      </c>
      <c r="N7" s="481">
        <v>37</v>
      </c>
      <c r="O7" s="484">
        <v>80</v>
      </c>
      <c r="P7" s="484">
        <v>2960</v>
      </c>
      <c r="Q7" s="500">
        <v>0.93023255813953487</v>
      </c>
      <c r="R7" s="485">
        <v>37</v>
      </c>
    </row>
    <row r="8" spans="1:18" ht="14.4" customHeight="1" x14ac:dyDescent="0.3">
      <c r="A8" s="480" t="s">
        <v>1546</v>
      </c>
      <c r="B8" s="481" t="s">
        <v>1547</v>
      </c>
      <c r="C8" s="481" t="s">
        <v>427</v>
      </c>
      <c r="D8" s="481" t="s">
        <v>1548</v>
      </c>
      <c r="E8" s="481" t="s">
        <v>1553</v>
      </c>
      <c r="F8" s="481" t="s">
        <v>1554</v>
      </c>
      <c r="G8" s="484">
        <v>103</v>
      </c>
      <c r="H8" s="484">
        <v>13802</v>
      </c>
      <c r="I8" s="481">
        <v>0.97101449275362317</v>
      </c>
      <c r="J8" s="481">
        <v>134</v>
      </c>
      <c r="K8" s="484">
        <v>103</v>
      </c>
      <c r="L8" s="484">
        <v>14214</v>
      </c>
      <c r="M8" s="481">
        <v>1</v>
      </c>
      <c r="N8" s="481">
        <v>138</v>
      </c>
      <c r="O8" s="484">
        <v>98</v>
      </c>
      <c r="P8" s="484">
        <v>13622</v>
      </c>
      <c r="Q8" s="500">
        <v>0.95835092162656532</v>
      </c>
      <c r="R8" s="485">
        <v>139</v>
      </c>
    </row>
    <row r="9" spans="1:18" ht="14.4" customHeight="1" x14ac:dyDescent="0.3">
      <c r="A9" s="480" t="s">
        <v>1546</v>
      </c>
      <c r="B9" s="481" t="s">
        <v>1547</v>
      </c>
      <c r="C9" s="481" t="s">
        <v>427</v>
      </c>
      <c r="D9" s="481" t="s">
        <v>1548</v>
      </c>
      <c r="E9" s="481" t="s">
        <v>1555</v>
      </c>
      <c r="F9" s="481" t="s">
        <v>1556</v>
      </c>
      <c r="G9" s="484">
        <v>86</v>
      </c>
      <c r="H9" s="484">
        <v>148006</v>
      </c>
      <c r="I9" s="481">
        <v>1.1992059633770864</v>
      </c>
      <c r="J9" s="481">
        <v>1721</v>
      </c>
      <c r="K9" s="484">
        <v>68</v>
      </c>
      <c r="L9" s="484">
        <v>123420</v>
      </c>
      <c r="M9" s="481">
        <v>1</v>
      </c>
      <c r="N9" s="481">
        <v>1815</v>
      </c>
      <c r="O9" s="484">
        <v>102</v>
      </c>
      <c r="P9" s="484">
        <v>185232</v>
      </c>
      <c r="Q9" s="500">
        <v>1.5008264462809917</v>
      </c>
      <c r="R9" s="485">
        <v>1816</v>
      </c>
    </row>
    <row r="10" spans="1:18" ht="14.4" customHeight="1" x14ac:dyDescent="0.3">
      <c r="A10" s="480" t="s">
        <v>1546</v>
      </c>
      <c r="B10" s="481" t="s">
        <v>1547</v>
      </c>
      <c r="C10" s="481" t="s">
        <v>427</v>
      </c>
      <c r="D10" s="481" t="s">
        <v>1548</v>
      </c>
      <c r="E10" s="481" t="s">
        <v>1557</v>
      </c>
      <c r="F10" s="481" t="s">
        <v>1558</v>
      </c>
      <c r="G10" s="484">
        <v>105</v>
      </c>
      <c r="H10" s="484">
        <v>61740</v>
      </c>
      <c r="I10" s="481">
        <v>0.9438202247191011</v>
      </c>
      <c r="J10" s="481">
        <v>588</v>
      </c>
      <c r="K10" s="484">
        <v>105</v>
      </c>
      <c r="L10" s="484">
        <v>65415</v>
      </c>
      <c r="M10" s="481">
        <v>1</v>
      </c>
      <c r="N10" s="481">
        <v>623</v>
      </c>
      <c r="O10" s="484">
        <v>108</v>
      </c>
      <c r="P10" s="484">
        <v>67392</v>
      </c>
      <c r="Q10" s="500">
        <v>1.0302224260490713</v>
      </c>
      <c r="R10" s="485">
        <v>624</v>
      </c>
    </row>
    <row r="11" spans="1:18" ht="14.4" customHeight="1" x14ac:dyDescent="0.3">
      <c r="A11" s="480" t="s">
        <v>1546</v>
      </c>
      <c r="B11" s="481" t="s">
        <v>1547</v>
      </c>
      <c r="C11" s="481" t="s">
        <v>427</v>
      </c>
      <c r="D11" s="481" t="s">
        <v>1548</v>
      </c>
      <c r="E11" s="481" t="s">
        <v>1559</v>
      </c>
      <c r="F11" s="481" t="s">
        <v>1560</v>
      </c>
      <c r="G11" s="484">
        <v>40</v>
      </c>
      <c r="H11" s="484">
        <v>17520</v>
      </c>
      <c r="I11" s="481">
        <v>0.33654123206362013</v>
      </c>
      <c r="J11" s="481">
        <v>438</v>
      </c>
      <c r="K11" s="484">
        <v>111</v>
      </c>
      <c r="L11" s="484">
        <v>52059</v>
      </c>
      <c r="M11" s="481">
        <v>1</v>
      </c>
      <c r="N11" s="481">
        <v>469</v>
      </c>
      <c r="O11" s="484">
        <v>38</v>
      </c>
      <c r="P11" s="484">
        <v>17860</v>
      </c>
      <c r="Q11" s="500">
        <v>0.34307228337079082</v>
      </c>
      <c r="R11" s="485">
        <v>470</v>
      </c>
    </row>
    <row r="12" spans="1:18" ht="14.4" customHeight="1" x14ac:dyDescent="0.3">
      <c r="A12" s="480" t="s">
        <v>1546</v>
      </c>
      <c r="B12" s="481" t="s">
        <v>1547</v>
      </c>
      <c r="C12" s="481" t="s">
        <v>427</v>
      </c>
      <c r="D12" s="481" t="s">
        <v>1548</v>
      </c>
      <c r="E12" s="481" t="s">
        <v>1561</v>
      </c>
      <c r="F12" s="481" t="s">
        <v>1562</v>
      </c>
      <c r="G12" s="484">
        <v>80</v>
      </c>
      <c r="H12" s="484">
        <v>0</v>
      </c>
      <c r="I12" s="481">
        <v>0</v>
      </c>
      <c r="J12" s="481">
        <v>0</v>
      </c>
      <c r="K12" s="484">
        <v>170</v>
      </c>
      <c r="L12" s="484">
        <v>5666.619999999999</v>
      </c>
      <c r="M12" s="481">
        <v>1</v>
      </c>
      <c r="N12" s="481">
        <v>33.333058823529406</v>
      </c>
      <c r="O12" s="484">
        <v>129</v>
      </c>
      <c r="P12" s="484">
        <v>4299.9299999999994</v>
      </c>
      <c r="Q12" s="500">
        <v>0.75881742555526932</v>
      </c>
      <c r="R12" s="485">
        <v>33.332790697674412</v>
      </c>
    </row>
    <row r="13" spans="1:18" ht="14.4" customHeight="1" x14ac:dyDescent="0.3">
      <c r="A13" s="480" t="s">
        <v>1546</v>
      </c>
      <c r="B13" s="481" t="s">
        <v>1547</v>
      </c>
      <c r="C13" s="481" t="s">
        <v>427</v>
      </c>
      <c r="D13" s="481" t="s">
        <v>1548</v>
      </c>
      <c r="E13" s="481" t="s">
        <v>1563</v>
      </c>
      <c r="F13" s="481" t="s">
        <v>1564</v>
      </c>
      <c r="G13" s="484">
        <v>4</v>
      </c>
      <c r="H13" s="484">
        <v>144</v>
      </c>
      <c r="I13" s="481">
        <v>0.12554489973844812</v>
      </c>
      <c r="J13" s="481">
        <v>36</v>
      </c>
      <c r="K13" s="484">
        <v>31</v>
      </c>
      <c r="L13" s="484">
        <v>1147</v>
      </c>
      <c r="M13" s="481">
        <v>1</v>
      </c>
      <c r="N13" s="481">
        <v>37</v>
      </c>
      <c r="O13" s="484">
        <v>95</v>
      </c>
      <c r="P13" s="484">
        <v>3515</v>
      </c>
      <c r="Q13" s="500">
        <v>3.064516129032258</v>
      </c>
      <c r="R13" s="485">
        <v>37</v>
      </c>
    </row>
    <row r="14" spans="1:18" ht="14.4" customHeight="1" x14ac:dyDescent="0.3">
      <c r="A14" s="480" t="s">
        <v>1546</v>
      </c>
      <c r="B14" s="481" t="s">
        <v>1547</v>
      </c>
      <c r="C14" s="481" t="s">
        <v>427</v>
      </c>
      <c r="D14" s="481" t="s">
        <v>1548</v>
      </c>
      <c r="E14" s="481" t="s">
        <v>1565</v>
      </c>
      <c r="F14" s="481" t="s">
        <v>1566</v>
      </c>
      <c r="G14" s="484">
        <v>56</v>
      </c>
      <c r="H14" s="484">
        <v>7000</v>
      </c>
      <c r="I14" s="481">
        <v>4.7846889952153111</v>
      </c>
      <c r="J14" s="481">
        <v>125</v>
      </c>
      <c r="K14" s="484">
        <v>11</v>
      </c>
      <c r="L14" s="484">
        <v>1463</v>
      </c>
      <c r="M14" s="481">
        <v>1</v>
      </c>
      <c r="N14" s="481">
        <v>133</v>
      </c>
      <c r="O14" s="484">
        <v>5</v>
      </c>
      <c r="P14" s="484">
        <v>665</v>
      </c>
      <c r="Q14" s="500">
        <v>0.45454545454545453</v>
      </c>
      <c r="R14" s="485">
        <v>133</v>
      </c>
    </row>
    <row r="15" spans="1:18" ht="14.4" customHeight="1" x14ac:dyDescent="0.3">
      <c r="A15" s="480" t="s">
        <v>1546</v>
      </c>
      <c r="B15" s="481" t="s">
        <v>1547</v>
      </c>
      <c r="C15" s="481" t="s">
        <v>427</v>
      </c>
      <c r="D15" s="481" t="s">
        <v>1548</v>
      </c>
      <c r="E15" s="481" t="s">
        <v>1567</v>
      </c>
      <c r="F15" s="481" t="s">
        <v>1568</v>
      </c>
      <c r="G15" s="484">
        <v>4</v>
      </c>
      <c r="H15" s="484">
        <v>124</v>
      </c>
      <c r="I15" s="481">
        <v>1.2916666666666667</v>
      </c>
      <c r="J15" s="481">
        <v>31</v>
      </c>
      <c r="K15" s="484">
        <v>3</v>
      </c>
      <c r="L15" s="484">
        <v>96</v>
      </c>
      <c r="M15" s="481">
        <v>1</v>
      </c>
      <c r="N15" s="481">
        <v>32</v>
      </c>
      <c r="O15" s="484"/>
      <c r="P15" s="484"/>
      <c r="Q15" s="500"/>
      <c r="R15" s="485"/>
    </row>
    <row r="16" spans="1:18" ht="14.4" customHeight="1" x14ac:dyDescent="0.3">
      <c r="A16" s="480" t="s">
        <v>1546</v>
      </c>
      <c r="B16" s="481" t="s">
        <v>1547</v>
      </c>
      <c r="C16" s="481" t="s">
        <v>427</v>
      </c>
      <c r="D16" s="481" t="s">
        <v>1548</v>
      </c>
      <c r="E16" s="481" t="s">
        <v>1569</v>
      </c>
      <c r="F16" s="481" t="s">
        <v>1570</v>
      </c>
      <c r="G16" s="484">
        <v>77</v>
      </c>
      <c r="H16" s="484">
        <v>50281</v>
      </c>
      <c r="I16" s="481">
        <v>1.0395294506812214</v>
      </c>
      <c r="J16" s="481">
        <v>653</v>
      </c>
      <c r="K16" s="484">
        <v>69</v>
      </c>
      <c r="L16" s="484">
        <v>48369</v>
      </c>
      <c r="M16" s="481">
        <v>1</v>
      </c>
      <c r="N16" s="481">
        <v>701</v>
      </c>
      <c r="O16" s="484">
        <v>69</v>
      </c>
      <c r="P16" s="484">
        <v>48369</v>
      </c>
      <c r="Q16" s="500">
        <v>1</v>
      </c>
      <c r="R16" s="485">
        <v>701</v>
      </c>
    </row>
    <row r="17" spans="1:18" ht="14.4" customHeight="1" x14ac:dyDescent="0.3">
      <c r="A17" s="480" t="s">
        <v>1546</v>
      </c>
      <c r="B17" s="481" t="s">
        <v>1547</v>
      </c>
      <c r="C17" s="481" t="s">
        <v>427</v>
      </c>
      <c r="D17" s="481" t="s">
        <v>1548</v>
      </c>
      <c r="E17" s="481" t="s">
        <v>1571</v>
      </c>
      <c r="F17" s="481" t="s">
        <v>1572</v>
      </c>
      <c r="G17" s="484"/>
      <c r="H17" s="484"/>
      <c r="I17" s="481"/>
      <c r="J17" s="481"/>
      <c r="K17" s="484">
        <v>1</v>
      </c>
      <c r="L17" s="484">
        <v>131</v>
      </c>
      <c r="M17" s="481">
        <v>1</v>
      </c>
      <c r="N17" s="481">
        <v>131</v>
      </c>
      <c r="O17" s="484"/>
      <c r="P17" s="484"/>
      <c r="Q17" s="500"/>
      <c r="R17" s="485"/>
    </row>
    <row r="18" spans="1:18" ht="14.4" customHeight="1" x14ac:dyDescent="0.3">
      <c r="A18" s="480" t="s">
        <v>1546</v>
      </c>
      <c r="B18" s="481" t="s">
        <v>1547</v>
      </c>
      <c r="C18" s="481" t="s">
        <v>427</v>
      </c>
      <c r="D18" s="481" t="s">
        <v>1548</v>
      </c>
      <c r="E18" s="481" t="s">
        <v>1573</v>
      </c>
      <c r="F18" s="481" t="s">
        <v>1574</v>
      </c>
      <c r="G18" s="484">
        <v>17</v>
      </c>
      <c r="H18" s="484">
        <v>3723</v>
      </c>
      <c r="I18" s="481">
        <v>0.15685696229197388</v>
      </c>
      <c r="J18" s="481">
        <v>219</v>
      </c>
      <c r="K18" s="484">
        <v>101</v>
      </c>
      <c r="L18" s="484">
        <v>23735</v>
      </c>
      <c r="M18" s="481">
        <v>1</v>
      </c>
      <c r="N18" s="481">
        <v>235</v>
      </c>
      <c r="O18" s="484">
        <v>39</v>
      </c>
      <c r="P18" s="484">
        <v>9165</v>
      </c>
      <c r="Q18" s="500">
        <v>0.38613861386138615</v>
      </c>
      <c r="R18" s="485">
        <v>235</v>
      </c>
    </row>
    <row r="19" spans="1:18" ht="14.4" customHeight="1" x14ac:dyDescent="0.3">
      <c r="A19" s="480" t="s">
        <v>1546</v>
      </c>
      <c r="B19" s="481" t="s">
        <v>1547</v>
      </c>
      <c r="C19" s="481" t="s">
        <v>427</v>
      </c>
      <c r="D19" s="481" t="s">
        <v>1548</v>
      </c>
      <c r="E19" s="481" t="s">
        <v>1575</v>
      </c>
      <c r="F19" s="481" t="s">
        <v>1576</v>
      </c>
      <c r="G19" s="484"/>
      <c r="H19" s="484"/>
      <c r="I19" s="481"/>
      <c r="J19" s="481"/>
      <c r="K19" s="484">
        <v>8</v>
      </c>
      <c r="L19" s="484">
        <v>592</v>
      </c>
      <c r="M19" s="481">
        <v>1</v>
      </c>
      <c r="N19" s="481">
        <v>74</v>
      </c>
      <c r="O19" s="484">
        <v>1</v>
      </c>
      <c r="P19" s="484">
        <v>74</v>
      </c>
      <c r="Q19" s="500">
        <v>0.125</v>
      </c>
      <c r="R19" s="485">
        <v>74</v>
      </c>
    </row>
    <row r="20" spans="1:18" ht="14.4" customHeight="1" x14ac:dyDescent="0.3">
      <c r="A20" s="480" t="s">
        <v>1546</v>
      </c>
      <c r="B20" s="481" t="s">
        <v>1547</v>
      </c>
      <c r="C20" s="481" t="s">
        <v>427</v>
      </c>
      <c r="D20" s="481" t="s">
        <v>1548</v>
      </c>
      <c r="E20" s="481" t="s">
        <v>1577</v>
      </c>
      <c r="F20" s="481" t="s">
        <v>1578</v>
      </c>
      <c r="G20" s="484">
        <v>100</v>
      </c>
      <c r="H20" s="484">
        <v>21000</v>
      </c>
      <c r="I20" s="481">
        <v>0.32506733537661375</v>
      </c>
      <c r="J20" s="481">
        <v>210</v>
      </c>
      <c r="K20" s="484">
        <v>291</v>
      </c>
      <c r="L20" s="484">
        <v>64602</v>
      </c>
      <c r="M20" s="481">
        <v>1</v>
      </c>
      <c r="N20" s="481">
        <v>222</v>
      </c>
      <c r="O20" s="484">
        <v>186</v>
      </c>
      <c r="P20" s="484">
        <v>41478</v>
      </c>
      <c r="Q20" s="500">
        <v>0.64205442555958014</v>
      </c>
      <c r="R20" s="485">
        <v>223</v>
      </c>
    </row>
    <row r="21" spans="1:18" ht="14.4" customHeight="1" x14ac:dyDescent="0.3">
      <c r="A21" s="480" t="s">
        <v>1546</v>
      </c>
      <c r="B21" s="481" t="s">
        <v>1547</v>
      </c>
      <c r="C21" s="481" t="s">
        <v>427</v>
      </c>
      <c r="D21" s="481" t="s">
        <v>1548</v>
      </c>
      <c r="E21" s="481" t="s">
        <v>1579</v>
      </c>
      <c r="F21" s="481" t="s">
        <v>1580</v>
      </c>
      <c r="G21" s="484">
        <v>237</v>
      </c>
      <c r="H21" s="484">
        <v>18249</v>
      </c>
      <c r="I21" s="481">
        <v>0.72923076923076924</v>
      </c>
      <c r="J21" s="481">
        <v>77</v>
      </c>
      <c r="K21" s="484">
        <v>325</v>
      </c>
      <c r="L21" s="484">
        <v>25025</v>
      </c>
      <c r="M21" s="481">
        <v>1</v>
      </c>
      <c r="N21" s="481">
        <v>77</v>
      </c>
      <c r="O21" s="484">
        <v>320</v>
      </c>
      <c r="P21" s="484">
        <v>24640</v>
      </c>
      <c r="Q21" s="500">
        <v>0.98461538461538467</v>
      </c>
      <c r="R21" s="485">
        <v>77</v>
      </c>
    </row>
    <row r="22" spans="1:18" ht="14.4" customHeight="1" x14ac:dyDescent="0.3">
      <c r="A22" s="480" t="s">
        <v>1546</v>
      </c>
      <c r="B22" s="481" t="s">
        <v>1547</v>
      </c>
      <c r="C22" s="481" t="s">
        <v>427</v>
      </c>
      <c r="D22" s="481" t="s">
        <v>1548</v>
      </c>
      <c r="E22" s="481" t="s">
        <v>1581</v>
      </c>
      <c r="F22" s="481" t="s">
        <v>1582</v>
      </c>
      <c r="G22" s="484">
        <v>5</v>
      </c>
      <c r="H22" s="484">
        <v>1050</v>
      </c>
      <c r="I22" s="481"/>
      <c r="J22" s="481">
        <v>210</v>
      </c>
      <c r="K22" s="484"/>
      <c r="L22" s="484"/>
      <c r="M22" s="481"/>
      <c r="N22" s="481"/>
      <c r="O22" s="484"/>
      <c r="P22" s="484"/>
      <c r="Q22" s="500"/>
      <c r="R22" s="485"/>
    </row>
    <row r="23" spans="1:18" ht="14.4" customHeight="1" x14ac:dyDescent="0.3">
      <c r="A23" s="480" t="s">
        <v>1546</v>
      </c>
      <c r="B23" s="481" t="s">
        <v>1547</v>
      </c>
      <c r="C23" s="481" t="s">
        <v>427</v>
      </c>
      <c r="D23" s="481" t="s">
        <v>1548</v>
      </c>
      <c r="E23" s="481" t="s">
        <v>1583</v>
      </c>
      <c r="F23" s="481" t="s">
        <v>1584</v>
      </c>
      <c r="G23" s="484"/>
      <c r="H23" s="484"/>
      <c r="I23" s="481"/>
      <c r="J23" s="481"/>
      <c r="K23" s="484">
        <v>23</v>
      </c>
      <c r="L23" s="484">
        <v>1357</v>
      </c>
      <c r="M23" s="481">
        <v>1</v>
      </c>
      <c r="N23" s="481">
        <v>59</v>
      </c>
      <c r="O23" s="484">
        <v>24</v>
      </c>
      <c r="P23" s="484">
        <v>1416</v>
      </c>
      <c r="Q23" s="500">
        <v>1.0434782608695652</v>
      </c>
      <c r="R23" s="485">
        <v>59</v>
      </c>
    </row>
    <row r="24" spans="1:18" ht="14.4" customHeight="1" x14ac:dyDescent="0.3">
      <c r="A24" s="480" t="s">
        <v>1546</v>
      </c>
      <c r="B24" s="481" t="s">
        <v>1547</v>
      </c>
      <c r="C24" s="481" t="s">
        <v>427</v>
      </c>
      <c r="D24" s="481" t="s">
        <v>1548</v>
      </c>
      <c r="E24" s="481" t="s">
        <v>1585</v>
      </c>
      <c r="F24" s="481" t="s">
        <v>1586</v>
      </c>
      <c r="G24" s="484">
        <v>1</v>
      </c>
      <c r="H24" s="484">
        <v>36</v>
      </c>
      <c r="I24" s="481"/>
      <c r="J24" s="481">
        <v>36</v>
      </c>
      <c r="K24" s="484"/>
      <c r="L24" s="484"/>
      <c r="M24" s="481"/>
      <c r="N24" s="481"/>
      <c r="O24" s="484">
        <v>2</v>
      </c>
      <c r="P24" s="484">
        <v>74</v>
      </c>
      <c r="Q24" s="500"/>
      <c r="R24" s="485">
        <v>37</v>
      </c>
    </row>
    <row r="25" spans="1:18" ht="14.4" customHeight="1" x14ac:dyDescent="0.3">
      <c r="A25" s="480" t="s">
        <v>1546</v>
      </c>
      <c r="B25" s="481" t="s">
        <v>1587</v>
      </c>
      <c r="C25" s="481" t="s">
        <v>427</v>
      </c>
      <c r="D25" s="481" t="s">
        <v>1548</v>
      </c>
      <c r="E25" s="481" t="s">
        <v>1551</v>
      </c>
      <c r="F25" s="481" t="s">
        <v>1552</v>
      </c>
      <c r="G25" s="484">
        <v>5</v>
      </c>
      <c r="H25" s="484">
        <v>175</v>
      </c>
      <c r="I25" s="481">
        <v>0.19707207207207209</v>
      </c>
      <c r="J25" s="481">
        <v>35</v>
      </c>
      <c r="K25" s="484">
        <v>24</v>
      </c>
      <c r="L25" s="484">
        <v>888</v>
      </c>
      <c r="M25" s="481">
        <v>1</v>
      </c>
      <c r="N25" s="481">
        <v>37</v>
      </c>
      <c r="O25" s="484">
        <v>24</v>
      </c>
      <c r="P25" s="484">
        <v>888</v>
      </c>
      <c r="Q25" s="500">
        <v>1</v>
      </c>
      <c r="R25" s="485">
        <v>37</v>
      </c>
    </row>
    <row r="26" spans="1:18" ht="14.4" customHeight="1" x14ac:dyDescent="0.3">
      <c r="A26" s="480" t="s">
        <v>1546</v>
      </c>
      <c r="B26" s="481" t="s">
        <v>1587</v>
      </c>
      <c r="C26" s="481" t="s">
        <v>427</v>
      </c>
      <c r="D26" s="481" t="s">
        <v>1548</v>
      </c>
      <c r="E26" s="481" t="s">
        <v>1588</v>
      </c>
      <c r="F26" s="481" t="s">
        <v>1589</v>
      </c>
      <c r="G26" s="484">
        <v>9</v>
      </c>
      <c r="H26" s="484">
        <v>5877</v>
      </c>
      <c r="I26" s="481">
        <v>1.0479671897289586</v>
      </c>
      <c r="J26" s="481">
        <v>653</v>
      </c>
      <c r="K26" s="484">
        <v>8</v>
      </c>
      <c r="L26" s="484">
        <v>5608</v>
      </c>
      <c r="M26" s="481">
        <v>1</v>
      </c>
      <c r="N26" s="481">
        <v>701</v>
      </c>
      <c r="O26" s="484">
        <v>13</v>
      </c>
      <c r="P26" s="484">
        <v>9113</v>
      </c>
      <c r="Q26" s="500">
        <v>1.625</v>
      </c>
      <c r="R26" s="485">
        <v>701</v>
      </c>
    </row>
    <row r="27" spans="1:18" ht="14.4" customHeight="1" x14ac:dyDescent="0.3">
      <c r="A27" s="480" t="s">
        <v>1546</v>
      </c>
      <c r="B27" s="481" t="s">
        <v>1587</v>
      </c>
      <c r="C27" s="481" t="s">
        <v>427</v>
      </c>
      <c r="D27" s="481" t="s">
        <v>1548</v>
      </c>
      <c r="E27" s="481" t="s">
        <v>1590</v>
      </c>
      <c r="F27" s="481" t="s">
        <v>1591</v>
      </c>
      <c r="G27" s="484">
        <v>16</v>
      </c>
      <c r="H27" s="484">
        <v>1600</v>
      </c>
      <c r="I27" s="481">
        <v>6.2693468124289803E-2</v>
      </c>
      <c r="J27" s="481">
        <v>100</v>
      </c>
      <c r="K27" s="484">
        <v>181</v>
      </c>
      <c r="L27" s="484">
        <v>25521</v>
      </c>
      <c r="M27" s="481">
        <v>1</v>
      </c>
      <c r="N27" s="481">
        <v>141</v>
      </c>
      <c r="O27" s="484">
        <v>409</v>
      </c>
      <c r="P27" s="484">
        <v>57669</v>
      </c>
      <c r="Q27" s="500">
        <v>2.2596685082872927</v>
      </c>
      <c r="R27" s="485">
        <v>141</v>
      </c>
    </row>
    <row r="28" spans="1:18" ht="14.4" customHeight="1" x14ac:dyDescent="0.3">
      <c r="A28" s="480" t="s">
        <v>1546</v>
      </c>
      <c r="B28" s="481" t="s">
        <v>1587</v>
      </c>
      <c r="C28" s="481" t="s">
        <v>427</v>
      </c>
      <c r="D28" s="481" t="s">
        <v>1548</v>
      </c>
      <c r="E28" s="481" t="s">
        <v>1592</v>
      </c>
      <c r="F28" s="481" t="s">
        <v>1593</v>
      </c>
      <c r="G28" s="484">
        <v>18</v>
      </c>
      <c r="H28" s="484">
        <v>17064</v>
      </c>
      <c r="I28" s="481">
        <v>0.4146679303054604</v>
      </c>
      <c r="J28" s="481">
        <v>948</v>
      </c>
      <c r="K28" s="484">
        <v>43</v>
      </c>
      <c r="L28" s="484">
        <v>41151</v>
      </c>
      <c r="M28" s="481">
        <v>1</v>
      </c>
      <c r="N28" s="481">
        <v>957</v>
      </c>
      <c r="O28" s="484">
        <v>62</v>
      </c>
      <c r="P28" s="484">
        <v>59334</v>
      </c>
      <c r="Q28" s="500">
        <v>1.441860465116279</v>
      </c>
      <c r="R28" s="485">
        <v>957</v>
      </c>
    </row>
    <row r="29" spans="1:18" ht="14.4" customHeight="1" x14ac:dyDescent="0.3">
      <c r="A29" s="480" t="s">
        <v>1546</v>
      </c>
      <c r="B29" s="481" t="s">
        <v>1587</v>
      </c>
      <c r="C29" s="481" t="s">
        <v>427</v>
      </c>
      <c r="D29" s="481" t="s">
        <v>1548</v>
      </c>
      <c r="E29" s="481" t="s">
        <v>1594</v>
      </c>
      <c r="F29" s="481" t="s">
        <v>1595</v>
      </c>
      <c r="G29" s="484"/>
      <c r="H29" s="484"/>
      <c r="I29" s="481"/>
      <c r="J29" s="481"/>
      <c r="K29" s="484">
        <v>79</v>
      </c>
      <c r="L29" s="484">
        <v>79632</v>
      </c>
      <c r="M29" s="481">
        <v>1</v>
      </c>
      <c r="N29" s="481">
        <v>1008</v>
      </c>
      <c r="O29" s="484">
        <v>56</v>
      </c>
      <c r="P29" s="484">
        <v>56504</v>
      </c>
      <c r="Q29" s="500">
        <v>0.70956399437412099</v>
      </c>
      <c r="R29" s="485">
        <v>1009</v>
      </c>
    </row>
    <row r="30" spans="1:18" ht="14.4" customHeight="1" x14ac:dyDescent="0.3">
      <c r="A30" s="480" t="s">
        <v>1546</v>
      </c>
      <c r="B30" s="481" t="s">
        <v>1587</v>
      </c>
      <c r="C30" s="481" t="s">
        <v>427</v>
      </c>
      <c r="D30" s="481" t="s">
        <v>1548</v>
      </c>
      <c r="E30" s="481" t="s">
        <v>1561</v>
      </c>
      <c r="F30" s="481" t="s">
        <v>1562</v>
      </c>
      <c r="G30" s="484">
        <v>64</v>
      </c>
      <c r="H30" s="484">
        <v>0</v>
      </c>
      <c r="I30" s="481">
        <v>0</v>
      </c>
      <c r="J30" s="481">
        <v>0</v>
      </c>
      <c r="K30" s="484">
        <v>112</v>
      </c>
      <c r="L30" s="484">
        <v>3733.34</v>
      </c>
      <c r="M30" s="481">
        <v>1</v>
      </c>
      <c r="N30" s="481">
        <v>33.333392857142861</v>
      </c>
      <c r="O30" s="484">
        <v>328</v>
      </c>
      <c r="P30" s="484">
        <v>10933.289999999999</v>
      </c>
      <c r="Q30" s="500">
        <v>2.9285545918667997</v>
      </c>
      <c r="R30" s="485">
        <v>33.333201219512191</v>
      </c>
    </row>
    <row r="31" spans="1:18" ht="14.4" customHeight="1" x14ac:dyDescent="0.3">
      <c r="A31" s="480" t="s">
        <v>1546</v>
      </c>
      <c r="B31" s="481" t="s">
        <v>1587</v>
      </c>
      <c r="C31" s="481" t="s">
        <v>427</v>
      </c>
      <c r="D31" s="481" t="s">
        <v>1548</v>
      </c>
      <c r="E31" s="481" t="s">
        <v>1563</v>
      </c>
      <c r="F31" s="481" t="s">
        <v>1564</v>
      </c>
      <c r="G31" s="484"/>
      <c r="H31" s="484"/>
      <c r="I31" s="481"/>
      <c r="J31" s="481"/>
      <c r="K31" s="484">
        <v>6</v>
      </c>
      <c r="L31" s="484">
        <v>222</v>
      </c>
      <c r="M31" s="481">
        <v>1</v>
      </c>
      <c r="N31" s="481">
        <v>37</v>
      </c>
      <c r="O31" s="484">
        <v>4</v>
      </c>
      <c r="P31" s="484">
        <v>148</v>
      </c>
      <c r="Q31" s="500">
        <v>0.66666666666666663</v>
      </c>
      <c r="R31" s="485">
        <v>37</v>
      </c>
    </row>
    <row r="32" spans="1:18" ht="14.4" customHeight="1" x14ac:dyDescent="0.3">
      <c r="A32" s="480" t="s">
        <v>1546</v>
      </c>
      <c r="B32" s="481" t="s">
        <v>1587</v>
      </c>
      <c r="C32" s="481" t="s">
        <v>427</v>
      </c>
      <c r="D32" s="481" t="s">
        <v>1548</v>
      </c>
      <c r="E32" s="481" t="s">
        <v>1596</v>
      </c>
      <c r="F32" s="481" t="s">
        <v>1597</v>
      </c>
      <c r="G32" s="484">
        <v>93</v>
      </c>
      <c r="H32" s="484">
        <v>31248</v>
      </c>
      <c r="I32" s="481">
        <v>1.2579710144927536</v>
      </c>
      <c r="J32" s="481">
        <v>336</v>
      </c>
      <c r="K32" s="484">
        <v>72</v>
      </c>
      <c r="L32" s="484">
        <v>24840</v>
      </c>
      <c r="M32" s="481">
        <v>1</v>
      </c>
      <c r="N32" s="481">
        <v>345</v>
      </c>
      <c r="O32" s="484">
        <v>77</v>
      </c>
      <c r="P32" s="484">
        <v>26565</v>
      </c>
      <c r="Q32" s="500">
        <v>1.0694444444444444</v>
      </c>
      <c r="R32" s="485">
        <v>345</v>
      </c>
    </row>
    <row r="33" spans="1:18" ht="14.4" customHeight="1" x14ac:dyDescent="0.3">
      <c r="A33" s="480" t="s">
        <v>1546</v>
      </c>
      <c r="B33" s="481" t="s">
        <v>1587</v>
      </c>
      <c r="C33" s="481" t="s">
        <v>427</v>
      </c>
      <c r="D33" s="481" t="s">
        <v>1548</v>
      </c>
      <c r="E33" s="481" t="s">
        <v>1598</v>
      </c>
      <c r="F33" s="481" t="s">
        <v>1599</v>
      </c>
      <c r="G33" s="484">
        <v>16</v>
      </c>
      <c r="H33" s="484">
        <v>9376</v>
      </c>
      <c r="I33" s="481"/>
      <c r="J33" s="481">
        <v>586</v>
      </c>
      <c r="K33" s="484"/>
      <c r="L33" s="484"/>
      <c r="M33" s="481"/>
      <c r="N33" s="481"/>
      <c r="O33" s="484"/>
      <c r="P33" s="484"/>
      <c r="Q33" s="500"/>
      <c r="R33" s="485"/>
    </row>
    <row r="34" spans="1:18" ht="14.4" customHeight="1" x14ac:dyDescent="0.3">
      <c r="A34" s="480" t="s">
        <v>1546</v>
      </c>
      <c r="B34" s="481" t="s">
        <v>1587</v>
      </c>
      <c r="C34" s="481" t="s">
        <v>427</v>
      </c>
      <c r="D34" s="481" t="s">
        <v>1548</v>
      </c>
      <c r="E34" s="481" t="s">
        <v>1575</v>
      </c>
      <c r="F34" s="481" t="s">
        <v>1576</v>
      </c>
      <c r="G34" s="484"/>
      <c r="H34" s="484"/>
      <c r="I34" s="481"/>
      <c r="J34" s="481"/>
      <c r="K34" s="484">
        <v>3</v>
      </c>
      <c r="L34" s="484">
        <v>222</v>
      </c>
      <c r="M34" s="481">
        <v>1</v>
      </c>
      <c r="N34" s="481">
        <v>74</v>
      </c>
      <c r="O34" s="484">
        <v>9</v>
      </c>
      <c r="P34" s="484">
        <v>666</v>
      </c>
      <c r="Q34" s="500">
        <v>3</v>
      </c>
      <c r="R34" s="485">
        <v>74</v>
      </c>
    </row>
    <row r="35" spans="1:18" ht="14.4" customHeight="1" x14ac:dyDescent="0.3">
      <c r="A35" s="480" t="s">
        <v>1546</v>
      </c>
      <c r="B35" s="481" t="s">
        <v>1587</v>
      </c>
      <c r="C35" s="481" t="s">
        <v>427</v>
      </c>
      <c r="D35" s="481" t="s">
        <v>1548</v>
      </c>
      <c r="E35" s="481" t="s">
        <v>1600</v>
      </c>
      <c r="F35" s="481" t="s">
        <v>1601</v>
      </c>
      <c r="G35" s="484">
        <v>1</v>
      </c>
      <c r="H35" s="484">
        <v>331</v>
      </c>
      <c r="I35" s="481">
        <v>2.4606006541778174E-2</v>
      </c>
      <c r="J35" s="481">
        <v>331</v>
      </c>
      <c r="K35" s="484">
        <v>38</v>
      </c>
      <c r="L35" s="484">
        <v>13452</v>
      </c>
      <c r="M35" s="481">
        <v>1</v>
      </c>
      <c r="N35" s="481">
        <v>354</v>
      </c>
      <c r="O35" s="484">
        <v>128</v>
      </c>
      <c r="P35" s="484">
        <v>45440</v>
      </c>
      <c r="Q35" s="500">
        <v>3.3779363663395778</v>
      </c>
      <c r="R35" s="485">
        <v>355</v>
      </c>
    </row>
    <row r="36" spans="1:18" ht="14.4" customHeight="1" x14ac:dyDescent="0.3">
      <c r="A36" s="480" t="s">
        <v>1546</v>
      </c>
      <c r="B36" s="481" t="s">
        <v>1587</v>
      </c>
      <c r="C36" s="481" t="s">
        <v>427</v>
      </c>
      <c r="D36" s="481" t="s">
        <v>1548</v>
      </c>
      <c r="E36" s="481" t="s">
        <v>1577</v>
      </c>
      <c r="F36" s="481" t="s">
        <v>1578</v>
      </c>
      <c r="G36" s="484">
        <v>12</v>
      </c>
      <c r="H36" s="484">
        <v>2520</v>
      </c>
      <c r="I36" s="481">
        <v>6.6382171645329544E-2</v>
      </c>
      <c r="J36" s="481">
        <v>210</v>
      </c>
      <c r="K36" s="484">
        <v>171</v>
      </c>
      <c r="L36" s="484">
        <v>37962</v>
      </c>
      <c r="M36" s="481">
        <v>1</v>
      </c>
      <c r="N36" s="481">
        <v>222</v>
      </c>
      <c r="O36" s="484">
        <v>328</v>
      </c>
      <c r="P36" s="484">
        <v>73144</v>
      </c>
      <c r="Q36" s="500">
        <v>1.9267688741372953</v>
      </c>
      <c r="R36" s="485">
        <v>223</v>
      </c>
    </row>
    <row r="37" spans="1:18" ht="14.4" customHeight="1" x14ac:dyDescent="0.3">
      <c r="A37" s="480" t="s">
        <v>1546</v>
      </c>
      <c r="B37" s="481" t="s">
        <v>1587</v>
      </c>
      <c r="C37" s="481" t="s">
        <v>427</v>
      </c>
      <c r="D37" s="481" t="s">
        <v>1548</v>
      </c>
      <c r="E37" s="481" t="s">
        <v>1579</v>
      </c>
      <c r="F37" s="481" t="s">
        <v>1580</v>
      </c>
      <c r="G37" s="484">
        <v>3</v>
      </c>
      <c r="H37" s="484">
        <v>231</v>
      </c>
      <c r="I37" s="481">
        <v>1.7751479289940829E-2</v>
      </c>
      <c r="J37" s="481">
        <v>77</v>
      </c>
      <c r="K37" s="484">
        <v>169</v>
      </c>
      <c r="L37" s="484">
        <v>13013</v>
      </c>
      <c r="M37" s="481">
        <v>1</v>
      </c>
      <c r="N37" s="481">
        <v>77</v>
      </c>
      <c r="O37" s="484">
        <v>330</v>
      </c>
      <c r="P37" s="484">
        <v>25410</v>
      </c>
      <c r="Q37" s="500">
        <v>1.9526627218934911</v>
      </c>
      <c r="R37" s="485">
        <v>77</v>
      </c>
    </row>
    <row r="38" spans="1:18" ht="14.4" customHeight="1" x14ac:dyDescent="0.3">
      <c r="A38" s="480" t="s">
        <v>1546</v>
      </c>
      <c r="B38" s="481" t="s">
        <v>1587</v>
      </c>
      <c r="C38" s="481" t="s">
        <v>427</v>
      </c>
      <c r="D38" s="481" t="s">
        <v>1548</v>
      </c>
      <c r="E38" s="481" t="s">
        <v>1602</v>
      </c>
      <c r="F38" s="481" t="s">
        <v>1603</v>
      </c>
      <c r="G38" s="484">
        <v>55</v>
      </c>
      <c r="H38" s="484">
        <v>9075</v>
      </c>
      <c r="I38" s="481">
        <v>0.33954428106409251</v>
      </c>
      <c r="J38" s="481">
        <v>165</v>
      </c>
      <c r="K38" s="484">
        <v>151</v>
      </c>
      <c r="L38" s="484">
        <v>26727</v>
      </c>
      <c r="M38" s="481">
        <v>1</v>
      </c>
      <c r="N38" s="481">
        <v>177</v>
      </c>
      <c r="O38" s="484">
        <v>187</v>
      </c>
      <c r="P38" s="484">
        <v>33099</v>
      </c>
      <c r="Q38" s="500">
        <v>1.2384105960264902</v>
      </c>
      <c r="R38" s="485">
        <v>177</v>
      </c>
    </row>
    <row r="39" spans="1:18" ht="14.4" customHeight="1" x14ac:dyDescent="0.3">
      <c r="A39" s="480" t="s">
        <v>1546</v>
      </c>
      <c r="B39" s="481" t="s">
        <v>1587</v>
      </c>
      <c r="C39" s="481" t="s">
        <v>427</v>
      </c>
      <c r="D39" s="481" t="s">
        <v>1548</v>
      </c>
      <c r="E39" s="481" t="s">
        <v>1583</v>
      </c>
      <c r="F39" s="481" t="s">
        <v>1584</v>
      </c>
      <c r="G39" s="484"/>
      <c r="H39" s="484"/>
      <c r="I39" s="481"/>
      <c r="J39" s="481"/>
      <c r="K39" s="484">
        <v>2</v>
      </c>
      <c r="L39" s="484">
        <v>118</v>
      </c>
      <c r="M39" s="481">
        <v>1</v>
      </c>
      <c r="N39" s="481">
        <v>59</v>
      </c>
      <c r="O39" s="484">
        <v>1</v>
      </c>
      <c r="P39" s="484">
        <v>59</v>
      </c>
      <c r="Q39" s="500">
        <v>0.5</v>
      </c>
      <c r="R39" s="485">
        <v>59</v>
      </c>
    </row>
    <row r="40" spans="1:18" ht="14.4" customHeight="1" x14ac:dyDescent="0.3">
      <c r="A40" s="480" t="s">
        <v>1546</v>
      </c>
      <c r="B40" s="481" t="s">
        <v>1604</v>
      </c>
      <c r="C40" s="481" t="s">
        <v>427</v>
      </c>
      <c r="D40" s="481" t="s">
        <v>1548</v>
      </c>
      <c r="E40" s="481" t="s">
        <v>1551</v>
      </c>
      <c r="F40" s="481" t="s">
        <v>1552</v>
      </c>
      <c r="G40" s="484">
        <v>46</v>
      </c>
      <c r="H40" s="484">
        <v>1610</v>
      </c>
      <c r="I40" s="481">
        <v>0.7018308631211857</v>
      </c>
      <c r="J40" s="481">
        <v>35</v>
      </c>
      <c r="K40" s="484">
        <v>62</v>
      </c>
      <c r="L40" s="484">
        <v>2294</v>
      </c>
      <c r="M40" s="481">
        <v>1</v>
      </c>
      <c r="N40" s="481">
        <v>37</v>
      </c>
      <c r="O40" s="484">
        <v>38</v>
      </c>
      <c r="P40" s="484">
        <v>1406</v>
      </c>
      <c r="Q40" s="500">
        <v>0.61290322580645162</v>
      </c>
      <c r="R40" s="485">
        <v>37</v>
      </c>
    </row>
    <row r="41" spans="1:18" ht="14.4" customHeight="1" x14ac:dyDescent="0.3">
      <c r="A41" s="480" t="s">
        <v>1546</v>
      </c>
      <c r="B41" s="481" t="s">
        <v>1604</v>
      </c>
      <c r="C41" s="481" t="s">
        <v>427</v>
      </c>
      <c r="D41" s="481" t="s">
        <v>1548</v>
      </c>
      <c r="E41" s="481" t="s">
        <v>1553</v>
      </c>
      <c r="F41" s="481" t="s">
        <v>1554</v>
      </c>
      <c r="G41" s="484">
        <v>5</v>
      </c>
      <c r="H41" s="484">
        <v>670</v>
      </c>
      <c r="I41" s="481"/>
      <c r="J41" s="481">
        <v>134</v>
      </c>
      <c r="K41" s="484"/>
      <c r="L41" s="484"/>
      <c r="M41" s="481"/>
      <c r="N41" s="481"/>
      <c r="O41" s="484"/>
      <c r="P41" s="484"/>
      <c r="Q41" s="500"/>
      <c r="R41" s="485"/>
    </row>
    <row r="42" spans="1:18" ht="14.4" customHeight="1" x14ac:dyDescent="0.3">
      <c r="A42" s="480" t="s">
        <v>1546</v>
      </c>
      <c r="B42" s="481" t="s">
        <v>1604</v>
      </c>
      <c r="C42" s="481" t="s">
        <v>427</v>
      </c>
      <c r="D42" s="481" t="s">
        <v>1548</v>
      </c>
      <c r="E42" s="481" t="s">
        <v>1605</v>
      </c>
      <c r="F42" s="481" t="s">
        <v>1606</v>
      </c>
      <c r="G42" s="484">
        <v>9</v>
      </c>
      <c r="H42" s="484">
        <v>8595</v>
      </c>
      <c r="I42" s="481"/>
      <c r="J42" s="481">
        <v>955</v>
      </c>
      <c r="K42" s="484"/>
      <c r="L42" s="484"/>
      <c r="M42" s="481"/>
      <c r="N42" s="481"/>
      <c r="O42" s="484">
        <v>27</v>
      </c>
      <c r="P42" s="484">
        <v>27108</v>
      </c>
      <c r="Q42" s="500"/>
      <c r="R42" s="485">
        <v>1004</v>
      </c>
    </row>
    <row r="43" spans="1:18" ht="14.4" customHeight="1" x14ac:dyDescent="0.3">
      <c r="A43" s="480" t="s">
        <v>1546</v>
      </c>
      <c r="B43" s="481" t="s">
        <v>1604</v>
      </c>
      <c r="C43" s="481" t="s">
        <v>427</v>
      </c>
      <c r="D43" s="481" t="s">
        <v>1548</v>
      </c>
      <c r="E43" s="481" t="s">
        <v>1559</v>
      </c>
      <c r="F43" s="481" t="s">
        <v>1560</v>
      </c>
      <c r="G43" s="484">
        <v>2</v>
      </c>
      <c r="H43" s="484">
        <v>876</v>
      </c>
      <c r="I43" s="481"/>
      <c r="J43" s="481">
        <v>438</v>
      </c>
      <c r="K43" s="484"/>
      <c r="L43" s="484"/>
      <c r="M43" s="481"/>
      <c r="N43" s="481"/>
      <c r="O43" s="484"/>
      <c r="P43" s="484"/>
      <c r="Q43" s="500"/>
      <c r="R43" s="485"/>
    </row>
    <row r="44" spans="1:18" ht="14.4" customHeight="1" x14ac:dyDescent="0.3">
      <c r="A44" s="480" t="s">
        <v>1546</v>
      </c>
      <c r="B44" s="481" t="s">
        <v>1604</v>
      </c>
      <c r="C44" s="481" t="s">
        <v>427</v>
      </c>
      <c r="D44" s="481" t="s">
        <v>1548</v>
      </c>
      <c r="E44" s="481" t="s">
        <v>1561</v>
      </c>
      <c r="F44" s="481" t="s">
        <v>1562</v>
      </c>
      <c r="G44" s="484"/>
      <c r="H44" s="484"/>
      <c r="I44" s="481"/>
      <c r="J44" s="481"/>
      <c r="K44" s="484">
        <v>12</v>
      </c>
      <c r="L44" s="484">
        <v>399.9799999999999</v>
      </c>
      <c r="M44" s="481">
        <v>1</v>
      </c>
      <c r="N44" s="481">
        <v>33.331666666666656</v>
      </c>
      <c r="O44" s="484">
        <v>29</v>
      </c>
      <c r="P44" s="484">
        <v>966.62000000000023</v>
      </c>
      <c r="Q44" s="500">
        <v>2.4166708335416782</v>
      </c>
      <c r="R44" s="485">
        <v>33.33172413793104</v>
      </c>
    </row>
    <row r="45" spans="1:18" ht="14.4" customHeight="1" x14ac:dyDescent="0.3">
      <c r="A45" s="480" t="s">
        <v>1546</v>
      </c>
      <c r="B45" s="481" t="s">
        <v>1604</v>
      </c>
      <c r="C45" s="481" t="s">
        <v>427</v>
      </c>
      <c r="D45" s="481" t="s">
        <v>1548</v>
      </c>
      <c r="E45" s="481" t="s">
        <v>1563</v>
      </c>
      <c r="F45" s="481" t="s">
        <v>1564</v>
      </c>
      <c r="G45" s="484">
        <v>15</v>
      </c>
      <c r="H45" s="484">
        <v>540</v>
      </c>
      <c r="I45" s="481">
        <v>0.3840682788051209</v>
      </c>
      <c r="J45" s="481">
        <v>36</v>
      </c>
      <c r="K45" s="484">
        <v>38</v>
      </c>
      <c r="L45" s="484">
        <v>1406</v>
      </c>
      <c r="M45" s="481">
        <v>1</v>
      </c>
      <c r="N45" s="481">
        <v>37</v>
      </c>
      <c r="O45" s="484">
        <v>29</v>
      </c>
      <c r="P45" s="484">
        <v>1073</v>
      </c>
      <c r="Q45" s="500">
        <v>0.76315789473684215</v>
      </c>
      <c r="R45" s="485">
        <v>37</v>
      </c>
    </row>
    <row r="46" spans="1:18" ht="14.4" customHeight="1" x14ac:dyDescent="0.3">
      <c r="A46" s="480" t="s">
        <v>1546</v>
      </c>
      <c r="B46" s="481" t="s">
        <v>1604</v>
      </c>
      <c r="C46" s="481" t="s">
        <v>427</v>
      </c>
      <c r="D46" s="481" t="s">
        <v>1548</v>
      </c>
      <c r="E46" s="481" t="s">
        <v>1565</v>
      </c>
      <c r="F46" s="481" t="s">
        <v>1566</v>
      </c>
      <c r="G46" s="484">
        <v>1</v>
      </c>
      <c r="H46" s="484">
        <v>125</v>
      </c>
      <c r="I46" s="481"/>
      <c r="J46" s="481">
        <v>125</v>
      </c>
      <c r="K46" s="484"/>
      <c r="L46" s="484"/>
      <c r="M46" s="481"/>
      <c r="N46" s="481"/>
      <c r="O46" s="484"/>
      <c r="P46" s="484"/>
      <c r="Q46" s="500"/>
      <c r="R46" s="485"/>
    </row>
    <row r="47" spans="1:18" ht="14.4" customHeight="1" x14ac:dyDescent="0.3">
      <c r="A47" s="480" t="s">
        <v>1546</v>
      </c>
      <c r="B47" s="481" t="s">
        <v>1604</v>
      </c>
      <c r="C47" s="481" t="s">
        <v>427</v>
      </c>
      <c r="D47" s="481" t="s">
        <v>1548</v>
      </c>
      <c r="E47" s="481" t="s">
        <v>1567</v>
      </c>
      <c r="F47" s="481" t="s">
        <v>1568</v>
      </c>
      <c r="G47" s="484"/>
      <c r="H47" s="484"/>
      <c r="I47" s="481"/>
      <c r="J47" s="481"/>
      <c r="K47" s="484">
        <v>2</v>
      </c>
      <c r="L47" s="484">
        <v>64</v>
      </c>
      <c r="M47" s="481">
        <v>1</v>
      </c>
      <c r="N47" s="481">
        <v>32</v>
      </c>
      <c r="O47" s="484"/>
      <c r="P47" s="484"/>
      <c r="Q47" s="500"/>
      <c r="R47" s="485"/>
    </row>
    <row r="48" spans="1:18" ht="14.4" customHeight="1" x14ac:dyDescent="0.3">
      <c r="A48" s="480" t="s">
        <v>1546</v>
      </c>
      <c r="B48" s="481" t="s">
        <v>1604</v>
      </c>
      <c r="C48" s="481" t="s">
        <v>427</v>
      </c>
      <c r="D48" s="481" t="s">
        <v>1548</v>
      </c>
      <c r="E48" s="481" t="s">
        <v>1569</v>
      </c>
      <c r="F48" s="481" t="s">
        <v>1570</v>
      </c>
      <c r="G48" s="484">
        <v>3</v>
      </c>
      <c r="H48" s="484">
        <v>1959</v>
      </c>
      <c r="I48" s="481"/>
      <c r="J48" s="481">
        <v>653</v>
      </c>
      <c r="K48" s="484"/>
      <c r="L48" s="484"/>
      <c r="M48" s="481"/>
      <c r="N48" s="481"/>
      <c r="O48" s="484"/>
      <c r="P48" s="484"/>
      <c r="Q48" s="500"/>
      <c r="R48" s="485"/>
    </row>
    <row r="49" spans="1:18" ht="14.4" customHeight="1" x14ac:dyDescent="0.3">
      <c r="A49" s="480" t="s">
        <v>1546</v>
      </c>
      <c r="B49" s="481" t="s">
        <v>1604</v>
      </c>
      <c r="C49" s="481" t="s">
        <v>427</v>
      </c>
      <c r="D49" s="481" t="s">
        <v>1548</v>
      </c>
      <c r="E49" s="481" t="s">
        <v>1607</v>
      </c>
      <c r="F49" s="481" t="s">
        <v>1608</v>
      </c>
      <c r="G49" s="484">
        <v>33</v>
      </c>
      <c r="H49" s="484">
        <v>5445</v>
      </c>
      <c r="I49" s="481">
        <v>0.83142464498396706</v>
      </c>
      <c r="J49" s="481">
        <v>165</v>
      </c>
      <c r="K49" s="484">
        <v>37</v>
      </c>
      <c r="L49" s="484">
        <v>6549</v>
      </c>
      <c r="M49" s="481">
        <v>1</v>
      </c>
      <c r="N49" s="481">
        <v>177</v>
      </c>
      <c r="O49" s="484">
        <v>75</v>
      </c>
      <c r="P49" s="484">
        <v>13275</v>
      </c>
      <c r="Q49" s="500">
        <v>2.0270270270270272</v>
      </c>
      <c r="R49" s="485">
        <v>177</v>
      </c>
    </row>
    <row r="50" spans="1:18" ht="14.4" customHeight="1" x14ac:dyDescent="0.3">
      <c r="A50" s="480" t="s">
        <v>1546</v>
      </c>
      <c r="B50" s="481" t="s">
        <v>1604</v>
      </c>
      <c r="C50" s="481" t="s">
        <v>427</v>
      </c>
      <c r="D50" s="481" t="s">
        <v>1548</v>
      </c>
      <c r="E50" s="481" t="s">
        <v>1598</v>
      </c>
      <c r="F50" s="481" t="s">
        <v>1599</v>
      </c>
      <c r="G50" s="484">
        <v>5</v>
      </c>
      <c r="H50" s="484">
        <v>2930</v>
      </c>
      <c r="I50" s="481"/>
      <c r="J50" s="481">
        <v>586</v>
      </c>
      <c r="K50" s="484"/>
      <c r="L50" s="484"/>
      <c r="M50" s="481"/>
      <c r="N50" s="481"/>
      <c r="O50" s="484"/>
      <c r="P50" s="484"/>
      <c r="Q50" s="500"/>
      <c r="R50" s="485"/>
    </row>
    <row r="51" spans="1:18" ht="14.4" customHeight="1" x14ac:dyDescent="0.3">
      <c r="A51" s="480" t="s">
        <v>1546</v>
      </c>
      <c r="B51" s="481" t="s">
        <v>1604</v>
      </c>
      <c r="C51" s="481" t="s">
        <v>427</v>
      </c>
      <c r="D51" s="481" t="s">
        <v>1548</v>
      </c>
      <c r="E51" s="481" t="s">
        <v>1575</v>
      </c>
      <c r="F51" s="481" t="s">
        <v>1576</v>
      </c>
      <c r="G51" s="484">
        <v>1</v>
      </c>
      <c r="H51" s="484">
        <v>70</v>
      </c>
      <c r="I51" s="481"/>
      <c r="J51" s="481">
        <v>70</v>
      </c>
      <c r="K51" s="484"/>
      <c r="L51" s="484"/>
      <c r="M51" s="481"/>
      <c r="N51" s="481"/>
      <c r="O51" s="484"/>
      <c r="P51" s="484"/>
      <c r="Q51" s="500"/>
      <c r="R51" s="485"/>
    </row>
    <row r="52" spans="1:18" ht="14.4" customHeight="1" x14ac:dyDescent="0.3">
      <c r="A52" s="480" t="s">
        <v>1546</v>
      </c>
      <c r="B52" s="481" t="s">
        <v>1604</v>
      </c>
      <c r="C52" s="481" t="s">
        <v>427</v>
      </c>
      <c r="D52" s="481" t="s">
        <v>1548</v>
      </c>
      <c r="E52" s="481" t="s">
        <v>1577</v>
      </c>
      <c r="F52" s="481" t="s">
        <v>1578</v>
      </c>
      <c r="G52" s="484">
        <v>4</v>
      </c>
      <c r="H52" s="484">
        <v>840</v>
      </c>
      <c r="I52" s="481">
        <v>7.0070070070070073E-2</v>
      </c>
      <c r="J52" s="481">
        <v>210</v>
      </c>
      <c r="K52" s="484">
        <v>54</v>
      </c>
      <c r="L52" s="484">
        <v>11988</v>
      </c>
      <c r="M52" s="481">
        <v>1</v>
      </c>
      <c r="N52" s="481">
        <v>222</v>
      </c>
      <c r="O52" s="484">
        <v>94</v>
      </c>
      <c r="P52" s="484">
        <v>20962</v>
      </c>
      <c r="Q52" s="500">
        <v>1.748581915248582</v>
      </c>
      <c r="R52" s="485">
        <v>223</v>
      </c>
    </row>
    <row r="53" spans="1:18" ht="14.4" customHeight="1" x14ac:dyDescent="0.3">
      <c r="A53" s="480" t="s">
        <v>1546</v>
      </c>
      <c r="B53" s="481" t="s">
        <v>1604</v>
      </c>
      <c r="C53" s="481" t="s">
        <v>427</v>
      </c>
      <c r="D53" s="481" t="s">
        <v>1548</v>
      </c>
      <c r="E53" s="481" t="s">
        <v>1579</v>
      </c>
      <c r="F53" s="481" t="s">
        <v>1580</v>
      </c>
      <c r="G53" s="484">
        <v>47</v>
      </c>
      <c r="H53" s="484">
        <v>3619</v>
      </c>
      <c r="I53" s="481">
        <v>0.90384615384615385</v>
      </c>
      <c r="J53" s="481">
        <v>77</v>
      </c>
      <c r="K53" s="484">
        <v>52</v>
      </c>
      <c r="L53" s="484">
        <v>4004</v>
      </c>
      <c r="M53" s="481">
        <v>1</v>
      </c>
      <c r="N53" s="481">
        <v>77</v>
      </c>
      <c r="O53" s="484">
        <v>48</v>
      </c>
      <c r="P53" s="484">
        <v>3696</v>
      </c>
      <c r="Q53" s="500">
        <v>0.92307692307692313</v>
      </c>
      <c r="R53" s="485">
        <v>77</v>
      </c>
    </row>
    <row r="54" spans="1:18" ht="14.4" customHeight="1" x14ac:dyDescent="0.3">
      <c r="A54" s="480" t="s">
        <v>1546</v>
      </c>
      <c r="B54" s="481" t="s">
        <v>1604</v>
      </c>
      <c r="C54" s="481" t="s">
        <v>427</v>
      </c>
      <c r="D54" s="481" t="s">
        <v>1548</v>
      </c>
      <c r="E54" s="481" t="s">
        <v>1581</v>
      </c>
      <c r="F54" s="481" t="s">
        <v>1582</v>
      </c>
      <c r="G54" s="484">
        <v>11</v>
      </c>
      <c r="H54" s="484">
        <v>2310</v>
      </c>
      <c r="I54" s="481"/>
      <c r="J54" s="481">
        <v>210</v>
      </c>
      <c r="K54" s="484"/>
      <c r="L54" s="484"/>
      <c r="M54" s="481"/>
      <c r="N54" s="481"/>
      <c r="O54" s="484"/>
      <c r="P54" s="484"/>
      <c r="Q54" s="500"/>
      <c r="R54" s="485"/>
    </row>
    <row r="55" spans="1:18" ht="14.4" customHeight="1" x14ac:dyDescent="0.3">
      <c r="A55" s="480" t="s">
        <v>1546</v>
      </c>
      <c r="B55" s="481" t="s">
        <v>1604</v>
      </c>
      <c r="C55" s="481" t="s">
        <v>427</v>
      </c>
      <c r="D55" s="481" t="s">
        <v>1548</v>
      </c>
      <c r="E55" s="481" t="s">
        <v>1583</v>
      </c>
      <c r="F55" s="481" t="s">
        <v>1584</v>
      </c>
      <c r="G55" s="484"/>
      <c r="H55" s="484"/>
      <c r="I55" s="481"/>
      <c r="J55" s="481"/>
      <c r="K55" s="484">
        <v>18</v>
      </c>
      <c r="L55" s="484">
        <v>1062</v>
      </c>
      <c r="M55" s="481">
        <v>1</v>
      </c>
      <c r="N55" s="481">
        <v>59</v>
      </c>
      <c r="O55" s="484">
        <v>12</v>
      </c>
      <c r="P55" s="484">
        <v>708</v>
      </c>
      <c r="Q55" s="500">
        <v>0.66666666666666663</v>
      </c>
      <c r="R55" s="485">
        <v>59</v>
      </c>
    </row>
    <row r="56" spans="1:18" ht="14.4" customHeight="1" x14ac:dyDescent="0.3">
      <c r="A56" s="480" t="s">
        <v>1546</v>
      </c>
      <c r="B56" s="481" t="s">
        <v>1604</v>
      </c>
      <c r="C56" s="481" t="s">
        <v>427</v>
      </c>
      <c r="D56" s="481" t="s">
        <v>1548</v>
      </c>
      <c r="E56" s="481" t="s">
        <v>1609</v>
      </c>
      <c r="F56" s="481" t="s">
        <v>1610</v>
      </c>
      <c r="G56" s="484">
        <v>48</v>
      </c>
      <c r="H56" s="484">
        <v>15888</v>
      </c>
      <c r="I56" s="481">
        <v>3.4524119947848759</v>
      </c>
      <c r="J56" s="481">
        <v>331</v>
      </c>
      <c r="K56" s="484">
        <v>13</v>
      </c>
      <c r="L56" s="484">
        <v>4602</v>
      </c>
      <c r="M56" s="481">
        <v>1</v>
      </c>
      <c r="N56" s="481">
        <v>354</v>
      </c>
      <c r="O56" s="484">
        <v>19</v>
      </c>
      <c r="P56" s="484">
        <v>6745</v>
      </c>
      <c r="Q56" s="500">
        <v>1.4656671012603215</v>
      </c>
      <c r="R56" s="485">
        <v>355</v>
      </c>
    </row>
    <row r="57" spans="1:18" ht="14.4" customHeight="1" x14ac:dyDescent="0.3">
      <c r="A57" s="480" t="s">
        <v>1546</v>
      </c>
      <c r="B57" s="481" t="s">
        <v>1604</v>
      </c>
      <c r="C57" s="481" t="s">
        <v>427</v>
      </c>
      <c r="D57" s="481" t="s">
        <v>1548</v>
      </c>
      <c r="E57" s="481" t="s">
        <v>1611</v>
      </c>
      <c r="F57" s="481" t="s">
        <v>1612</v>
      </c>
      <c r="G57" s="484">
        <v>10</v>
      </c>
      <c r="H57" s="484">
        <v>6530</v>
      </c>
      <c r="I57" s="481">
        <v>9.3152639087018549</v>
      </c>
      <c r="J57" s="481">
        <v>653</v>
      </c>
      <c r="K57" s="484">
        <v>1</v>
      </c>
      <c r="L57" s="484">
        <v>701</v>
      </c>
      <c r="M57" s="481">
        <v>1</v>
      </c>
      <c r="N57" s="481">
        <v>701</v>
      </c>
      <c r="O57" s="484"/>
      <c r="P57" s="484"/>
      <c r="Q57" s="500"/>
      <c r="R57" s="485"/>
    </row>
    <row r="58" spans="1:18" ht="14.4" customHeight="1" x14ac:dyDescent="0.3">
      <c r="A58" s="480" t="s">
        <v>1546</v>
      </c>
      <c r="B58" s="481" t="s">
        <v>1613</v>
      </c>
      <c r="C58" s="481" t="s">
        <v>427</v>
      </c>
      <c r="D58" s="481" t="s">
        <v>1548</v>
      </c>
      <c r="E58" s="481" t="s">
        <v>1551</v>
      </c>
      <c r="F58" s="481" t="s">
        <v>1552</v>
      </c>
      <c r="G58" s="484">
        <v>1</v>
      </c>
      <c r="H58" s="484">
        <v>35</v>
      </c>
      <c r="I58" s="481"/>
      <c r="J58" s="481">
        <v>35</v>
      </c>
      <c r="K58" s="484"/>
      <c r="L58" s="484"/>
      <c r="M58" s="481"/>
      <c r="N58" s="481"/>
      <c r="O58" s="484"/>
      <c r="P58" s="484"/>
      <c r="Q58" s="500"/>
      <c r="R58" s="485"/>
    </row>
    <row r="59" spans="1:18" ht="14.4" customHeight="1" x14ac:dyDescent="0.3">
      <c r="A59" s="480" t="s">
        <v>1546</v>
      </c>
      <c r="B59" s="481" t="s">
        <v>1613</v>
      </c>
      <c r="C59" s="481" t="s">
        <v>427</v>
      </c>
      <c r="D59" s="481" t="s">
        <v>1548</v>
      </c>
      <c r="E59" s="481" t="s">
        <v>1614</v>
      </c>
      <c r="F59" s="481" t="s">
        <v>1615</v>
      </c>
      <c r="G59" s="484">
        <v>66</v>
      </c>
      <c r="H59" s="484">
        <v>10890</v>
      </c>
      <c r="I59" s="481">
        <v>1.2305084745762711</v>
      </c>
      <c r="J59" s="481">
        <v>165</v>
      </c>
      <c r="K59" s="484">
        <v>50</v>
      </c>
      <c r="L59" s="484">
        <v>8850</v>
      </c>
      <c r="M59" s="481">
        <v>1</v>
      </c>
      <c r="N59" s="481">
        <v>177</v>
      </c>
      <c r="O59" s="484">
        <v>23</v>
      </c>
      <c r="P59" s="484">
        <v>4071</v>
      </c>
      <c r="Q59" s="500">
        <v>0.46</v>
      </c>
      <c r="R59" s="485">
        <v>177</v>
      </c>
    </row>
    <row r="60" spans="1:18" ht="14.4" customHeight="1" x14ac:dyDescent="0.3">
      <c r="A60" s="480" t="s">
        <v>1546</v>
      </c>
      <c r="B60" s="481" t="s">
        <v>1613</v>
      </c>
      <c r="C60" s="481" t="s">
        <v>427</v>
      </c>
      <c r="D60" s="481" t="s">
        <v>1548</v>
      </c>
      <c r="E60" s="481" t="s">
        <v>1561</v>
      </c>
      <c r="F60" s="481" t="s">
        <v>1562</v>
      </c>
      <c r="G60" s="484"/>
      <c r="H60" s="484"/>
      <c r="I60" s="481"/>
      <c r="J60" s="481"/>
      <c r="K60" s="484">
        <v>3</v>
      </c>
      <c r="L60" s="484">
        <v>99.99</v>
      </c>
      <c r="M60" s="481">
        <v>1</v>
      </c>
      <c r="N60" s="481">
        <v>33.33</v>
      </c>
      <c r="O60" s="484"/>
      <c r="P60" s="484"/>
      <c r="Q60" s="500"/>
      <c r="R60" s="485"/>
    </row>
    <row r="61" spans="1:18" ht="14.4" customHeight="1" x14ac:dyDescent="0.3">
      <c r="A61" s="480" t="s">
        <v>1546</v>
      </c>
      <c r="B61" s="481" t="s">
        <v>1613</v>
      </c>
      <c r="C61" s="481" t="s">
        <v>427</v>
      </c>
      <c r="D61" s="481" t="s">
        <v>1548</v>
      </c>
      <c r="E61" s="481" t="s">
        <v>1616</v>
      </c>
      <c r="F61" s="481" t="s">
        <v>1617</v>
      </c>
      <c r="G61" s="484">
        <v>3</v>
      </c>
      <c r="H61" s="484">
        <v>324</v>
      </c>
      <c r="I61" s="481">
        <v>0.69827586206896552</v>
      </c>
      <c r="J61" s="481">
        <v>108</v>
      </c>
      <c r="K61" s="484">
        <v>4</v>
      </c>
      <c r="L61" s="484">
        <v>464</v>
      </c>
      <c r="M61" s="481">
        <v>1</v>
      </c>
      <c r="N61" s="481">
        <v>116</v>
      </c>
      <c r="O61" s="484">
        <v>7</v>
      </c>
      <c r="P61" s="484">
        <v>812</v>
      </c>
      <c r="Q61" s="500">
        <v>1.75</v>
      </c>
      <c r="R61" s="485">
        <v>116</v>
      </c>
    </row>
    <row r="62" spans="1:18" ht="14.4" customHeight="1" x14ac:dyDescent="0.3">
      <c r="A62" s="480" t="s">
        <v>1546</v>
      </c>
      <c r="B62" s="481" t="s">
        <v>1613</v>
      </c>
      <c r="C62" s="481" t="s">
        <v>427</v>
      </c>
      <c r="D62" s="481" t="s">
        <v>1548</v>
      </c>
      <c r="E62" s="481" t="s">
        <v>1563</v>
      </c>
      <c r="F62" s="481" t="s">
        <v>1564</v>
      </c>
      <c r="G62" s="484">
        <v>1</v>
      </c>
      <c r="H62" s="484">
        <v>36</v>
      </c>
      <c r="I62" s="481"/>
      <c r="J62" s="481">
        <v>36</v>
      </c>
      <c r="K62" s="484"/>
      <c r="L62" s="484"/>
      <c r="M62" s="481"/>
      <c r="N62" s="481"/>
      <c r="O62" s="484">
        <v>1</v>
      </c>
      <c r="P62" s="484">
        <v>37</v>
      </c>
      <c r="Q62" s="500"/>
      <c r="R62" s="485">
        <v>37</v>
      </c>
    </row>
    <row r="63" spans="1:18" ht="14.4" customHeight="1" x14ac:dyDescent="0.3">
      <c r="A63" s="480" t="s">
        <v>1546</v>
      </c>
      <c r="B63" s="481" t="s">
        <v>1613</v>
      </c>
      <c r="C63" s="481" t="s">
        <v>427</v>
      </c>
      <c r="D63" s="481" t="s">
        <v>1548</v>
      </c>
      <c r="E63" s="481" t="s">
        <v>1618</v>
      </c>
      <c r="F63" s="481" t="s">
        <v>1619</v>
      </c>
      <c r="G63" s="484">
        <v>2</v>
      </c>
      <c r="H63" s="484">
        <v>662</v>
      </c>
      <c r="I63" s="481">
        <v>0.1100033233632436</v>
      </c>
      <c r="J63" s="481">
        <v>331</v>
      </c>
      <c r="K63" s="484">
        <v>17</v>
      </c>
      <c r="L63" s="484">
        <v>6018</v>
      </c>
      <c r="M63" s="481">
        <v>1</v>
      </c>
      <c r="N63" s="481">
        <v>354</v>
      </c>
      <c r="O63" s="484">
        <v>52</v>
      </c>
      <c r="P63" s="484">
        <v>18460</v>
      </c>
      <c r="Q63" s="500">
        <v>3.0674642738451312</v>
      </c>
      <c r="R63" s="485">
        <v>355</v>
      </c>
    </row>
    <row r="64" spans="1:18" ht="14.4" customHeight="1" x14ac:dyDescent="0.3">
      <c r="A64" s="480" t="s">
        <v>1546</v>
      </c>
      <c r="B64" s="481" t="s">
        <v>1613</v>
      </c>
      <c r="C64" s="481" t="s">
        <v>427</v>
      </c>
      <c r="D64" s="481" t="s">
        <v>1548</v>
      </c>
      <c r="E64" s="481" t="s">
        <v>1620</v>
      </c>
      <c r="F64" s="481" t="s">
        <v>1621</v>
      </c>
      <c r="G64" s="484">
        <v>22</v>
      </c>
      <c r="H64" s="484">
        <v>14366</v>
      </c>
      <c r="I64" s="481">
        <v>0.47659489765451346</v>
      </c>
      <c r="J64" s="481">
        <v>653</v>
      </c>
      <c r="K64" s="484">
        <v>43</v>
      </c>
      <c r="L64" s="484">
        <v>30143</v>
      </c>
      <c r="M64" s="481">
        <v>1</v>
      </c>
      <c r="N64" s="481">
        <v>701</v>
      </c>
      <c r="O64" s="484">
        <v>14</v>
      </c>
      <c r="P64" s="484">
        <v>9814</v>
      </c>
      <c r="Q64" s="500">
        <v>0.32558139534883723</v>
      </c>
      <c r="R64" s="485">
        <v>701</v>
      </c>
    </row>
    <row r="65" spans="1:18" ht="14.4" customHeight="1" x14ac:dyDescent="0.3">
      <c r="A65" s="480" t="s">
        <v>1546</v>
      </c>
      <c r="B65" s="481" t="s">
        <v>1613</v>
      </c>
      <c r="C65" s="481" t="s">
        <v>427</v>
      </c>
      <c r="D65" s="481" t="s">
        <v>1548</v>
      </c>
      <c r="E65" s="481" t="s">
        <v>1577</v>
      </c>
      <c r="F65" s="481" t="s">
        <v>1578</v>
      </c>
      <c r="G65" s="484">
        <v>1</v>
      </c>
      <c r="H65" s="484">
        <v>210</v>
      </c>
      <c r="I65" s="481">
        <v>4.1128084606345476E-2</v>
      </c>
      <c r="J65" s="481">
        <v>210</v>
      </c>
      <c r="K65" s="484">
        <v>23</v>
      </c>
      <c r="L65" s="484">
        <v>5106</v>
      </c>
      <c r="M65" s="481">
        <v>1</v>
      </c>
      <c r="N65" s="481">
        <v>222</v>
      </c>
      <c r="O65" s="484">
        <v>46</v>
      </c>
      <c r="P65" s="484">
        <v>10258</v>
      </c>
      <c r="Q65" s="500">
        <v>2.0090090090090089</v>
      </c>
      <c r="R65" s="485">
        <v>223</v>
      </c>
    </row>
    <row r="66" spans="1:18" ht="14.4" customHeight="1" x14ac:dyDescent="0.3">
      <c r="A66" s="480" t="s">
        <v>1546</v>
      </c>
      <c r="B66" s="481" t="s">
        <v>1613</v>
      </c>
      <c r="C66" s="481" t="s">
        <v>427</v>
      </c>
      <c r="D66" s="481" t="s">
        <v>1548</v>
      </c>
      <c r="E66" s="481" t="s">
        <v>1579</v>
      </c>
      <c r="F66" s="481" t="s">
        <v>1580</v>
      </c>
      <c r="G66" s="484">
        <v>3</v>
      </c>
      <c r="H66" s="484">
        <v>231</v>
      </c>
      <c r="I66" s="481">
        <v>3.7499999999999999E-2</v>
      </c>
      <c r="J66" s="481">
        <v>77</v>
      </c>
      <c r="K66" s="484">
        <v>80</v>
      </c>
      <c r="L66" s="484">
        <v>6160</v>
      </c>
      <c r="M66" s="481">
        <v>1</v>
      </c>
      <c r="N66" s="481">
        <v>77</v>
      </c>
      <c r="O66" s="484">
        <v>81</v>
      </c>
      <c r="P66" s="484">
        <v>6237</v>
      </c>
      <c r="Q66" s="500">
        <v>1.0125</v>
      </c>
      <c r="R66" s="485">
        <v>77</v>
      </c>
    </row>
    <row r="67" spans="1:18" ht="14.4" customHeight="1" x14ac:dyDescent="0.3">
      <c r="A67" s="480" t="s">
        <v>1546</v>
      </c>
      <c r="B67" s="481" t="s">
        <v>1613</v>
      </c>
      <c r="C67" s="481" t="s">
        <v>427</v>
      </c>
      <c r="D67" s="481" t="s">
        <v>1548</v>
      </c>
      <c r="E67" s="481" t="s">
        <v>1581</v>
      </c>
      <c r="F67" s="481" t="s">
        <v>1582</v>
      </c>
      <c r="G67" s="484">
        <v>47</v>
      </c>
      <c r="H67" s="484">
        <v>9870</v>
      </c>
      <c r="I67" s="481">
        <v>0.79391891891891897</v>
      </c>
      <c r="J67" s="481">
        <v>210</v>
      </c>
      <c r="K67" s="484">
        <v>56</v>
      </c>
      <c r="L67" s="484">
        <v>12432</v>
      </c>
      <c r="M67" s="481">
        <v>1</v>
      </c>
      <c r="N67" s="481">
        <v>222</v>
      </c>
      <c r="O67" s="484">
        <v>31</v>
      </c>
      <c r="P67" s="484">
        <v>6913</v>
      </c>
      <c r="Q67" s="500">
        <v>0.55606499356499361</v>
      </c>
      <c r="R67" s="485">
        <v>223</v>
      </c>
    </row>
    <row r="68" spans="1:18" ht="14.4" customHeight="1" x14ac:dyDescent="0.3">
      <c r="A68" s="480" t="s">
        <v>1622</v>
      </c>
      <c r="B68" s="481" t="s">
        <v>1623</v>
      </c>
      <c r="C68" s="481" t="s">
        <v>427</v>
      </c>
      <c r="D68" s="481" t="s">
        <v>1548</v>
      </c>
      <c r="E68" s="481" t="s">
        <v>1624</v>
      </c>
      <c r="F68" s="481" t="s">
        <v>1625</v>
      </c>
      <c r="G68" s="484">
        <v>59</v>
      </c>
      <c r="H68" s="484">
        <v>9204</v>
      </c>
      <c r="I68" s="481">
        <v>0.5761863027419557</v>
      </c>
      <c r="J68" s="481">
        <v>156</v>
      </c>
      <c r="K68" s="484">
        <v>98</v>
      </c>
      <c r="L68" s="484">
        <v>15974</v>
      </c>
      <c r="M68" s="481">
        <v>1</v>
      </c>
      <c r="N68" s="481">
        <v>163</v>
      </c>
      <c r="O68" s="484">
        <v>76</v>
      </c>
      <c r="P68" s="484">
        <v>12464</v>
      </c>
      <c r="Q68" s="500">
        <v>0.78026793539501693</v>
      </c>
      <c r="R68" s="485">
        <v>164</v>
      </c>
    </row>
    <row r="69" spans="1:18" ht="14.4" customHeight="1" x14ac:dyDescent="0.3">
      <c r="A69" s="480" t="s">
        <v>1622</v>
      </c>
      <c r="B69" s="481" t="s">
        <v>1623</v>
      </c>
      <c r="C69" s="481" t="s">
        <v>427</v>
      </c>
      <c r="D69" s="481" t="s">
        <v>1548</v>
      </c>
      <c r="E69" s="481" t="s">
        <v>1626</v>
      </c>
      <c r="F69" s="481" t="s">
        <v>1627</v>
      </c>
      <c r="G69" s="484">
        <v>569</v>
      </c>
      <c r="H69" s="484">
        <v>46089</v>
      </c>
      <c r="I69" s="481">
        <v>0.34958813088790791</v>
      </c>
      <c r="J69" s="481">
        <v>81</v>
      </c>
      <c r="K69" s="484">
        <v>1533</v>
      </c>
      <c r="L69" s="484">
        <v>131838</v>
      </c>
      <c r="M69" s="481">
        <v>1</v>
      </c>
      <c r="N69" s="481">
        <v>86</v>
      </c>
      <c r="O69" s="484">
        <v>1227</v>
      </c>
      <c r="P69" s="484">
        <v>105522</v>
      </c>
      <c r="Q69" s="500">
        <v>0.80039138943248533</v>
      </c>
      <c r="R69" s="485">
        <v>86</v>
      </c>
    </row>
    <row r="70" spans="1:18" ht="14.4" customHeight="1" x14ac:dyDescent="0.3">
      <c r="A70" s="480" t="s">
        <v>1622</v>
      </c>
      <c r="B70" s="481" t="s">
        <v>1623</v>
      </c>
      <c r="C70" s="481" t="s">
        <v>427</v>
      </c>
      <c r="D70" s="481" t="s">
        <v>1548</v>
      </c>
      <c r="E70" s="481" t="s">
        <v>1628</v>
      </c>
      <c r="F70" s="481" t="s">
        <v>1629</v>
      </c>
      <c r="G70" s="484">
        <v>507</v>
      </c>
      <c r="H70" s="484">
        <v>39546</v>
      </c>
      <c r="I70" s="481">
        <v>0.43630225399662398</v>
      </c>
      <c r="J70" s="481">
        <v>78</v>
      </c>
      <c r="K70" s="484">
        <v>1119</v>
      </c>
      <c r="L70" s="484">
        <v>90639</v>
      </c>
      <c r="M70" s="481">
        <v>1</v>
      </c>
      <c r="N70" s="481">
        <v>81</v>
      </c>
      <c r="O70" s="484">
        <v>829</v>
      </c>
      <c r="P70" s="484">
        <v>67149</v>
      </c>
      <c r="Q70" s="500">
        <v>0.74084003574620194</v>
      </c>
      <c r="R70" s="485">
        <v>81</v>
      </c>
    </row>
    <row r="71" spans="1:18" ht="14.4" customHeight="1" x14ac:dyDescent="0.3">
      <c r="A71" s="480" t="s">
        <v>1622</v>
      </c>
      <c r="B71" s="481" t="s">
        <v>1623</v>
      </c>
      <c r="C71" s="481" t="s">
        <v>427</v>
      </c>
      <c r="D71" s="481" t="s">
        <v>1548</v>
      </c>
      <c r="E71" s="481" t="s">
        <v>1630</v>
      </c>
      <c r="F71" s="481" t="s">
        <v>1631</v>
      </c>
      <c r="G71" s="484"/>
      <c r="H71" s="484"/>
      <c r="I71" s="481"/>
      <c r="J71" s="481"/>
      <c r="K71" s="484"/>
      <c r="L71" s="484"/>
      <c r="M71" s="481"/>
      <c r="N71" s="481"/>
      <c r="O71" s="484">
        <v>21</v>
      </c>
      <c r="P71" s="484">
        <v>10920</v>
      </c>
      <c r="Q71" s="500"/>
      <c r="R71" s="485">
        <v>520</v>
      </c>
    </row>
    <row r="72" spans="1:18" ht="14.4" customHeight="1" x14ac:dyDescent="0.3">
      <c r="A72" s="480" t="s">
        <v>1622</v>
      </c>
      <c r="B72" s="481" t="s">
        <v>1623</v>
      </c>
      <c r="C72" s="481" t="s">
        <v>427</v>
      </c>
      <c r="D72" s="481" t="s">
        <v>1548</v>
      </c>
      <c r="E72" s="481" t="s">
        <v>1632</v>
      </c>
      <c r="F72" s="481" t="s">
        <v>1633</v>
      </c>
      <c r="G72" s="484">
        <v>1</v>
      </c>
      <c r="H72" s="484">
        <v>78</v>
      </c>
      <c r="I72" s="481"/>
      <c r="J72" s="481">
        <v>78</v>
      </c>
      <c r="K72" s="484"/>
      <c r="L72" s="484"/>
      <c r="M72" s="481"/>
      <c r="N72" s="481"/>
      <c r="O72" s="484"/>
      <c r="P72" s="484"/>
      <c r="Q72" s="500"/>
      <c r="R72" s="485"/>
    </row>
    <row r="73" spans="1:18" ht="14.4" customHeight="1" x14ac:dyDescent="0.3">
      <c r="A73" s="480" t="s">
        <v>1622</v>
      </c>
      <c r="B73" s="481" t="s">
        <v>1623</v>
      </c>
      <c r="C73" s="481" t="s">
        <v>427</v>
      </c>
      <c r="D73" s="481" t="s">
        <v>1548</v>
      </c>
      <c r="E73" s="481" t="s">
        <v>1634</v>
      </c>
      <c r="F73" s="481" t="s">
        <v>1635</v>
      </c>
      <c r="G73" s="484">
        <v>100</v>
      </c>
      <c r="H73" s="484">
        <v>38400</v>
      </c>
      <c r="I73" s="481">
        <v>0.93887530562347188</v>
      </c>
      <c r="J73" s="481">
        <v>384</v>
      </c>
      <c r="K73" s="484">
        <v>100</v>
      </c>
      <c r="L73" s="484">
        <v>40900</v>
      </c>
      <c r="M73" s="481">
        <v>1</v>
      </c>
      <c r="N73" s="481">
        <v>409</v>
      </c>
      <c r="O73" s="484">
        <v>99</v>
      </c>
      <c r="P73" s="484">
        <v>40590</v>
      </c>
      <c r="Q73" s="500">
        <v>0.99242053789731055</v>
      </c>
      <c r="R73" s="485">
        <v>410</v>
      </c>
    </row>
    <row r="74" spans="1:18" ht="14.4" customHeight="1" x14ac:dyDescent="0.3">
      <c r="A74" s="480" t="s">
        <v>1622</v>
      </c>
      <c r="B74" s="481" t="s">
        <v>1623</v>
      </c>
      <c r="C74" s="481" t="s">
        <v>427</v>
      </c>
      <c r="D74" s="481" t="s">
        <v>1548</v>
      </c>
      <c r="E74" s="481" t="s">
        <v>1636</v>
      </c>
      <c r="F74" s="481" t="s">
        <v>1637</v>
      </c>
      <c r="G74" s="484">
        <v>380</v>
      </c>
      <c r="H74" s="484">
        <v>29640</v>
      </c>
      <c r="I74" s="481">
        <v>0.66171053512825662</v>
      </c>
      <c r="J74" s="481">
        <v>78</v>
      </c>
      <c r="K74" s="484">
        <v>553</v>
      </c>
      <c r="L74" s="484">
        <v>44793</v>
      </c>
      <c r="M74" s="481">
        <v>1</v>
      </c>
      <c r="N74" s="481">
        <v>81</v>
      </c>
      <c r="O74" s="484">
        <v>372</v>
      </c>
      <c r="P74" s="484">
        <v>30132</v>
      </c>
      <c r="Q74" s="500">
        <v>0.67269439421338151</v>
      </c>
      <c r="R74" s="485">
        <v>81</v>
      </c>
    </row>
    <row r="75" spans="1:18" ht="14.4" customHeight="1" x14ac:dyDescent="0.3">
      <c r="A75" s="480" t="s">
        <v>1622</v>
      </c>
      <c r="B75" s="481" t="s">
        <v>1623</v>
      </c>
      <c r="C75" s="481" t="s">
        <v>427</v>
      </c>
      <c r="D75" s="481" t="s">
        <v>1548</v>
      </c>
      <c r="E75" s="481" t="s">
        <v>1638</v>
      </c>
      <c r="F75" s="481" t="s">
        <v>1639</v>
      </c>
      <c r="G75" s="484">
        <v>11</v>
      </c>
      <c r="H75" s="484">
        <v>1144</v>
      </c>
      <c r="I75" s="481">
        <v>0.58847736625514402</v>
      </c>
      <c r="J75" s="481">
        <v>104</v>
      </c>
      <c r="K75" s="484">
        <v>18</v>
      </c>
      <c r="L75" s="484">
        <v>1944</v>
      </c>
      <c r="M75" s="481">
        <v>1</v>
      </c>
      <c r="N75" s="481">
        <v>108</v>
      </c>
      <c r="O75" s="484">
        <v>35</v>
      </c>
      <c r="P75" s="484">
        <v>3780</v>
      </c>
      <c r="Q75" s="500">
        <v>1.9444444444444444</v>
      </c>
      <c r="R75" s="485">
        <v>108</v>
      </c>
    </row>
    <row r="76" spans="1:18" ht="14.4" customHeight="1" x14ac:dyDescent="0.3">
      <c r="A76" s="480" t="s">
        <v>1622</v>
      </c>
      <c r="B76" s="481" t="s">
        <v>1623</v>
      </c>
      <c r="C76" s="481" t="s">
        <v>427</v>
      </c>
      <c r="D76" s="481" t="s">
        <v>1548</v>
      </c>
      <c r="E76" s="481" t="s">
        <v>1640</v>
      </c>
      <c r="F76" s="481" t="s">
        <v>1641</v>
      </c>
      <c r="G76" s="484">
        <v>484</v>
      </c>
      <c r="H76" s="484">
        <v>31460</v>
      </c>
      <c r="I76" s="481">
        <v>0.85998578535891967</v>
      </c>
      <c r="J76" s="481">
        <v>65</v>
      </c>
      <c r="K76" s="484">
        <v>546</v>
      </c>
      <c r="L76" s="484">
        <v>36582</v>
      </c>
      <c r="M76" s="481">
        <v>1</v>
      </c>
      <c r="N76" s="481">
        <v>67</v>
      </c>
      <c r="O76" s="484">
        <v>510</v>
      </c>
      <c r="P76" s="484">
        <v>34170</v>
      </c>
      <c r="Q76" s="500">
        <v>0.93406593406593408</v>
      </c>
      <c r="R76" s="485">
        <v>67</v>
      </c>
    </row>
    <row r="77" spans="1:18" ht="14.4" customHeight="1" x14ac:dyDescent="0.3">
      <c r="A77" s="480" t="s">
        <v>1622</v>
      </c>
      <c r="B77" s="481" t="s">
        <v>1623</v>
      </c>
      <c r="C77" s="481" t="s">
        <v>427</v>
      </c>
      <c r="D77" s="481" t="s">
        <v>1548</v>
      </c>
      <c r="E77" s="481" t="s">
        <v>1642</v>
      </c>
      <c r="F77" s="481" t="s">
        <v>1643</v>
      </c>
      <c r="G77" s="484">
        <v>62</v>
      </c>
      <c r="H77" s="484">
        <v>16058</v>
      </c>
      <c r="I77" s="481">
        <v>0.3556510376292884</v>
      </c>
      <c r="J77" s="481">
        <v>259</v>
      </c>
      <c r="K77" s="484">
        <v>163</v>
      </c>
      <c r="L77" s="484">
        <v>45151</v>
      </c>
      <c r="M77" s="481">
        <v>1</v>
      </c>
      <c r="N77" s="481">
        <v>277</v>
      </c>
      <c r="O77" s="484">
        <v>131</v>
      </c>
      <c r="P77" s="484">
        <v>36418</v>
      </c>
      <c r="Q77" s="500">
        <v>0.80658235697991187</v>
      </c>
      <c r="R77" s="485">
        <v>278</v>
      </c>
    </row>
    <row r="78" spans="1:18" ht="14.4" customHeight="1" x14ac:dyDescent="0.3">
      <c r="A78" s="480" t="s">
        <v>1622</v>
      </c>
      <c r="B78" s="481" t="s">
        <v>1623</v>
      </c>
      <c r="C78" s="481" t="s">
        <v>427</v>
      </c>
      <c r="D78" s="481" t="s">
        <v>1548</v>
      </c>
      <c r="E78" s="481" t="s">
        <v>1644</v>
      </c>
      <c r="F78" s="481" t="s">
        <v>1645</v>
      </c>
      <c r="G78" s="484">
        <v>17</v>
      </c>
      <c r="H78" s="484">
        <v>4590</v>
      </c>
      <c r="I78" s="481">
        <v>0.47038327526132406</v>
      </c>
      <c r="J78" s="481">
        <v>270</v>
      </c>
      <c r="K78" s="484">
        <v>34</v>
      </c>
      <c r="L78" s="484">
        <v>9758</v>
      </c>
      <c r="M78" s="481">
        <v>1</v>
      </c>
      <c r="N78" s="481">
        <v>287</v>
      </c>
      <c r="O78" s="484">
        <v>27</v>
      </c>
      <c r="P78" s="484">
        <v>7776</v>
      </c>
      <c r="Q78" s="500">
        <v>0.79688460750153722</v>
      </c>
      <c r="R78" s="485">
        <v>288</v>
      </c>
    </row>
    <row r="79" spans="1:18" ht="14.4" customHeight="1" thickBot="1" x14ac:dyDescent="0.35">
      <c r="A79" s="486" t="s">
        <v>1622</v>
      </c>
      <c r="B79" s="487" t="s">
        <v>1623</v>
      </c>
      <c r="C79" s="487" t="s">
        <v>427</v>
      </c>
      <c r="D79" s="487" t="s">
        <v>1548</v>
      </c>
      <c r="E79" s="487" t="s">
        <v>1646</v>
      </c>
      <c r="F79" s="487" t="s">
        <v>1647</v>
      </c>
      <c r="G79" s="490">
        <v>14</v>
      </c>
      <c r="H79" s="490">
        <v>2184</v>
      </c>
      <c r="I79" s="487">
        <v>0.70519857927026153</v>
      </c>
      <c r="J79" s="487">
        <v>156</v>
      </c>
      <c r="K79" s="490">
        <v>19</v>
      </c>
      <c r="L79" s="490">
        <v>3097</v>
      </c>
      <c r="M79" s="487">
        <v>1</v>
      </c>
      <c r="N79" s="487">
        <v>163</v>
      </c>
      <c r="O79" s="490">
        <v>24</v>
      </c>
      <c r="P79" s="490">
        <v>3936</v>
      </c>
      <c r="Q79" s="502">
        <v>1.270907329673878</v>
      </c>
      <c r="R79" s="491">
        <v>164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47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41" t="s">
        <v>1649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</row>
    <row r="2" spans="1:19" ht="14.4" customHeight="1" thickBot="1" x14ac:dyDescent="0.35">
      <c r="A2" s="235" t="s">
        <v>256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128</v>
      </c>
      <c r="H3" s="102">
        <f t="shared" ref="H3:Q3" si="0">SUBTOTAL(9,H6:H1048576)</f>
        <v>3807</v>
      </c>
      <c r="I3" s="103">
        <f t="shared" si="0"/>
        <v>727546</v>
      </c>
      <c r="J3" s="74"/>
      <c r="K3" s="74"/>
      <c r="L3" s="103">
        <f t="shared" si="0"/>
        <v>7313</v>
      </c>
      <c r="M3" s="103">
        <f t="shared" si="0"/>
        <v>1226581.9299999997</v>
      </c>
      <c r="N3" s="74"/>
      <c r="O3" s="74"/>
      <c r="P3" s="103">
        <f t="shared" si="0"/>
        <v>7229</v>
      </c>
      <c r="Q3" s="103">
        <f t="shared" si="0"/>
        <v>1305132.8400000001</v>
      </c>
      <c r="R3" s="75">
        <f>IF(M3=0,0,Q3/M3)</f>
        <v>1.0640404917753847</v>
      </c>
      <c r="S3" s="104">
        <f>IF(P3=0,0,Q3/P3)</f>
        <v>180.54126988518468</v>
      </c>
    </row>
    <row r="4" spans="1:19" ht="14.4" customHeight="1" x14ac:dyDescent="0.3">
      <c r="A4" s="422" t="s">
        <v>244</v>
      </c>
      <c r="B4" s="422" t="s">
        <v>95</v>
      </c>
      <c r="C4" s="430" t="s">
        <v>0</v>
      </c>
      <c r="D4" s="308" t="s">
        <v>135</v>
      </c>
      <c r="E4" s="424" t="s">
        <v>96</v>
      </c>
      <c r="F4" s="429" t="s">
        <v>71</v>
      </c>
      <c r="G4" s="425" t="s">
        <v>70</v>
      </c>
      <c r="H4" s="426">
        <v>2015</v>
      </c>
      <c r="I4" s="427"/>
      <c r="J4" s="101"/>
      <c r="K4" s="101"/>
      <c r="L4" s="426">
        <v>2016</v>
      </c>
      <c r="M4" s="427"/>
      <c r="N4" s="101"/>
      <c r="O4" s="101"/>
      <c r="P4" s="426">
        <v>2017</v>
      </c>
      <c r="Q4" s="427"/>
      <c r="R4" s="428" t="s">
        <v>2</v>
      </c>
      <c r="S4" s="423" t="s">
        <v>98</v>
      </c>
    </row>
    <row r="5" spans="1:19" ht="14.4" customHeight="1" thickBot="1" x14ac:dyDescent="0.35">
      <c r="A5" s="597"/>
      <c r="B5" s="597"/>
      <c r="C5" s="598"/>
      <c r="D5" s="607"/>
      <c r="E5" s="599"/>
      <c r="F5" s="600"/>
      <c r="G5" s="601"/>
      <c r="H5" s="602" t="s">
        <v>72</v>
      </c>
      <c r="I5" s="603" t="s">
        <v>14</v>
      </c>
      <c r="J5" s="604"/>
      <c r="K5" s="604"/>
      <c r="L5" s="602" t="s">
        <v>72</v>
      </c>
      <c r="M5" s="603" t="s">
        <v>14</v>
      </c>
      <c r="N5" s="604"/>
      <c r="O5" s="604"/>
      <c r="P5" s="602" t="s">
        <v>72</v>
      </c>
      <c r="Q5" s="603" t="s">
        <v>14</v>
      </c>
      <c r="R5" s="605"/>
      <c r="S5" s="606"/>
    </row>
    <row r="6" spans="1:19" ht="14.4" customHeight="1" x14ac:dyDescent="0.3">
      <c r="A6" s="537" t="s">
        <v>1546</v>
      </c>
      <c r="B6" s="538" t="s">
        <v>1547</v>
      </c>
      <c r="C6" s="538" t="s">
        <v>427</v>
      </c>
      <c r="D6" s="538" t="s">
        <v>1531</v>
      </c>
      <c r="E6" s="538" t="s">
        <v>1548</v>
      </c>
      <c r="F6" s="538" t="s">
        <v>1557</v>
      </c>
      <c r="G6" s="538" t="s">
        <v>1558</v>
      </c>
      <c r="H6" s="116"/>
      <c r="I6" s="116"/>
      <c r="J6" s="538"/>
      <c r="K6" s="538"/>
      <c r="L6" s="116"/>
      <c r="M6" s="116"/>
      <c r="N6" s="538"/>
      <c r="O6" s="538"/>
      <c r="P6" s="116">
        <v>1</v>
      </c>
      <c r="Q6" s="116">
        <v>624</v>
      </c>
      <c r="R6" s="543"/>
      <c r="S6" s="554">
        <v>624</v>
      </c>
    </row>
    <row r="7" spans="1:19" ht="14.4" customHeight="1" x14ac:dyDescent="0.3">
      <c r="A7" s="480" t="s">
        <v>1546</v>
      </c>
      <c r="B7" s="481" t="s">
        <v>1547</v>
      </c>
      <c r="C7" s="481" t="s">
        <v>427</v>
      </c>
      <c r="D7" s="481" t="s">
        <v>1531</v>
      </c>
      <c r="E7" s="481" t="s">
        <v>1548</v>
      </c>
      <c r="F7" s="481" t="s">
        <v>1561</v>
      </c>
      <c r="G7" s="481" t="s">
        <v>1562</v>
      </c>
      <c r="H7" s="484">
        <v>80</v>
      </c>
      <c r="I7" s="484">
        <v>0</v>
      </c>
      <c r="J7" s="481"/>
      <c r="K7" s="481">
        <v>0</v>
      </c>
      <c r="L7" s="484"/>
      <c r="M7" s="484"/>
      <c r="N7" s="481"/>
      <c r="O7" s="481"/>
      <c r="P7" s="484">
        <v>1</v>
      </c>
      <c r="Q7" s="484">
        <v>33.33</v>
      </c>
      <c r="R7" s="500"/>
      <c r="S7" s="485">
        <v>33.33</v>
      </c>
    </row>
    <row r="8" spans="1:19" ht="14.4" customHeight="1" x14ac:dyDescent="0.3">
      <c r="A8" s="480" t="s">
        <v>1546</v>
      </c>
      <c r="B8" s="481" t="s">
        <v>1547</v>
      </c>
      <c r="C8" s="481" t="s">
        <v>427</v>
      </c>
      <c r="D8" s="481" t="s">
        <v>1531</v>
      </c>
      <c r="E8" s="481" t="s">
        <v>1548</v>
      </c>
      <c r="F8" s="481" t="s">
        <v>1573</v>
      </c>
      <c r="G8" s="481" t="s">
        <v>1574</v>
      </c>
      <c r="H8" s="484"/>
      <c r="I8" s="484"/>
      <c r="J8" s="481"/>
      <c r="K8" s="481"/>
      <c r="L8" s="484"/>
      <c r="M8" s="484"/>
      <c r="N8" s="481"/>
      <c r="O8" s="481"/>
      <c r="P8" s="484">
        <v>1</v>
      </c>
      <c r="Q8" s="484">
        <v>235</v>
      </c>
      <c r="R8" s="500"/>
      <c r="S8" s="485">
        <v>235</v>
      </c>
    </row>
    <row r="9" spans="1:19" ht="14.4" customHeight="1" x14ac:dyDescent="0.3">
      <c r="A9" s="480" t="s">
        <v>1546</v>
      </c>
      <c r="B9" s="481" t="s">
        <v>1547</v>
      </c>
      <c r="C9" s="481" t="s">
        <v>427</v>
      </c>
      <c r="D9" s="481" t="s">
        <v>1531</v>
      </c>
      <c r="E9" s="481" t="s">
        <v>1548</v>
      </c>
      <c r="F9" s="481" t="s">
        <v>1577</v>
      </c>
      <c r="G9" s="481" t="s">
        <v>1578</v>
      </c>
      <c r="H9" s="484"/>
      <c r="I9" s="484"/>
      <c r="J9" s="481"/>
      <c r="K9" s="481"/>
      <c r="L9" s="484"/>
      <c r="M9" s="484"/>
      <c r="N9" s="481"/>
      <c r="O9" s="481"/>
      <c r="P9" s="484">
        <v>1</v>
      </c>
      <c r="Q9" s="484">
        <v>223</v>
      </c>
      <c r="R9" s="500"/>
      <c r="S9" s="485">
        <v>223</v>
      </c>
    </row>
    <row r="10" spans="1:19" ht="14.4" customHeight="1" x14ac:dyDescent="0.3">
      <c r="A10" s="480" t="s">
        <v>1546</v>
      </c>
      <c r="B10" s="481" t="s">
        <v>1547</v>
      </c>
      <c r="C10" s="481" t="s">
        <v>427</v>
      </c>
      <c r="D10" s="481" t="s">
        <v>470</v>
      </c>
      <c r="E10" s="481" t="s">
        <v>1548</v>
      </c>
      <c r="F10" s="481" t="s">
        <v>1551</v>
      </c>
      <c r="G10" s="481" t="s">
        <v>1552</v>
      </c>
      <c r="H10" s="484"/>
      <c r="I10" s="484"/>
      <c r="J10" s="481"/>
      <c r="K10" s="481"/>
      <c r="L10" s="484"/>
      <c r="M10" s="484"/>
      <c r="N10" s="481"/>
      <c r="O10" s="481"/>
      <c r="P10" s="484">
        <v>13</v>
      </c>
      <c r="Q10" s="484">
        <v>481</v>
      </c>
      <c r="R10" s="500"/>
      <c r="S10" s="485">
        <v>37</v>
      </c>
    </row>
    <row r="11" spans="1:19" ht="14.4" customHeight="1" x14ac:dyDescent="0.3">
      <c r="A11" s="480" t="s">
        <v>1546</v>
      </c>
      <c r="B11" s="481" t="s">
        <v>1547</v>
      </c>
      <c r="C11" s="481" t="s">
        <v>427</v>
      </c>
      <c r="D11" s="481" t="s">
        <v>470</v>
      </c>
      <c r="E11" s="481" t="s">
        <v>1548</v>
      </c>
      <c r="F11" s="481" t="s">
        <v>1553</v>
      </c>
      <c r="G11" s="481" t="s">
        <v>1554</v>
      </c>
      <c r="H11" s="484"/>
      <c r="I11" s="484"/>
      <c r="J11" s="481"/>
      <c r="K11" s="481"/>
      <c r="L11" s="484"/>
      <c r="M11" s="484"/>
      <c r="N11" s="481"/>
      <c r="O11" s="481"/>
      <c r="P11" s="484">
        <v>14</v>
      </c>
      <c r="Q11" s="484">
        <v>1946</v>
      </c>
      <c r="R11" s="500"/>
      <c r="S11" s="485">
        <v>139</v>
      </c>
    </row>
    <row r="12" spans="1:19" ht="14.4" customHeight="1" x14ac:dyDescent="0.3">
      <c r="A12" s="480" t="s">
        <v>1546</v>
      </c>
      <c r="B12" s="481" t="s">
        <v>1547</v>
      </c>
      <c r="C12" s="481" t="s">
        <v>427</v>
      </c>
      <c r="D12" s="481" t="s">
        <v>470</v>
      </c>
      <c r="E12" s="481" t="s">
        <v>1548</v>
      </c>
      <c r="F12" s="481" t="s">
        <v>1555</v>
      </c>
      <c r="G12" s="481" t="s">
        <v>1556</v>
      </c>
      <c r="H12" s="484"/>
      <c r="I12" s="484"/>
      <c r="J12" s="481"/>
      <c r="K12" s="481"/>
      <c r="L12" s="484"/>
      <c r="M12" s="484"/>
      <c r="N12" s="481"/>
      <c r="O12" s="481"/>
      <c r="P12" s="484">
        <v>14</v>
      </c>
      <c r="Q12" s="484">
        <v>25424</v>
      </c>
      <c r="R12" s="500"/>
      <c r="S12" s="485">
        <v>1816</v>
      </c>
    </row>
    <row r="13" spans="1:19" ht="14.4" customHeight="1" x14ac:dyDescent="0.3">
      <c r="A13" s="480" t="s">
        <v>1546</v>
      </c>
      <c r="B13" s="481" t="s">
        <v>1547</v>
      </c>
      <c r="C13" s="481" t="s">
        <v>427</v>
      </c>
      <c r="D13" s="481" t="s">
        <v>470</v>
      </c>
      <c r="E13" s="481" t="s">
        <v>1548</v>
      </c>
      <c r="F13" s="481" t="s">
        <v>1557</v>
      </c>
      <c r="G13" s="481" t="s">
        <v>1558</v>
      </c>
      <c r="H13" s="484"/>
      <c r="I13" s="484"/>
      <c r="J13" s="481"/>
      <c r="K13" s="481"/>
      <c r="L13" s="484"/>
      <c r="M13" s="484"/>
      <c r="N13" s="481"/>
      <c r="O13" s="481"/>
      <c r="P13" s="484">
        <v>14</v>
      </c>
      <c r="Q13" s="484">
        <v>8736</v>
      </c>
      <c r="R13" s="500"/>
      <c r="S13" s="485">
        <v>624</v>
      </c>
    </row>
    <row r="14" spans="1:19" ht="14.4" customHeight="1" x14ac:dyDescent="0.3">
      <c r="A14" s="480" t="s">
        <v>1546</v>
      </c>
      <c r="B14" s="481" t="s">
        <v>1547</v>
      </c>
      <c r="C14" s="481" t="s">
        <v>427</v>
      </c>
      <c r="D14" s="481" t="s">
        <v>470</v>
      </c>
      <c r="E14" s="481" t="s">
        <v>1548</v>
      </c>
      <c r="F14" s="481" t="s">
        <v>1559</v>
      </c>
      <c r="G14" s="481" t="s">
        <v>1560</v>
      </c>
      <c r="H14" s="484"/>
      <c r="I14" s="484"/>
      <c r="J14" s="481"/>
      <c r="K14" s="481"/>
      <c r="L14" s="484"/>
      <c r="M14" s="484"/>
      <c r="N14" s="481"/>
      <c r="O14" s="481"/>
      <c r="P14" s="484">
        <v>7</v>
      </c>
      <c r="Q14" s="484">
        <v>3290</v>
      </c>
      <c r="R14" s="500"/>
      <c r="S14" s="485">
        <v>470</v>
      </c>
    </row>
    <row r="15" spans="1:19" ht="14.4" customHeight="1" x14ac:dyDescent="0.3">
      <c r="A15" s="480" t="s">
        <v>1546</v>
      </c>
      <c r="B15" s="481" t="s">
        <v>1547</v>
      </c>
      <c r="C15" s="481" t="s">
        <v>427</v>
      </c>
      <c r="D15" s="481" t="s">
        <v>470</v>
      </c>
      <c r="E15" s="481" t="s">
        <v>1548</v>
      </c>
      <c r="F15" s="481" t="s">
        <v>1561</v>
      </c>
      <c r="G15" s="481" t="s">
        <v>1562</v>
      </c>
      <c r="H15" s="484"/>
      <c r="I15" s="484"/>
      <c r="J15" s="481"/>
      <c r="K15" s="481"/>
      <c r="L15" s="484"/>
      <c r="M15" s="484"/>
      <c r="N15" s="481"/>
      <c r="O15" s="481"/>
      <c r="P15" s="484">
        <v>13</v>
      </c>
      <c r="Q15" s="484">
        <v>433.33000000000004</v>
      </c>
      <c r="R15" s="500"/>
      <c r="S15" s="485">
        <v>33.333076923076923</v>
      </c>
    </row>
    <row r="16" spans="1:19" ht="14.4" customHeight="1" x14ac:dyDescent="0.3">
      <c r="A16" s="480" t="s">
        <v>1546</v>
      </c>
      <c r="B16" s="481" t="s">
        <v>1547</v>
      </c>
      <c r="C16" s="481" t="s">
        <v>427</v>
      </c>
      <c r="D16" s="481" t="s">
        <v>470</v>
      </c>
      <c r="E16" s="481" t="s">
        <v>1548</v>
      </c>
      <c r="F16" s="481" t="s">
        <v>1569</v>
      </c>
      <c r="G16" s="481" t="s">
        <v>1570</v>
      </c>
      <c r="H16" s="484"/>
      <c r="I16" s="484"/>
      <c r="J16" s="481"/>
      <c r="K16" s="481"/>
      <c r="L16" s="484"/>
      <c r="M16" s="484"/>
      <c r="N16" s="481"/>
      <c r="O16" s="481"/>
      <c r="P16" s="484">
        <v>7</v>
      </c>
      <c r="Q16" s="484">
        <v>4907</v>
      </c>
      <c r="R16" s="500"/>
      <c r="S16" s="485">
        <v>701</v>
      </c>
    </row>
    <row r="17" spans="1:19" ht="14.4" customHeight="1" x14ac:dyDescent="0.3">
      <c r="A17" s="480" t="s">
        <v>1546</v>
      </c>
      <c r="B17" s="481" t="s">
        <v>1547</v>
      </c>
      <c r="C17" s="481" t="s">
        <v>427</v>
      </c>
      <c r="D17" s="481" t="s">
        <v>470</v>
      </c>
      <c r="E17" s="481" t="s">
        <v>1548</v>
      </c>
      <c r="F17" s="481" t="s">
        <v>1577</v>
      </c>
      <c r="G17" s="481" t="s">
        <v>1578</v>
      </c>
      <c r="H17" s="484"/>
      <c r="I17" s="484"/>
      <c r="J17" s="481"/>
      <c r="K17" s="481"/>
      <c r="L17" s="484"/>
      <c r="M17" s="484"/>
      <c r="N17" s="481"/>
      <c r="O17" s="481"/>
      <c r="P17" s="484">
        <v>15</v>
      </c>
      <c r="Q17" s="484">
        <v>3345</v>
      </c>
      <c r="R17" s="500"/>
      <c r="S17" s="485">
        <v>223</v>
      </c>
    </row>
    <row r="18" spans="1:19" ht="14.4" customHeight="1" x14ac:dyDescent="0.3">
      <c r="A18" s="480" t="s">
        <v>1546</v>
      </c>
      <c r="B18" s="481" t="s">
        <v>1547</v>
      </c>
      <c r="C18" s="481" t="s">
        <v>427</v>
      </c>
      <c r="D18" s="481" t="s">
        <v>470</v>
      </c>
      <c r="E18" s="481" t="s">
        <v>1548</v>
      </c>
      <c r="F18" s="481" t="s">
        <v>1579</v>
      </c>
      <c r="G18" s="481" t="s">
        <v>1580</v>
      </c>
      <c r="H18" s="484"/>
      <c r="I18" s="484"/>
      <c r="J18" s="481"/>
      <c r="K18" s="481"/>
      <c r="L18" s="484"/>
      <c r="M18" s="484"/>
      <c r="N18" s="481"/>
      <c r="O18" s="481"/>
      <c r="P18" s="484">
        <v>42</v>
      </c>
      <c r="Q18" s="484">
        <v>3234</v>
      </c>
      <c r="R18" s="500"/>
      <c r="S18" s="485">
        <v>77</v>
      </c>
    </row>
    <row r="19" spans="1:19" ht="14.4" customHeight="1" x14ac:dyDescent="0.3">
      <c r="A19" s="480" t="s">
        <v>1546</v>
      </c>
      <c r="B19" s="481" t="s">
        <v>1547</v>
      </c>
      <c r="C19" s="481" t="s">
        <v>427</v>
      </c>
      <c r="D19" s="481" t="s">
        <v>1535</v>
      </c>
      <c r="E19" s="481" t="s">
        <v>1548</v>
      </c>
      <c r="F19" s="481" t="s">
        <v>1551</v>
      </c>
      <c r="G19" s="481" t="s">
        <v>1552</v>
      </c>
      <c r="H19" s="484"/>
      <c r="I19" s="484"/>
      <c r="J19" s="481"/>
      <c r="K19" s="481"/>
      <c r="L19" s="484"/>
      <c r="M19" s="484"/>
      <c r="N19" s="481"/>
      <c r="O19" s="481"/>
      <c r="P19" s="484">
        <v>2</v>
      </c>
      <c r="Q19" s="484">
        <v>74</v>
      </c>
      <c r="R19" s="500"/>
      <c r="S19" s="485">
        <v>37</v>
      </c>
    </row>
    <row r="20" spans="1:19" ht="14.4" customHeight="1" x14ac:dyDescent="0.3">
      <c r="A20" s="480" t="s">
        <v>1546</v>
      </c>
      <c r="B20" s="481" t="s">
        <v>1547</v>
      </c>
      <c r="C20" s="481" t="s">
        <v>427</v>
      </c>
      <c r="D20" s="481" t="s">
        <v>1535</v>
      </c>
      <c r="E20" s="481" t="s">
        <v>1548</v>
      </c>
      <c r="F20" s="481" t="s">
        <v>1565</v>
      </c>
      <c r="G20" s="481" t="s">
        <v>1566</v>
      </c>
      <c r="H20" s="484"/>
      <c r="I20" s="484"/>
      <c r="J20" s="481"/>
      <c r="K20" s="481"/>
      <c r="L20" s="484"/>
      <c r="M20" s="484"/>
      <c r="N20" s="481"/>
      <c r="O20" s="481"/>
      <c r="P20" s="484">
        <v>2</v>
      </c>
      <c r="Q20" s="484">
        <v>266</v>
      </c>
      <c r="R20" s="500"/>
      <c r="S20" s="485">
        <v>133</v>
      </c>
    </row>
    <row r="21" spans="1:19" ht="14.4" customHeight="1" x14ac:dyDescent="0.3">
      <c r="A21" s="480" t="s">
        <v>1546</v>
      </c>
      <c r="B21" s="481" t="s">
        <v>1547</v>
      </c>
      <c r="C21" s="481" t="s">
        <v>427</v>
      </c>
      <c r="D21" s="481" t="s">
        <v>471</v>
      </c>
      <c r="E21" s="481" t="s">
        <v>1548</v>
      </c>
      <c r="F21" s="481" t="s">
        <v>1551</v>
      </c>
      <c r="G21" s="481" t="s">
        <v>1552</v>
      </c>
      <c r="H21" s="484">
        <v>3</v>
      </c>
      <c r="I21" s="484">
        <v>105</v>
      </c>
      <c r="J21" s="481">
        <v>0.47297297297297297</v>
      </c>
      <c r="K21" s="481">
        <v>35</v>
      </c>
      <c r="L21" s="484">
        <v>6</v>
      </c>
      <c r="M21" s="484">
        <v>222</v>
      </c>
      <c r="N21" s="481">
        <v>1</v>
      </c>
      <c r="O21" s="481">
        <v>37</v>
      </c>
      <c r="P21" s="484">
        <v>1</v>
      </c>
      <c r="Q21" s="484">
        <v>37</v>
      </c>
      <c r="R21" s="500">
        <v>0.16666666666666666</v>
      </c>
      <c r="S21" s="485">
        <v>37</v>
      </c>
    </row>
    <row r="22" spans="1:19" ht="14.4" customHeight="1" x14ac:dyDescent="0.3">
      <c r="A22" s="480" t="s">
        <v>1546</v>
      </c>
      <c r="B22" s="481" t="s">
        <v>1547</v>
      </c>
      <c r="C22" s="481" t="s">
        <v>427</v>
      </c>
      <c r="D22" s="481" t="s">
        <v>471</v>
      </c>
      <c r="E22" s="481" t="s">
        <v>1548</v>
      </c>
      <c r="F22" s="481" t="s">
        <v>1553</v>
      </c>
      <c r="G22" s="481" t="s">
        <v>1554</v>
      </c>
      <c r="H22" s="484">
        <v>13</v>
      </c>
      <c r="I22" s="484">
        <v>1742</v>
      </c>
      <c r="J22" s="481">
        <v>12.623188405797102</v>
      </c>
      <c r="K22" s="481">
        <v>134</v>
      </c>
      <c r="L22" s="484">
        <v>1</v>
      </c>
      <c r="M22" s="484">
        <v>138</v>
      </c>
      <c r="N22" s="481">
        <v>1</v>
      </c>
      <c r="O22" s="481">
        <v>138</v>
      </c>
      <c r="P22" s="484">
        <v>7</v>
      </c>
      <c r="Q22" s="484">
        <v>973</v>
      </c>
      <c r="R22" s="500">
        <v>7.0507246376811592</v>
      </c>
      <c r="S22" s="485">
        <v>139</v>
      </c>
    </row>
    <row r="23" spans="1:19" ht="14.4" customHeight="1" x14ac:dyDescent="0.3">
      <c r="A23" s="480" t="s">
        <v>1546</v>
      </c>
      <c r="B23" s="481" t="s">
        <v>1547</v>
      </c>
      <c r="C23" s="481" t="s">
        <v>427</v>
      </c>
      <c r="D23" s="481" t="s">
        <v>471</v>
      </c>
      <c r="E23" s="481" t="s">
        <v>1548</v>
      </c>
      <c r="F23" s="481" t="s">
        <v>1555</v>
      </c>
      <c r="G23" s="481" t="s">
        <v>1556</v>
      </c>
      <c r="H23" s="484">
        <v>10</v>
      </c>
      <c r="I23" s="484">
        <v>17210</v>
      </c>
      <c r="J23" s="481">
        <v>9.4820936639118454</v>
      </c>
      <c r="K23" s="481">
        <v>1721</v>
      </c>
      <c r="L23" s="484">
        <v>1</v>
      </c>
      <c r="M23" s="484">
        <v>1815</v>
      </c>
      <c r="N23" s="481">
        <v>1</v>
      </c>
      <c r="O23" s="481">
        <v>1815</v>
      </c>
      <c r="P23" s="484">
        <v>8</v>
      </c>
      <c r="Q23" s="484">
        <v>14528</v>
      </c>
      <c r="R23" s="500">
        <v>8.0044077134986225</v>
      </c>
      <c r="S23" s="485">
        <v>1816</v>
      </c>
    </row>
    <row r="24" spans="1:19" ht="14.4" customHeight="1" x14ac:dyDescent="0.3">
      <c r="A24" s="480" t="s">
        <v>1546</v>
      </c>
      <c r="B24" s="481" t="s">
        <v>1547</v>
      </c>
      <c r="C24" s="481" t="s">
        <v>427</v>
      </c>
      <c r="D24" s="481" t="s">
        <v>471</v>
      </c>
      <c r="E24" s="481" t="s">
        <v>1548</v>
      </c>
      <c r="F24" s="481" t="s">
        <v>1557</v>
      </c>
      <c r="G24" s="481" t="s">
        <v>1558</v>
      </c>
      <c r="H24" s="484">
        <v>14</v>
      </c>
      <c r="I24" s="484">
        <v>8232</v>
      </c>
      <c r="J24" s="481">
        <v>4.404494382022472</v>
      </c>
      <c r="K24" s="481">
        <v>588</v>
      </c>
      <c r="L24" s="484">
        <v>3</v>
      </c>
      <c r="M24" s="484">
        <v>1869</v>
      </c>
      <c r="N24" s="481">
        <v>1</v>
      </c>
      <c r="O24" s="481">
        <v>623</v>
      </c>
      <c r="P24" s="484">
        <v>8</v>
      </c>
      <c r="Q24" s="484">
        <v>4992</v>
      </c>
      <c r="R24" s="500">
        <v>2.6709470304975924</v>
      </c>
      <c r="S24" s="485">
        <v>624</v>
      </c>
    </row>
    <row r="25" spans="1:19" ht="14.4" customHeight="1" x14ac:dyDescent="0.3">
      <c r="A25" s="480" t="s">
        <v>1546</v>
      </c>
      <c r="B25" s="481" t="s">
        <v>1547</v>
      </c>
      <c r="C25" s="481" t="s">
        <v>427</v>
      </c>
      <c r="D25" s="481" t="s">
        <v>471</v>
      </c>
      <c r="E25" s="481" t="s">
        <v>1548</v>
      </c>
      <c r="F25" s="481" t="s">
        <v>1559</v>
      </c>
      <c r="G25" s="481" t="s">
        <v>1560</v>
      </c>
      <c r="H25" s="484">
        <v>9</v>
      </c>
      <c r="I25" s="484">
        <v>3942</v>
      </c>
      <c r="J25" s="481">
        <v>2.8017057569296377</v>
      </c>
      <c r="K25" s="481">
        <v>438</v>
      </c>
      <c r="L25" s="484">
        <v>3</v>
      </c>
      <c r="M25" s="484">
        <v>1407</v>
      </c>
      <c r="N25" s="481">
        <v>1</v>
      </c>
      <c r="O25" s="481">
        <v>469</v>
      </c>
      <c r="P25" s="484">
        <v>6</v>
      </c>
      <c r="Q25" s="484">
        <v>2820</v>
      </c>
      <c r="R25" s="500">
        <v>2.0042643923240937</v>
      </c>
      <c r="S25" s="485">
        <v>470</v>
      </c>
    </row>
    <row r="26" spans="1:19" ht="14.4" customHeight="1" x14ac:dyDescent="0.3">
      <c r="A26" s="480" t="s">
        <v>1546</v>
      </c>
      <c r="B26" s="481" t="s">
        <v>1547</v>
      </c>
      <c r="C26" s="481" t="s">
        <v>427</v>
      </c>
      <c r="D26" s="481" t="s">
        <v>471</v>
      </c>
      <c r="E26" s="481" t="s">
        <v>1548</v>
      </c>
      <c r="F26" s="481" t="s">
        <v>1561</v>
      </c>
      <c r="G26" s="481" t="s">
        <v>1562</v>
      </c>
      <c r="H26" s="484"/>
      <c r="I26" s="484"/>
      <c r="J26" s="481"/>
      <c r="K26" s="481"/>
      <c r="L26" s="484">
        <v>1</v>
      </c>
      <c r="M26" s="484">
        <v>33.33</v>
      </c>
      <c r="N26" s="481">
        <v>1</v>
      </c>
      <c r="O26" s="481">
        <v>33.33</v>
      </c>
      <c r="P26" s="484">
        <v>14</v>
      </c>
      <c r="Q26" s="484">
        <v>466.65999999999997</v>
      </c>
      <c r="R26" s="500">
        <v>14.001200120012001</v>
      </c>
      <c r="S26" s="485">
        <v>33.332857142857144</v>
      </c>
    </row>
    <row r="27" spans="1:19" ht="14.4" customHeight="1" x14ac:dyDescent="0.3">
      <c r="A27" s="480" t="s">
        <v>1546</v>
      </c>
      <c r="B27" s="481" t="s">
        <v>1547</v>
      </c>
      <c r="C27" s="481" t="s">
        <v>427</v>
      </c>
      <c r="D27" s="481" t="s">
        <v>471</v>
      </c>
      <c r="E27" s="481" t="s">
        <v>1548</v>
      </c>
      <c r="F27" s="481" t="s">
        <v>1563</v>
      </c>
      <c r="G27" s="481" t="s">
        <v>1564</v>
      </c>
      <c r="H27" s="484"/>
      <c r="I27" s="484"/>
      <c r="J27" s="481"/>
      <c r="K27" s="481"/>
      <c r="L27" s="484">
        <v>5</v>
      </c>
      <c r="M27" s="484">
        <v>185</v>
      </c>
      <c r="N27" s="481">
        <v>1</v>
      </c>
      <c r="O27" s="481">
        <v>37</v>
      </c>
      <c r="P27" s="484">
        <v>1</v>
      </c>
      <c r="Q27" s="484">
        <v>37</v>
      </c>
      <c r="R27" s="500">
        <v>0.2</v>
      </c>
      <c r="S27" s="485">
        <v>37</v>
      </c>
    </row>
    <row r="28" spans="1:19" ht="14.4" customHeight="1" x14ac:dyDescent="0.3">
      <c r="A28" s="480" t="s">
        <v>1546</v>
      </c>
      <c r="B28" s="481" t="s">
        <v>1547</v>
      </c>
      <c r="C28" s="481" t="s">
        <v>427</v>
      </c>
      <c r="D28" s="481" t="s">
        <v>471</v>
      </c>
      <c r="E28" s="481" t="s">
        <v>1548</v>
      </c>
      <c r="F28" s="481" t="s">
        <v>1565</v>
      </c>
      <c r="G28" s="481" t="s">
        <v>1566</v>
      </c>
      <c r="H28" s="484">
        <v>9</v>
      </c>
      <c r="I28" s="484">
        <v>1125</v>
      </c>
      <c r="J28" s="481"/>
      <c r="K28" s="481">
        <v>125</v>
      </c>
      <c r="L28" s="484"/>
      <c r="M28" s="484"/>
      <c r="N28" s="481"/>
      <c r="O28" s="481"/>
      <c r="P28" s="484"/>
      <c r="Q28" s="484"/>
      <c r="R28" s="500"/>
      <c r="S28" s="485"/>
    </row>
    <row r="29" spans="1:19" ht="14.4" customHeight="1" x14ac:dyDescent="0.3">
      <c r="A29" s="480" t="s">
        <v>1546</v>
      </c>
      <c r="B29" s="481" t="s">
        <v>1547</v>
      </c>
      <c r="C29" s="481" t="s">
        <v>427</v>
      </c>
      <c r="D29" s="481" t="s">
        <v>471</v>
      </c>
      <c r="E29" s="481" t="s">
        <v>1548</v>
      </c>
      <c r="F29" s="481" t="s">
        <v>1567</v>
      </c>
      <c r="G29" s="481" t="s">
        <v>1568</v>
      </c>
      <c r="H29" s="484">
        <v>1</v>
      </c>
      <c r="I29" s="484">
        <v>31</v>
      </c>
      <c r="J29" s="481"/>
      <c r="K29" s="481">
        <v>31</v>
      </c>
      <c r="L29" s="484"/>
      <c r="M29" s="484"/>
      <c r="N29" s="481"/>
      <c r="O29" s="481"/>
      <c r="P29" s="484"/>
      <c r="Q29" s="484"/>
      <c r="R29" s="500"/>
      <c r="S29" s="485"/>
    </row>
    <row r="30" spans="1:19" ht="14.4" customHeight="1" x14ac:dyDescent="0.3">
      <c r="A30" s="480" t="s">
        <v>1546</v>
      </c>
      <c r="B30" s="481" t="s">
        <v>1547</v>
      </c>
      <c r="C30" s="481" t="s">
        <v>427</v>
      </c>
      <c r="D30" s="481" t="s">
        <v>471</v>
      </c>
      <c r="E30" s="481" t="s">
        <v>1548</v>
      </c>
      <c r="F30" s="481" t="s">
        <v>1569</v>
      </c>
      <c r="G30" s="481" t="s">
        <v>1570</v>
      </c>
      <c r="H30" s="484">
        <v>10</v>
      </c>
      <c r="I30" s="484">
        <v>6530</v>
      </c>
      <c r="J30" s="481">
        <v>9.3152639087018549</v>
      </c>
      <c r="K30" s="481">
        <v>653</v>
      </c>
      <c r="L30" s="484">
        <v>1</v>
      </c>
      <c r="M30" s="484">
        <v>701</v>
      </c>
      <c r="N30" s="481">
        <v>1</v>
      </c>
      <c r="O30" s="481">
        <v>701</v>
      </c>
      <c r="P30" s="484">
        <v>6</v>
      </c>
      <c r="Q30" s="484">
        <v>4206</v>
      </c>
      <c r="R30" s="500">
        <v>6</v>
      </c>
      <c r="S30" s="485">
        <v>701</v>
      </c>
    </row>
    <row r="31" spans="1:19" ht="14.4" customHeight="1" x14ac:dyDescent="0.3">
      <c r="A31" s="480" t="s">
        <v>1546</v>
      </c>
      <c r="B31" s="481" t="s">
        <v>1547</v>
      </c>
      <c r="C31" s="481" t="s">
        <v>427</v>
      </c>
      <c r="D31" s="481" t="s">
        <v>471</v>
      </c>
      <c r="E31" s="481" t="s">
        <v>1548</v>
      </c>
      <c r="F31" s="481" t="s">
        <v>1573</v>
      </c>
      <c r="G31" s="481" t="s">
        <v>1574</v>
      </c>
      <c r="H31" s="484">
        <v>2</v>
      </c>
      <c r="I31" s="484">
        <v>438</v>
      </c>
      <c r="J31" s="481"/>
      <c r="K31" s="481">
        <v>219</v>
      </c>
      <c r="L31" s="484"/>
      <c r="M31" s="484"/>
      <c r="N31" s="481"/>
      <c r="O31" s="481"/>
      <c r="P31" s="484">
        <v>3</v>
      </c>
      <c r="Q31" s="484">
        <v>705</v>
      </c>
      <c r="R31" s="500"/>
      <c r="S31" s="485">
        <v>235</v>
      </c>
    </row>
    <row r="32" spans="1:19" ht="14.4" customHeight="1" x14ac:dyDescent="0.3">
      <c r="A32" s="480" t="s">
        <v>1546</v>
      </c>
      <c r="B32" s="481" t="s">
        <v>1547</v>
      </c>
      <c r="C32" s="481" t="s">
        <v>427</v>
      </c>
      <c r="D32" s="481" t="s">
        <v>471</v>
      </c>
      <c r="E32" s="481" t="s">
        <v>1548</v>
      </c>
      <c r="F32" s="481" t="s">
        <v>1577</v>
      </c>
      <c r="G32" s="481" t="s">
        <v>1578</v>
      </c>
      <c r="H32" s="484">
        <v>15</v>
      </c>
      <c r="I32" s="484">
        <v>3150</v>
      </c>
      <c r="J32" s="481">
        <v>4.7297297297297298</v>
      </c>
      <c r="K32" s="481">
        <v>210</v>
      </c>
      <c r="L32" s="484">
        <v>3</v>
      </c>
      <c r="M32" s="484">
        <v>666</v>
      </c>
      <c r="N32" s="481">
        <v>1</v>
      </c>
      <c r="O32" s="481">
        <v>222</v>
      </c>
      <c r="P32" s="484">
        <v>14</v>
      </c>
      <c r="Q32" s="484">
        <v>3122</v>
      </c>
      <c r="R32" s="500">
        <v>4.6876876876876876</v>
      </c>
      <c r="S32" s="485">
        <v>223</v>
      </c>
    </row>
    <row r="33" spans="1:19" ht="14.4" customHeight="1" x14ac:dyDescent="0.3">
      <c r="A33" s="480" t="s">
        <v>1546</v>
      </c>
      <c r="B33" s="481" t="s">
        <v>1547</v>
      </c>
      <c r="C33" s="481" t="s">
        <v>427</v>
      </c>
      <c r="D33" s="481" t="s">
        <v>471</v>
      </c>
      <c r="E33" s="481" t="s">
        <v>1548</v>
      </c>
      <c r="F33" s="481" t="s">
        <v>1579</v>
      </c>
      <c r="G33" s="481" t="s">
        <v>1580</v>
      </c>
      <c r="H33" s="484">
        <v>33</v>
      </c>
      <c r="I33" s="484">
        <v>2541</v>
      </c>
      <c r="J33" s="481">
        <v>5.5</v>
      </c>
      <c r="K33" s="481">
        <v>77</v>
      </c>
      <c r="L33" s="484">
        <v>6</v>
      </c>
      <c r="M33" s="484">
        <v>462</v>
      </c>
      <c r="N33" s="481">
        <v>1</v>
      </c>
      <c r="O33" s="481">
        <v>77</v>
      </c>
      <c r="P33" s="484">
        <v>23</v>
      </c>
      <c r="Q33" s="484">
        <v>1771</v>
      </c>
      <c r="R33" s="500">
        <v>3.8333333333333335</v>
      </c>
      <c r="S33" s="485">
        <v>77</v>
      </c>
    </row>
    <row r="34" spans="1:19" ht="14.4" customHeight="1" x14ac:dyDescent="0.3">
      <c r="A34" s="480" t="s">
        <v>1546</v>
      </c>
      <c r="B34" s="481" t="s">
        <v>1547</v>
      </c>
      <c r="C34" s="481" t="s">
        <v>427</v>
      </c>
      <c r="D34" s="481" t="s">
        <v>471</v>
      </c>
      <c r="E34" s="481" t="s">
        <v>1548</v>
      </c>
      <c r="F34" s="481" t="s">
        <v>1583</v>
      </c>
      <c r="G34" s="481" t="s">
        <v>1584</v>
      </c>
      <c r="H34" s="484"/>
      <c r="I34" s="484"/>
      <c r="J34" s="481"/>
      <c r="K34" s="481"/>
      <c r="L34" s="484">
        <v>4</v>
      </c>
      <c r="M34" s="484">
        <v>236</v>
      </c>
      <c r="N34" s="481">
        <v>1</v>
      </c>
      <c r="O34" s="481">
        <v>59</v>
      </c>
      <c r="P34" s="484"/>
      <c r="Q34" s="484"/>
      <c r="R34" s="500"/>
      <c r="S34" s="485"/>
    </row>
    <row r="35" spans="1:19" ht="14.4" customHeight="1" x14ac:dyDescent="0.3">
      <c r="A35" s="480" t="s">
        <v>1546</v>
      </c>
      <c r="B35" s="481" t="s">
        <v>1547</v>
      </c>
      <c r="C35" s="481" t="s">
        <v>427</v>
      </c>
      <c r="D35" s="481" t="s">
        <v>1536</v>
      </c>
      <c r="E35" s="481" t="s">
        <v>1548</v>
      </c>
      <c r="F35" s="481" t="s">
        <v>1551</v>
      </c>
      <c r="G35" s="481" t="s">
        <v>1552</v>
      </c>
      <c r="H35" s="484"/>
      <c r="I35" s="484"/>
      <c r="J35" s="481"/>
      <c r="K35" s="481"/>
      <c r="L35" s="484">
        <v>11</v>
      </c>
      <c r="M35" s="484">
        <v>407</v>
      </c>
      <c r="N35" s="481">
        <v>1</v>
      </c>
      <c r="O35" s="481">
        <v>37</v>
      </c>
      <c r="P35" s="484"/>
      <c r="Q35" s="484"/>
      <c r="R35" s="500"/>
      <c r="S35" s="485"/>
    </row>
    <row r="36" spans="1:19" ht="14.4" customHeight="1" x14ac:dyDescent="0.3">
      <c r="A36" s="480" t="s">
        <v>1546</v>
      </c>
      <c r="B36" s="481" t="s">
        <v>1547</v>
      </c>
      <c r="C36" s="481" t="s">
        <v>427</v>
      </c>
      <c r="D36" s="481" t="s">
        <v>1536</v>
      </c>
      <c r="E36" s="481" t="s">
        <v>1548</v>
      </c>
      <c r="F36" s="481" t="s">
        <v>1553</v>
      </c>
      <c r="G36" s="481" t="s">
        <v>1554</v>
      </c>
      <c r="H36" s="484"/>
      <c r="I36" s="484"/>
      <c r="J36" s="481"/>
      <c r="K36" s="481"/>
      <c r="L36" s="484">
        <v>3</v>
      </c>
      <c r="M36" s="484">
        <v>414</v>
      </c>
      <c r="N36" s="481">
        <v>1</v>
      </c>
      <c r="O36" s="481">
        <v>138</v>
      </c>
      <c r="P36" s="484"/>
      <c r="Q36" s="484"/>
      <c r="R36" s="500"/>
      <c r="S36" s="485"/>
    </row>
    <row r="37" spans="1:19" ht="14.4" customHeight="1" x14ac:dyDescent="0.3">
      <c r="A37" s="480" t="s">
        <v>1546</v>
      </c>
      <c r="B37" s="481" t="s">
        <v>1547</v>
      </c>
      <c r="C37" s="481" t="s">
        <v>427</v>
      </c>
      <c r="D37" s="481" t="s">
        <v>1536</v>
      </c>
      <c r="E37" s="481" t="s">
        <v>1548</v>
      </c>
      <c r="F37" s="481" t="s">
        <v>1555</v>
      </c>
      <c r="G37" s="481" t="s">
        <v>1556</v>
      </c>
      <c r="H37" s="484"/>
      <c r="I37" s="484"/>
      <c r="J37" s="481"/>
      <c r="K37" s="481"/>
      <c r="L37" s="484">
        <v>2</v>
      </c>
      <c r="M37" s="484">
        <v>3630</v>
      </c>
      <c r="N37" s="481">
        <v>1</v>
      </c>
      <c r="O37" s="481">
        <v>1815</v>
      </c>
      <c r="P37" s="484"/>
      <c r="Q37" s="484"/>
      <c r="R37" s="500"/>
      <c r="S37" s="485"/>
    </row>
    <row r="38" spans="1:19" ht="14.4" customHeight="1" x14ac:dyDescent="0.3">
      <c r="A38" s="480" t="s">
        <v>1546</v>
      </c>
      <c r="B38" s="481" t="s">
        <v>1547</v>
      </c>
      <c r="C38" s="481" t="s">
        <v>427</v>
      </c>
      <c r="D38" s="481" t="s">
        <v>1536</v>
      </c>
      <c r="E38" s="481" t="s">
        <v>1548</v>
      </c>
      <c r="F38" s="481" t="s">
        <v>1557</v>
      </c>
      <c r="G38" s="481" t="s">
        <v>1558</v>
      </c>
      <c r="H38" s="484"/>
      <c r="I38" s="484"/>
      <c r="J38" s="481"/>
      <c r="K38" s="481"/>
      <c r="L38" s="484">
        <v>3</v>
      </c>
      <c r="M38" s="484">
        <v>1869</v>
      </c>
      <c r="N38" s="481">
        <v>1</v>
      </c>
      <c r="O38" s="481">
        <v>623</v>
      </c>
      <c r="P38" s="484"/>
      <c r="Q38" s="484"/>
      <c r="R38" s="500"/>
      <c r="S38" s="485"/>
    </row>
    <row r="39" spans="1:19" ht="14.4" customHeight="1" x14ac:dyDescent="0.3">
      <c r="A39" s="480" t="s">
        <v>1546</v>
      </c>
      <c r="B39" s="481" t="s">
        <v>1547</v>
      </c>
      <c r="C39" s="481" t="s">
        <v>427</v>
      </c>
      <c r="D39" s="481" t="s">
        <v>1536</v>
      </c>
      <c r="E39" s="481" t="s">
        <v>1548</v>
      </c>
      <c r="F39" s="481" t="s">
        <v>1559</v>
      </c>
      <c r="G39" s="481" t="s">
        <v>1560</v>
      </c>
      <c r="H39" s="484"/>
      <c r="I39" s="484"/>
      <c r="J39" s="481"/>
      <c r="K39" s="481"/>
      <c r="L39" s="484">
        <v>3</v>
      </c>
      <c r="M39" s="484">
        <v>1407</v>
      </c>
      <c r="N39" s="481">
        <v>1</v>
      </c>
      <c r="O39" s="481">
        <v>469</v>
      </c>
      <c r="P39" s="484"/>
      <c r="Q39" s="484"/>
      <c r="R39" s="500"/>
      <c r="S39" s="485"/>
    </row>
    <row r="40" spans="1:19" ht="14.4" customHeight="1" x14ac:dyDescent="0.3">
      <c r="A40" s="480" t="s">
        <v>1546</v>
      </c>
      <c r="B40" s="481" t="s">
        <v>1547</v>
      </c>
      <c r="C40" s="481" t="s">
        <v>427</v>
      </c>
      <c r="D40" s="481" t="s">
        <v>1536</v>
      </c>
      <c r="E40" s="481" t="s">
        <v>1548</v>
      </c>
      <c r="F40" s="481" t="s">
        <v>1561</v>
      </c>
      <c r="G40" s="481" t="s">
        <v>1562</v>
      </c>
      <c r="H40" s="484"/>
      <c r="I40" s="484"/>
      <c r="J40" s="481"/>
      <c r="K40" s="481"/>
      <c r="L40" s="484">
        <v>1</v>
      </c>
      <c r="M40" s="484">
        <v>33.33</v>
      </c>
      <c r="N40" s="481">
        <v>1</v>
      </c>
      <c r="O40" s="481">
        <v>33.33</v>
      </c>
      <c r="P40" s="484"/>
      <c r="Q40" s="484"/>
      <c r="R40" s="500"/>
      <c r="S40" s="485"/>
    </row>
    <row r="41" spans="1:19" ht="14.4" customHeight="1" x14ac:dyDescent="0.3">
      <c r="A41" s="480" t="s">
        <v>1546</v>
      </c>
      <c r="B41" s="481" t="s">
        <v>1547</v>
      </c>
      <c r="C41" s="481" t="s">
        <v>427</v>
      </c>
      <c r="D41" s="481" t="s">
        <v>1536</v>
      </c>
      <c r="E41" s="481" t="s">
        <v>1548</v>
      </c>
      <c r="F41" s="481" t="s">
        <v>1563</v>
      </c>
      <c r="G41" s="481" t="s">
        <v>1564</v>
      </c>
      <c r="H41" s="484"/>
      <c r="I41" s="484"/>
      <c r="J41" s="481"/>
      <c r="K41" s="481"/>
      <c r="L41" s="484">
        <v>10</v>
      </c>
      <c r="M41" s="484">
        <v>370</v>
      </c>
      <c r="N41" s="481">
        <v>1</v>
      </c>
      <c r="O41" s="481">
        <v>37</v>
      </c>
      <c r="P41" s="484"/>
      <c r="Q41" s="484"/>
      <c r="R41" s="500"/>
      <c r="S41" s="485"/>
    </row>
    <row r="42" spans="1:19" ht="14.4" customHeight="1" x14ac:dyDescent="0.3">
      <c r="A42" s="480" t="s">
        <v>1546</v>
      </c>
      <c r="B42" s="481" t="s">
        <v>1547</v>
      </c>
      <c r="C42" s="481" t="s">
        <v>427</v>
      </c>
      <c r="D42" s="481" t="s">
        <v>1536</v>
      </c>
      <c r="E42" s="481" t="s">
        <v>1548</v>
      </c>
      <c r="F42" s="481" t="s">
        <v>1567</v>
      </c>
      <c r="G42" s="481" t="s">
        <v>1568</v>
      </c>
      <c r="H42" s="484"/>
      <c r="I42" s="484"/>
      <c r="J42" s="481"/>
      <c r="K42" s="481"/>
      <c r="L42" s="484">
        <v>1</v>
      </c>
      <c r="M42" s="484">
        <v>32</v>
      </c>
      <c r="N42" s="481">
        <v>1</v>
      </c>
      <c r="O42" s="481">
        <v>32</v>
      </c>
      <c r="P42" s="484"/>
      <c r="Q42" s="484"/>
      <c r="R42" s="500"/>
      <c r="S42" s="485"/>
    </row>
    <row r="43" spans="1:19" ht="14.4" customHeight="1" x14ac:dyDescent="0.3">
      <c r="A43" s="480" t="s">
        <v>1546</v>
      </c>
      <c r="B43" s="481" t="s">
        <v>1547</v>
      </c>
      <c r="C43" s="481" t="s">
        <v>427</v>
      </c>
      <c r="D43" s="481" t="s">
        <v>1536</v>
      </c>
      <c r="E43" s="481" t="s">
        <v>1548</v>
      </c>
      <c r="F43" s="481" t="s">
        <v>1569</v>
      </c>
      <c r="G43" s="481" t="s">
        <v>1570</v>
      </c>
      <c r="H43" s="484"/>
      <c r="I43" s="484"/>
      <c r="J43" s="481"/>
      <c r="K43" s="481"/>
      <c r="L43" s="484">
        <v>1</v>
      </c>
      <c r="M43" s="484">
        <v>701</v>
      </c>
      <c r="N43" s="481">
        <v>1</v>
      </c>
      <c r="O43" s="481">
        <v>701</v>
      </c>
      <c r="P43" s="484"/>
      <c r="Q43" s="484"/>
      <c r="R43" s="500"/>
      <c r="S43" s="485"/>
    </row>
    <row r="44" spans="1:19" ht="14.4" customHeight="1" x14ac:dyDescent="0.3">
      <c r="A44" s="480" t="s">
        <v>1546</v>
      </c>
      <c r="B44" s="481" t="s">
        <v>1547</v>
      </c>
      <c r="C44" s="481" t="s">
        <v>427</v>
      </c>
      <c r="D44" s="481" t="s">
        <v>1536</v>
      </c>
      <c r="E44" s="481" t="s">
        <v>1548</v>
      </c>
      <c r="F44" s="481" t="s">
        <v>1573</v>
      </c>
      <c r="G44" s="481" t="s">
        <v>1574</v>
      </c>
      <c r="H44" s="484"/>
      <c r="I44" s="484"/>
      <c r="J44" s="481"/>
      <c r="K44" s="481"/>
      <c r="L44" s="484">
        <v>1</v>
      </c>
      <c r="M44" s="484">
        <v>235</v>
      </c>
      <c r="N44" s="481">
        <v>1</v>
      </c>
      <c r="O44" s="481">
        <v>235</v>
      </c>
      <c r="P44" s="484"/>
      <c r="Q44" s="484"/>
      <c r="R44" s="500"/>
      <c r="S44" s="485"/>
    </row>
    <row r="45" spans="1:19" ht="14.4" customHeight="1" x14ac:dyDescent="0.3">
      <c r="A45" s="480" t="s">
        <v>1546</v>
      </c>
      <c r="B45" s="481" t="s">
        <v>1547</v>
      </c>
      <c r="C45" s="481" t="s">
        <v>427</v>
      </c>
      <c r="D45" s="481" t="s">
        <v>1536</v>
      </c>
      <c r="E45" s="481" t="s">
        <v>1548</v>
      </c>
      <c r="F45" s="481" t="s">
        <v>1577</v>
      </c>
      <c r="G45" s="481" t="s">
        <v>1578</v>
      </c>
      <c r="H45" s="484"/>
      <c r="I45" s="484"/>
      <c r="J45" s="481"/>
      <c r="K45" s="481"/>
      <c r="L45" s="484">
        <v>5</v>
      </c>
      <c r="M45" s="484">
        <v>1110</v>
      </c>
      <c r="N45" s="481">
        <v>1</v>
      </c>
      <c r="O45" s="481">
        <v>222</v>
      </c>
      <c r="P45" s="484"/>
      <c r="Q45" s="484"/>
      <c r="R45" s="500"/>
      <c r="S45" s="485"/>
    </row>
    <row r="46" spans="1:19" ht="14.4" customHeight="1" x14ac:dyDescent="0.3">
      <c r="A46" s="480" t="s">
        <v>1546</v>
      </c>
      <c r="B46" s="481" t="s">
        <v>1547</v>
      </c>
      <c r="C46" s="481" t="s">
        <v>427</v>
      </c>
      <c r="D46" s="481" t="s">
        <v>1536</v>
      </c>
      <c r="E46" s="481" t="s">
        <v>1548</v>
      </c>
      <c r="F46" s="481" t="s">
        <v>1579</v>
      </c>
      <c r="G46" s="481" t="s">
        <v>1580</v>
      </c>
      <c r="H46" s="484"/>
      <c r="I46" s="484"/>
      <c r="J46" s="481"/>
      <c r="K46" s="481"/>
      <c r="L46" s="484">
        <v>9</v>
      </c>
      <c r="M46" s="484">
        <v>693</v>
      </c>
      <c r="N46" s="481">
        <v>1</v>
      </c>
      <c r="O46" s="481">
        <v>77</v>
      </c>
      <c r="P46" s="484"/>
      <c r="Q46" s="484"/>
      <c r="R46" s="500"/>
      <c r="S46" s="485"/>
    </row>
    <row r="47" spans="1:19" ht="14.4" customHeight="1" x14ac:dyDescent="0.3">
      <c r="A47" s="480" t="s">
        <v>1546</v>
      </c>
      <c r="B47" s="481" t="s">
        <v>1547</v>
      </c>
      <c r="C47" s="481" t="s">
        <v>427</v>
      </c>
      <c r="D47" s="481" t="s">
        <v>1536</v>
      </c>
      <c r="E47" s="481" t="s">
        <v>1548</v>
      </c>
      <c r="F47" s="481" t="s">
        <v>1583</v>
      </c>
      <c r="G47" s="481" t="s">
        <v>1584</v>
      </c>
      <c r="H47" s="484"/>
      <c r="I47" s="484"/>
      <c r="J47" s="481"/>
      <c r="K47" s="481"/>
      <c r="L47" s="484">
        <v>8</v>
      </c>
      <c r="M47" s="484">
        <v>472</v>
      </c>
      <c r="N47" s="481">
        <v>1</v>
      </c>
      <c r="O47" s="481">
        <v>59</v>
      </c>
      <c r="P47" s="484"/>
      <c r="Q47" s="484"/>
      <c r="R47" s="500"/>
      <c r="S47" s="485"/>
    </row>
    <row r="48" spans="1:19" ht="14.4" customHeight="1" x14ac:dyDescent="0.3">
      <c r="A48" s="480" t="s">
        <v>1546</v>
      </c>
      <c r="B48" s="481" t="s">
        <v>1547</v>
      </c>
      <c r="C48" s="481" t="s">
        <v>427</v>
      </c>
      <c r="D48" s="481" t="s">
        <v>472</v>
      </c>
      <c r="E48" s="481" t="s">
        <v>1548</v>
      </c>
      <c r="F48" s="481" t="s">
        <v>1553</v>
      </c>
      <c r="G48" s="481" t="s">
        <v>1554</v>
      </c>
      <c r="H48" s="484">
        <v>6</v>
      </c>
      <c r="I48" s="484">
        <v>804</v>
      </c>
      <c r="J48" s="481">
        <v>0.19420289855072465</v>
      </c>
      <c r="K48" s="481">
        <v>134</v>
      </c>
      <c r="L48" s="484">
        <v>30</v>
      </c>
      <c r="M48" s="484">
        <v>4140</v>
      </c>
      <c r="N48" s="481">
        <v>1</v>
      </c>
      <c r="O48" s="481">
        <v>138</v>
      </c>
      <c r="P48" s="484">
        <v>13</v>
      </c>
      <c r="Q48" s="484">
        <v>1807</v>
      </c>
      <c r="R48" s="500">
        <v>0.43647342995169081</v>
      </c>
      <c r="S48" s="485">
        <v>139</v>
      </c>
    </row>
    <row r="49" spans="1:19" ht="14.4" customHeight="1" x14ac:dyDescent="0.3">
      <c r="A49" s="480" t="s">
        <v>1546</v>
      </c>
      <c r="B49" s="481" t="s">
        <v>1547</v>
      </c>
      <c r="C49" s="481" t="s">
        <v>427</v>
      </c>
      <c r="D49" s="481" t="s">
        <v>472</v>
      </c>
      <c r="E49" s="481" t="s">
        <v>1548</v>
      </c>
      <c r="F49" s="481" t="s">
        <v>1555</v>
      </c>
      <c r="G49" s="481" t="s">
        <v>1556</v>
      </c>
      <c r="H49" s="484"/>
      <c r="I49" s="484"/>
      <c r="J49" s="481"/>
      <c r="K49" s="481"/>
      <c r="L49" s="484">
        <v>1</v>
      </c>
      <c r="M49" s="484">
        <v>1815</v>
      </c>
      <c r="N49" s="481">
        <v>1</v>
      </c>
      <c r="O49" s="481">
        <v>1815</v>
      </c>
      <c r="P49" s="484">
        <v>1</v>
      </c>
      <c r="Q49" s="484">
        <v>1816</v>
      </c>
      <c r="R49" s="500">
        <v>1.0005509641873278</v>
      </c>
      <c r="S49" s="485">
        <v>1816</v>
      </c>
    </row>
    <row r="50" spans="1:19" ht="14.4" customHeight="1" x14ac:dyDescent="0.3">
      <c r="A50" s="480" t="s">
        <v>1546</v>
      </c>
      <c r="B50" s="481" t="s">
        <v>1547</v>
      </c>
      <c r="C50" s="481" t="s">
        <v>427</v>
      </c>
      <c r="D50" s="481" t="s">
        <v>472</v>
      </c>
      <c r="E50" s="481" t="s">
        <v>1548</v>
      </c>
      <c r="F50" s="481" t="s">
        <v>1557</v>
      </c>
      <c r="G50" s="481" t="s">
        <v>1558</v>
      </c>
      <c r="H50" s="484">
        <v>8</v>
      </c>
      <c r="I50" s="484">
        <v>4704</v>
      </c>
      <c r="J50" s="481">
        <v>0.25168539325842698</v>
      </c>
      <c r="K50" s="481">
        <v>588</v>
      </c>
      <c r="L50" s="484">
        <v>30</v>
      </c>
      <c r="M50" s="484">
        <v>18690</v>
      </c>
      <c r="N50" s="481">
        <v>1</v>
      </c>
      <c r="O50" s="481">
        <v>623</v>
      </c>
      <c r="P50" s="484">
        <v>13</v>
      </c>
      <c r="Q50" s="484">
        <v>8112</v>
      </c>
      <c r="R50" s="500">
        <v>0.43402889245585874</v>
      </c>
      <c r="S50" s="485">
        <v>624</v>
      </c>
    </row>
    <row r="51" spans="1:19" ht="14.4" customHeight="1" x14ac:dyDescent="0.3">
      <c r="A51" s="480" t="s">
        <v>1546</v>
      </c>
      <c r="B51" s="481" t="s">
        <v>1547</v>
      </c>
      <c r="C51" s="481" t="s">
        <v>427</v>
      </c>
      <c r="D51" s="481" t="s">
        <v>472</v>
      </c>
      <c r="E51" s="481" t="s">
        <v>1548</v>
      </c>
      <c r="F51" s="481" t="s">
        <v>1561</v>
      </c>
      <c r="G51" s="481" t="s">
        <v>1562</v>
      </c>
      <c r="H51" s="484"/>
      <c r="I51" s="484"/>
      <c r="J51" s="481"/>
      <c r="K51" s="481"/>
      <c r="L51" s="484"/>
      <c r="M51" s="484"/>
      <c r="N51" s="481"/>
      <c r="O51" s="481"/>
      <c r="P51" s="484">
        <v>1</v>
      </c>
      <c r="Q51" s="484">
        <v>33.33</v>
      </c>
      <c r="R51" s="500"/>
      <c r="S51" s="485">
        <v>33.33</v>
      </c>
    </row>
    <row r="52" spans="1:19" ht="14.4" customHeight="1" x14ac:dyDescent="0.3">
      <c r="A52" s="480" t="s">
        <v>1546</v>
      </c>
      <c r="B52" s="481" t="s">
        <v>1547</v>
      </c>
      <c r="C52" s="481" t="s">
        <v>427</v>
      </c>
      <c r="D52" s="481" t="s">
        <v>472</v>
      </c>
      <c r="E52" s="481" t="s">
        <v>1548</v>
      </c>
      <c r="F52" s="481" t="s">
        <v>1565</v>
      </c>
      <c r="G52" s="481" t="s">
        <v>1566</v>
      </c>
      <c r="H52" s="484">
        <v>8</v>
      </c>
      <c r="I52" s="484">
        <v>1000</v>
      </c>
      <c r="J52" s="481"/>
      <c r="K52" s="481">
        <v>125</v>
      </c>
      <c r="L52" s="484"/>
      <c r="M52" s="484"/>
      <c r="N52" s="481"/>
      <c r="O52" s="481"/>
      <c r="P52" s="484"/>
      <c r="Q52" s="484"/>
      <c r="R52" s="500"/>
      <c r="S52" s="485"/>
    </row>
    <row r="53" spans="1:19" ht="14.4" customHeight="1" x14ac:dyDescent="0.3">
      <c r="A53" s="480" t="s">
        <v>1546</v>
      </c>
      <c r="B53" s="481" t="s">
        <v>1547</v>
      </c>
      <c r="C53" s="481" t="s">
        <v>427</v>
      </c>
      <c r="D53" s="481" t="s">
        <v>472</v>
      </c>
      <c r="E53" s="481" t="s">
        <v>1548</v>
      </c>
      <c r="F53" s="481" t="s">
        <v>1569</v>
      </c>
      <c r="G53" s="481" t="s">
        <v>1570</v>
      </c>
      <c r="H53" s="484"/>
      <c r="I53" s="484"/>
      <c r="J53" s="481"/>
      <c r="K53" s="481"/>
      <c r="L53" s="484">
        <v>1</v>
      </c>
      <c r="M53" s="484">
        <v>701</v>
      </c>
      <c r="N53" s="481">
        <v>1</v>
      </c>
      <c r="O53" s="481">
        <v>701</v>
      </c>
      <c r="P53" s="484">
        <v>1</v>
      </c>
      <c r="Q53" s="484">
        <v>701</v>
      </c>
      <c r="R53" s="500">
        <v>1</v>
      </c>
      <c r="S53" s="485">
        <v>701</v>
      </c>
    </row>
    <row r="54" spans="1:19" ht="14.4" customHeight="1" x14ac:dyDescent="0.3">
      <c r="A54" s="480" t="s">
        <v>1546</v>
      </c>
      <c r="B54" s="481" t="s">
        <v>1547</v>
      </c>
      <c r="C54" s="481" t="s">
        <v>427</v>
      </c>
      <c r="D54" s="481" t="s">
        <v>472</v>
      </c>
      <c r="E54" s="481" t="s">
        <v>1548</v>
      </c>
      <c r="F54" s="481" t="s">
        <v>1575</v>
      </c>
      <c r="G54" s="481" t="s">
        <v>1576</v>
      </c>
      <c r="H54" s="484"/>
      <c r="I54" s="484"/>
      <c r="J54" s="481"/>
      <c r="K54" s="481"/>
      <c r="L54" s="484"/>
      <c r="M54" s="484"/>
      <c r="N54" s="481"/>
      <c r="O54" s="481"/>
      <c r="P54" s="484">
        <v>1</v>
      </c>
      <c r="Q54" s="484">
        <v>74</v>
      </c>
      <c r="R54" s="500"/>
      <c r="S54" s="485">
        <v>74</v>
      </c>
    </row>
    <row r="55" spans="1:19" ht="14.4" customHeight="1" x14ac:dyDescent="0.3">
      <c r="A55" s="480" t="s">
        <v>1546</v>
      </c>
      <c r="B55" s="481" t="s">
        <v>1547</v>
      </c>
      <c r="C55" s="481" t="s">
        <v>427</v>
      </c>
      <c r="D55" s="481" t="s">
        <v>472</v>
      </c>
      <c r="E55" s="481" t="s">
        <v>1548</v>
      </c>
      <c r="F55" s="481" t="s">
        <v>1577</v>
      </c>
      <c r="G55" s="481" t="s">
        <v>1578</v>
      </c>
      <c r="H55" s="484"/>
      <c r="I55" s="484"/>
      <c r="J55" s="481"/>
      <c r="K55" s="481"/>
      <c r="L55" s="484">
        <v>31</v>
      </c>
      <c r="M55" s="484">
        <v>6882</v>
      </c>
      <c r="N55" s="481">
        <v>1</v>
      </c>
      <c r="O55" s="481">
        <v>222</v>
      </c>
      <c r="P55" s="484">
        <v>11</v>
      </c>
      <c r="Q55" s="484">
        <v>2453</v>
      </c>
      <c r="R55" s="500">
        <v>0.35643708224353388</v>
      </c>
      <c r="S55" s="485">
        <v>223</v>
      </c>
    </row>
    <row r="56" spans="1:19" ht="14.4" customHeight="1" x14ac:dyDescent="0.3">
      <c r="A56" s="480" t="s">
        <v>1546</v>
      </c>
      <c r="B56" s="481" t="s">
        <v>1547</v>
      </c>
      <c r="C56" s="481" t="s">
        <v>427</v>
      </c>
      <c r="D56" s="481" t="s">
        <v>472</v>
      </c>
      <c r="E56" s="481" t="s">
        <v>1548</v>
      </c>
      <c r="F56" s="481" t="s">
        <v>1579</v>
      </c>
      <c r="G56" s="481" t="s">
        <v>1580</v>
      </c>
      <c r="H56" s="484"/>
      <c r="I56" s="484"/>
      <c r="J56" s="481"/>
      <c r="K56" s="481"/>
      <c r="L56" s="484">
        <v>93</v>
      </c>
      <c r="M56" s="484">
        <v>7161</v>
      </c>
      <c r="N56" s="481">
        <v>1</v>
      </c>
      <c r="O56" s="481">
        <v>77</v>
      </c>
      <c r="P56" s="484">
        <v>33</v>
      </c>
      <c r="Q56" s="484">
        <v>2541</v>
      </c>
      <c r="R56" s="500">
        <v>0.35483870967741937</v>
      </c>
      <c r="S56" s="485">
        <v>77</v>
      </c>
    </row>
    <row r="57" spans="1:19" ht="14.4" customHeight="1" x14ac:dyDescent="0.3">
      <c r="A57" s="480" t="s">
        <v>1546</v>
      </c>
      <c r="B57" s="481" t="s">
        <v>1547</v>
      </c>
      <c r="C57" s="481" t="s">
        <v>427</v>
      </c>
      <c r="D57" s="481" t="s">
        <v>1537</v>
      </c>
      <c r="E57" s="481" t="s">
        <v>1548</v>
      </c>
      <c r="F57" s="481" t="s">
        <v>1551</v>
      </c>
      <c r="G57" s="481" t="s">
        <v>1552</v>
      </c>
      <c r="H57" s="484"/>
      <c r="I57" s="484"/>
      <c r="J57" s="481"/>
      <c r="K57" s="481"/>
      <c r="L57" s="484"/>
      <c r="M57" s="484"/>
      <c r="N57" s="481"/>
      <c r="O57" s="481"/>
      <c r="P57" s="484">
        <v>8</v>
      </c>
      <c r="Q57" s="484">
        <v>296</v>
      </c>
      <c r="R57" s="500"/>
      <c r="S57" s="485">
        <v>37</v>
      </c>
    </row>
    <row r="58" spans="1:19" ht="14.4" customHeight="1" x14ac:dyDescent="0.3">
      <c r="A58" s="480" t="s">
        <v>1546</v>
      </c>
      <c r="B58" s="481" t="s">
        <v>1547</v>
      </c>
      <c r="C58" s="481" t="s">
        <v>427</v>
      </c>
      <c r="D58" s="481" t="s">
        <v>1537</v>
      </c>
      <c r="E58" s="481" t="s">
        <v>1548</v>
      </c>
      <c r="F58" s="481" t="s">
        <v>1553</v>
      </c>
      <c r="G58" s="481" t="s">
        <v>1554</v>
      </c>
      <c r="H58" s="484"/>
      <c r="I58" s="484"/>
      <c r="J58" s="481"/>
      <c r="K58" s="481"/>
      <c r="L58" s="484"/>
      <c r="M58" s="484"/>
      <c r="N58" s="481"/>
      <c r="O58" s="481"/>
      <c r="P58" s="484">
        <v>1</v>
      </c>
      <c r="Q58" s="484">
        <v>139</v>
      </c>
      <c r="R58" s="500"/>
      <c r="S58" s="485">
        <v>139</v>
      </c>
    </row>
    <row r="59" spans="1:19" ht="14.4" customHeight="1" x14ac:dyDescent="0.3">
      <c r="A59" s="480" t="s">
        <v>1546</v>
      </c>
      <c r="B59" s="481" t="s">
        <v>1547</v>
      </c>
      <c r="C59" s="481" t="s">
        <v>427</v>
      </c>
      <c r="D59" s="481" t="s">
        <v>1537</v>
      </c>
      <c r="E59" s="481" t="s">
        <v>1548</v>
      </c>
      <c r="F59" s="481" t="s">
        <v>1557</v>
      </c>
      <c r="G59" s="481" t="s">
        <v>1558</v>
      </c>
      <c r="H59" s="484"/>
      <c r="I59" s="484"/>
      <c r="J59" s="481"/>
      <c r="K59" s="481"/>
      <c r="L59" s="484"/>
      <c r="M59" s="484"/>
      <c r="N59" s="481"/>
      <c r="O59" s="481"/>
      <c r="P59" s="484">
        <v>1</v>
      </c>
      <c r="Q59" s="484">
        <v>624</v>
      </c>
      <c r="R59" s="500"/>
      <c r="S59" s="485">
        <v>624</v>
      </c>
    </row>
    <row r="60" spans="1:19" ht="14.4" customHeight="1" x14ac:dyDescent="0.3">
      <c r="A60" s="480" t="s">
        <v>1546</v>
      </c>
      <c r="B60" s="481" t="s">
        <v>1547</v>
      </c>
      <c r="C60" s="481" t="s">
        <v>427</v>
      </c>
      <c r="D60" s="481" t="s">
        <v>1537</v>
      </c>
      <c r="E60" s="481" t="s">
        <v>1548</v>
      </c>
      <c r="F60" s="481" t="s">
        <v>1561</v>
      </c>
      <c r="G60" s="481" t="s">
        <v>1562</v>
      </c>
      <c r="H60" s="484"/>
      <c r="I60" s="484"/>
      <c r="J60" s="481"/>
      <c r="K60" s="481"/>
      <c r="L60" s="484"/>
      <c r="M60" s="484"/>
      <c r="N60" s="481"/>
      <c r="O60" s="481"/>
      <c r="P60" s="484">
        <v>8</v>
      </c>
      <c r="Q60" s="484">
        <v>266.65999999999997</v>
      </c>
      <c r="R60" s="500"/>
      <c r="S60" s="485">
        <v>33.332499999999996</v>
      </c>
    </row>
    <row r="61" spans="1:19" ht="14.4" customHeight="1" x14ac:dyDescent="0.3">
      <c r="A61" s="480" t="s">
        <v>1546</v>
      </c>
      <c r="B61" s="481" t="s">
        <v>1547</v>
      </c>
      <c r="C61" s="481" t="s">
        <v>427</v>
      </c>
      <c r="D61" s="481" t="s">
        <v>1537</v>
      </c>
      <c r="E61" s="481" t="s">
        <v>1548</v>
      </c>
      <c r="F61" s="481" t="s">
        <v>1563</v>
      </c>
      <c r="G61" s="481" t="s">
        <v>1564</v>
      </c>
      <c r="H61" s="484"/>
      <c r="I61" s="484"/>
      <c r="J61" s="481"/>
      <c r="K61" s="481"/>
      <c r="L61" s="484"/>
      <c r="M61" s="484"/>
      <c r="N61" s="481"/>
      <c r="O61" s="481"/>
      <c r="P61" s="484">
        <v>8</v>
      </c>
      <c r="Q61" s="484">
        <v>296</v>
      </c>
      <c r="R61" s="500"/>
      <c r="S61" s="485">
        <v>37</v>
      </c>
    </row>
    <row r="62" spans="1:19" ht="14.4" customHeight="1" x14ac:dyDescent="0.3">
      <c r="A62" s="480" t="s">
        <v>1546</v>
      </c>
      <c r="B62" s="481" t="s">
        <v>1547</v>
      </c>
      <c r="C62" s="481" t="s">
        <v>427</v>
      </c>
      <c r="D62" s="481" t="s">
        <v>1537</v>
      </c>
      <c r="E62" s="481" t="s">
        <v>1548</v>
      </c>
      <c r="F62" s="481" t="s">
        <v>1569</v>
      </c>
      <c r="G62" s="481" t="s">
        <v>1570</v>
      </c>
      <c r="H62" s="484"/>
      <c r="I62" s="484"/>
      <c r="J62" s="481"/>
      <c r="K62" s="481"/>
      <c r="L62" s="484"/>
      <c r="M62" s="484"/>
      <c r="N62" s="481"/>
      <c r="O62" s="481"/>
      <c r="P62" s="484">
        <v>1</v>
      </c>
      <c r="Q62" s="484">
        <v>701</v>
      </c>
      <c r="R62" s="500"/>
      <c r="S62" s="485">
        <v>701</v>
      </c>
    </row>
    <row r="63" spans="1:19" ht="14.4" customHeight="1" x14ac:dyDescent="0.3">
      <c r="A63" s="480" t="s">
        <v>1546</v>
      </c>
      <c r="B63" s="481" t="s">
        <v>1547</v>
      </c>
      <c r="C63" s="481" t="s">
        <v>427</v>
      </c>
      <c r="D63" s="481" t="s">
        <v>1537</v>
      </c>
      <c r="E63" s="481" t="s">
        <v>1548</v>
      </c>
      <c r="F63" s="481" t="s">
        <v>1573</v>
      </c>
      <c r="G63" s="481" t="s">
        <v>1574</v>
      </c>
      <c r="H63" s="484"/>
      <c r="I63" s="484"/>
      <c r="J63" s="481"/>
      <c r="K63" s="481"/>
      <c r="L63" s="484"/>
      <c r="M63" s="484"/>
      <c r="N63" s="481"/>
      <c r="O63" s="481"/>
      <c r="P63" s="484">
        <v>9</v>
      </c>
      <c r="Q63" s="484">
        <v>2115</v>
      </c>
      <c r="R63" s="500"/>
      <c r="S63" s="485">
        <v>235</v>
      </c>
    </row>
    <row r="64" spans="1:19" ht="14.4" customHeight="1" x14ac:dyDescent="0.3">
      <c r="A64" s="480" t="s">
        <v>1546</v>
      </c>
      <c r="B64" s="481" t="s">
        <v>1547</v>
      </c>
      <c r="C64" s="481" t="s">
        <v>427</v>
      </c>
      <c r="D64" s="481" t="s">
        <v>1537</v>
      </c>
      <c r="E64" s="481" t="s">
        <v>1548</v>
      </c>
      <c r="F64" s="481" t="s">
        <v>1577</v>
      </c>
      <c r="G64" s="481" t="s">
        <v>1578</v>
      </c>
      <c r="H64" s="484"/>
      <c r="I64" s="484"/>
      <c r="J64" s="481"/>
      <c r="K64" s="481"/>
      <c r="L64" s="484"/>
      <c r="M64" s="484"/>
      <c r="N64" s="481"/>
      <c r="O64" s="481"/>
      <c r="P64" s="484">
        <v>10</v>
      </c>
      <c r="Q64" s="484">
        <v>2230</v>
      </c>
      <c r="R64" s="500"/>
      <c r="S64" s="485">
        <v>223</v>
      </c>
    </row>
    <row r="65" spans="1:19" ht="14.4" customHeight="1" x14ac:dyDescent="0.3">
      <c r="A65" s="480" t="s">
        <v>1546</v>
      </c>
      <c r="B65" s="481" t="s">
        <v>1547</v>
      </c>
      <c r="C65" s="481" t="s">
        <v>427</v>
      </c>
      <c r="D65" s="481" t="s">
        <v>1537</v>
      </c>
      <c r="E65" s="481" t="s">
        <v>1548</v>
      </c>
      <c r="F65" s="481" t="s">
        <v>1579</v>
      </c>
      <c r="G65" s="481" t="s">
        <v>1580</v>
      </c>
      <c r="H65" s="484"/>
      <c r="I65" s="484"/>
      <c r="J65" s="481"/>
      <c r="K65" s="481"/>
      <c r="L65" s="484"/>
      <c r="M65" s="484"/>
      <c r="N65" s="481"/>
      <c r="O65" s="481"/>
      <c r="P65" s="484">
        <v>3</v>
      </c>
      <c r="Q65" s="484">
        <v>231</v>
      </c>
      <c r="R65" s="500"/>
      <c r="S65" s="485">
        <v>77</v>
      </c>
    </row>
    <row r="66" spans="1:19" ht="14.4" customHeight="1" x14ac:dyDescent="0.3">
      <c r="A66" s="480" t="s">
        <v>1546</v>
      </c>
      <c r="B66" s="481" t="s">
        <v>1547</v>
      </c>
      <c r="C66" s="481" t="s">
        <v>427</v>
      </c>
      <c r="D66" s="481" t="s">
        <v>1537</v>
      </c>
      <c r="E66" s="481" t="s">
        <v>1548</v>
      </c>
      <c r="F66" s="481" t="s">
        <v>1583</v>
      </c>
      <c r="G66" s="481" t="s">
        <v>1584</v>
      </c>
      <c r="H66" s="484"/>
      <c r="I66" s="484"/>
      <c r="J66" s="481"/>
      <c r="K66" s="481"/>
      <c r="L66" s="484"/>
      <c r="M66" s="484"/>
      <c r="N66" s="481"/>
      <c r="O66" s="481"/>
      <c r="P66" s="484">
        <v>6</v>
      </c>
      <c r="Q66" s="484">
        <v>354</v>
      </c>
      <c r="R66" s="500"/>
      <c r="S66" s="485">
        <v>59</v>
      </c>
    </row>
    <row r="67" spans="1:19" ht="14.4" customHeight="1" x14ac:dyDescent="0.3">
      <c r="A67" s="480" t="s">
        <v>1546</v>
      </c>
      <c r="B67" s="481" t="s">
        <v>1547</v>
      </c>
      <c r="C67" s="481" t="s">
        <v>427</v>
      </c>
      <c r="D67" s="481" t="s">
        <v>473</v>
      </c>
      <c r="E67" s="481" t="s">
        <v>1548</v>
      </c>
      <c r="F67" s="481" t="s">
        <v>1551</v>
      </c>
      <c r="G67" s="481" t="s">
        <v>1552</v>
      </c>
      <c r="H67" s="484"/>
      <c r="I67" s="484"/>
      <c r="J67" s="481"/>
      <c r="K67" s="481"/>
      <c r="L67" s="484">
        <v>43</v>
      </c>
      <c r="M67" s="484">
        <v>1591</v>
      </c>
      <c r="N67" s="481">
        <v>1</v>
      </c>
      <c r="O67" s="481">
        <v>37</v>
      </c>
      <c r="P67" s="484"/>
      <c r="Q67" s="484"/>
      <c r="R67" s="500"/>
      <c r="S67" s="485"/>
    </row>
    <row r="68" spans="1:19" ht="14.4" customHeight="1" x14ac:dyDescent="0.3">
      <c r="A68" s="480" t="s">
        <v>1546</v>
      </c>
      <c r="B68" s="481" t="s">
        <v>1547</v>
      </c>
      <c r="C68" s="481" t="s">
        <v>427</v>
      </c>
      <c r="D68" s="481" t="s">
        <v>473</v>
      </c>
      <c r="E68" s="481" t="s">
        <v>1548</v>
      </c>
      <c r="F68" s="481" t="s">
        <v>1553</v>
      </c>
      <c r="G68" s="481" t="s">
        <v>1554</v>
      </c>
      <c r="H68" s="484"/>
      <c r="I68" s="484"/>
      <c r="J68" s="481"/>
      <c r="K68" s="481"/>
      <c r="L68" s="484">
        <v>1</v>
      </c>
      <c r="M68" s="484">
        <v>138</v>
      </c>
      <c r="N68" s="481">
        <v>1</v>
      </c>
      <c r="O68" s="481">
        <v>138</v>
      </c>
      <c r="P68" s="484"/>
      <c r="Q68" s="484"/>
      <c r="R68" s="500"/>
      <c r="S68" s="485"/>
    </row>
    <row r="69" spans="1:19" ht="14.4" customHeight="1" x14ac:dyDescent="0.3">
      <c r="A69" s="480" t="s">
        <v>1546</v>
      </c>
      <c r="B69" s="481" t="s">
        <v>1547</v>
      </c>
      <c r="C69" s="481" t="s">
        <v>427</v>
      </c>
      <c r="D69" s="481" t="s">
        <v>473</v>
      </c>
      <c r="E69" s="481" t="s">
        <v>1548</v>
      </c>
      <c r="F69" s="481" t="s">
        <v>1557</v>
      </c>
      <c r="G69" s="481" t="s">
        <v>1558</v>
      </c>
      <c r="H69" s="484"/>
      <c r="I69" s="484"/>
      <c r="J69" s="481"/>
      <c r="K69" s="481"/>
      <c r="L69" s="484">
        <v>1</v>
      </c>
      <c r="M69" s="484">
        <v>623</v>
      </c>
      <c r="N69" s="481">
        <v>1</v>
      </c>
      <c r="O69" s="481">
        <v>623</v>
      </c>
      <c r="P69" s="484"/>
      <c r="Q69" s="484"/>
      <c r="R69" s="500"/>
      <c r="S69" s="485"/>
    </row>
    <row r="70" spans="1:19" ht="14.4" customHeight="1" x14ac:dyDescent="0.3">
      <c r="A70" s="480" t="s">
        <v>1546</v>
      </c>
      <c r="B70" s="481" t="s">
        <v>1547</v>
      </c>
      <c r="C70" s="481" t="s">
        <v>427</v>
      </c>
      <c r="D70" s="481" t="s">
        <v>473</v>
      </c>
      <c r="E70" s="481" t="s">
        <v>1548</v>
      </c>
      <c r="F70" s="481" t="s">
        <v>1559</v>
      </c>
      <c r="G70" s="481" t="s">
        <v>1560</v>
      </c>
      <c r="H70" s="484"/>
      <c r="I70" s="484"/>
      <c r="J70" s="481"/>
      <c r="K70" s="481"/>
      <c r="L70" s="484">
        <v>77</v>
      </c>
      <c r="M70" s="484">
        <v>36113</v>
      </c>
      <c r="N70" s="481">
        <v>1</v>
      </c>
      <c r="O70" s="481">
        <v>469</v>
      </c>
      <c r="P70" s="484"/>
      <c r="Q70" s="484"/>
      <c r="R70" s="500"/>
      <c r="S70" s="485"/>
    </row>
    <row r="71" spans="1:19" ht="14.4" customHeight="1" x14ac:dyDescent="0.3">
      <c r="A71" s="480" t="s">
        <v>1546</v>
      </c>
      <c r="B71" s="481" t="s">
        <v>1547</v>
      </c>
      <c r="C71" s="481" t="s">
        <v>427</v>
      </c>
      <c r="D71" s="481" t="s">
        <v>473</v>
      </c>
      <c r="E71" s="481" t="s">
        <v>1548</v>
      </c>
      <c r="F71" s="481" t="s">
        <v>1561</v>
      </c>
      <c r="G71" s="481" t="s">
        <v>1562</v>
      </c>
      <c r="H71" s="484"/>
      <c r="I71" s="484"/>
      <c r="J71" s="481"/>
      <c r="K71" s="481"/>
      <c r="L71" s="484">
        <v>81</v>
      </c>
      <c r="M71" s="484">
        <v>2700.01</v>
      </c>
      <c r="N71" s="481">
        <v>1</v>
      </c>
      <c r="O71" s="481">
        <v>33.333456790123456</v>
      </c>
      <c r="P71" s="484"/>
      <c r="Q71" s="484"/>
      <c r="R71" s="500"/>
      <c r="S71" s="485"/>
    </row>
    <row r="72" spans="1:19" ht="14.4" customHeight="1" x14ac:dyDescent="0.3">
      <c r="A72" s="480" t="s">
        <v>1546</v>
      </c>
      <c r="B72" s="481" t="s">
        <v>1547</v>
      </c>
      <c r="C72" s="481" t="s">
        <v>427</v>
      </c>
      <c r="D72" s="481" t="s">
        <v>473</v>
      </c>
      <c r="E72" s="481" t="s">
        <v>1548</v>
      </c>
      <c r="F72" s="481" t="s">
        <v>1569</v>
      </c>
      <c r="G72" s="481" t="s">
        <v>1570</v>
      </c>
      <c r="H72" s="484"/>
      <c r="I72" s="484"/>
      <c r="J72" s="481"/>
      <c r="K72" s="481"/>
      <c r="L72" s="484">
        <v>1</v>
      </c>
      <c r="M72" s="484">
        <v>701</v>
      </c>
      <c r="N72" s="481">
        <v>1</v>
      </c>
      <c r="O72" s="481">
        <v>701</v>
      </c>
      <c r="P72" s="484"/>
      <c r="Q72" s="484"/>
      <c r="R72" s="500"/>
      <c r="S72" s="485"/>
    </row>
    <row r="73" spans="1:19" ht="14.4" customHeight="1" x14ac:dyDescent="0.3">
      <c r="A73" s="480" t="s">
        <v>1546</v>
      </c>
      <c r="B73" s="481" t="s">
        <v>1547</v>
      </c>
      <c r="C73" s="481" t="s">
        <v>427</v>
      </c>
      <c r="D73" s="481" t="s">
        <v>473</v>
      </c>
      <c r="E73" s="481" t="s">
        <v>1548</v>
      </c>
      <c r="F73" s="481" t="s">
        <v>1573</v>
      </c>
      <c r="G73" s="481" t="s">
        <v>1574</v>
      </c>
      <c r="H73" s="484"/>
      <c r="I73" s="484"/>
      <c r="J73" s="481"/>
      <c r="K73" s="481"/>
      <c r="L73" s="484">
        <v>46</v>
      </c>
      <c r="M73" s="484">
        <v>10810</v>
      </c>
      <c r="N73" s="481">
        <v>1</v>
      </c>
      <c r="O73" s="481">
        <v>235</v>
      </c>
      <c r="P73" s="484"/>
      <c r="Q73" s="484"/>
      <c r="R73" s="500"/>
      <c r="S73" s="485"/>
    </row>
    <row r="74" spans="1:19" ht="14.4" customHeight="1" x14ac:dyDescent="0.3">
      <c r="A74" s="480" t="s">
        <v>1546</v>
      </c>
      <c r="B74" s="481" t="s">
        <v>1547</v>
      </c>
      <c r="C74" s="481" t="s">
        <v>427</v>
      </c>
      <c r="D74" s="481" t="s">
        <v>473</v>
      </c>
      <c r="E74" s="481" t="s">
        <v>1548</v>
      </c>
      <c r="F74" s="481" t="s">
        <v>1575</v>
      </c>
      <c r="G74" s="481" t="s">
        <v>1576</v>
      </c>
      <c r="H74" s="484"/>
      <c r="I74" s="484"/>
      <c r="J74" s="481"/>
      <c r="K74" s="481"/>
      <c r="L74" s="484">
        <v>5</v>
      </c>
      <c r="M74" s="484">
        <v>370</v>
      </c>
      <c r="N74" s="481">
        <v>1</v>
      </c>
      <c r="O74" s="481">
        <v>74</v>
      </c>
      <c r="P74" s="484"/>
      <c r="Q74" s="484"/>
      <c r="R74" s="500"/>
      <c r="S74" s="485"/>
    </row>
    <row r="75" spans="1:19" ht="14.4" customHeight="1" x14ac:dyDescent="0.3">
      <c r="A75" s="480" t="s">
        <v>1546</v>
      </c>
      <c r="B75" s="481" t="s">
        <v>1547</v>
      </c>
      <c r="C75" s="481" t="s">
        <v>427</v>
      </c>
      <c r="D75" s="481" t="s">
        <v>473</v>
      </c>
      <c r="E75" s="481" t="s">
        <v>1548</v>
      </c>
      <c r="F75" s="481" t="s">
        <v>1577</v>
      </c>
      <c r="G75" s="481" t="s">
        <v>1578</v>
      </c>
      <c r="H75" s="484"/>
      <c r="I75" s="484"/>
      <c r="J75" s="481"/>
      <c r="K75" s="481"/>
      <c r="L75" s="484">
        <v>122</v>
      </c>
      <c r="M75" s="484">
        <v>27084</v>
      </c>
      <c r="N75" s="481">
        <v>1</v>
      </c>
      <c r="O75" s="481">
        <v>222</v>
      </c>
      <c r="P75" s="484"/>
      <c r="Q75" s="484"/>
      <c r="R75" s="500"/>
      <c r="S75" s="485"/>
    </row>
    <row r="76" spans="1:19" ht="14.4" customHeight="1" x14ac:dyDescent="0.3">
      <c r="A76" s="480" t="s">
        <v>1546</v>
      </c>
      <c r="B76" s="481" t="s">
        <v>1547</v>
      </c>
      <c r="C76" s="481" t="s">
        <v>427</v>
      </c>
      <c r="D76" s="481" t="s">
        <v>473</v>
      </c>
      <c r="E76" s="481" t="s">
        <v>1548</v>
      </c>
      <c r="F76" s="481" t="s">
        <v>1579</v>
      </c>
      <c r="G76" s="481" t="s">
        <v>1580</v>
      </c>
      <c r="H76" s="484"/>
      <c r="I76" s="484"/>
      <c r="J76" s="481"/>
      <c r="K76" s="481"/>
      <c r="L76" s="484">
        <v>2</v>
      </c>
      <c r="M76" s="484">
        <v>154</v>
      </c>
      <c r="N76" s="481">
        <v>1</v>
      </c>
      <c r="O76" s="481">
        <v>77</v>
      </c>
      <c r="P76" s="484"/>
      <c r="Q76" s="484"/>
      <c r="R76" s="500"/>
      <c r="S76" s="485"/>
    </row>
    <row r="77" spans="1:19" ht="14.4" customHeight="1" x14ac:dyDescent="0.3">
      <c r="A77" s="480" t="s">
        <v>1546</v>
      </c>
      <c r="B77" s="481" t="s">
        <v>1547</v>
      </c>
      <c r="C77" s="481" t="s">
        <v>427</v>
      </c>
      <c r="D77" s="481" t="s">
        <v>474</v>
      </c>
      <c r="E77" s="481" t="s">
        <v>1548</v>
      </c>
      <c r="F77" s="481" t="s">
        <v>1551</v>
      </c>
      <c r="G77" s="481" t="s">
        <v>1552</v>
      </c>
      <c r="H77" s="484">
        <v>1</v>
      </c>
      <c r="I77" s="484">
        <v>35</v>
      </c>
      <c r="J77" s="481">
        <v>0.94594594594594594</v>
      </c>
      <c r="K77" s="481">
        <v>35</v>
      </c>
      <c r="L77" s="484">
        <v>1</v>
      </c>
      <c r="M77" s="484">
        <v>37</v>
      </c>
      <c r="N77" s="481">
        <v>1</v>
      </c>
      <c r="O77" s="481">
        <v>37</v>
      </c>
      <c r="P77" s="484"/>
      <c r="Q77" s="484"/>
      <c r="R77" s="500"/>
      <c r="S77" s="485"/>
    </row>
    <row r="78" spans="1:19" ht="14.4" customHeight="1" x14ac:dyDescent="0.3">
      <c r="A78" s="480" t="s">
        <v>1546</v>
      </c>
      <c r="B78" s="481" t="s">
        <v>1547</v>
      </c>
      <c r="C78" s="481" t="s">
        <v>427</v>
      </c>
      <c r="D78" s="481" t="s">
        <v>474</v>
      </c>
      <c r="E78" s="481" t="s">
        <v>1548</v>
      </c>
      <c r="F78" s="481" t="s">
        <v>1553</v>
      </c>
      <c r="G78" s="481" t="s">
        <v>1554</v>
      </c>
      <c r="H78" s="484">
        <v>6</v>
      </c>
      <c r="I78" s="484">
        <v>804</v>
      </c>
      <c r="J78" s="481">
        <v>2.9130434782608696</v>
      </c>
      <c r="K78" s="481">
        <v>134</v>
      </c>
      <c r="L78" s="484">
        <v>2</v>
      </c>
      <c r="M78" s="484">
        <v>276</v>
      </c>
      <c r="N78" s="481">
        <v>1</v>
      </c>
      <c r="O78" s="481">
        <v>138</v>
      </c>
      <c r="P78" s="484">
        <v>4</v>
      </c>
      <c r="Q78" s="484">
        <v>556</v>
      </c>
      <c r="R78" s="500">
        <v>2.0144927536231885</v>
      </c>
      <c r="S78" s="485">
        <v>139</v>
      </c>
    </row>
    <row r="79" spans="1:19" ht="14.4" customHeight="1" x14ac:dyDescent="0.3">
      <c r="A79" s="480" t="s">
        <v>1546</v>
      </c>
      <c r="B79" s="481" t="s">
        <v>1547</v>
      </c>
      <c r="C79" s="481" t="s">
        <v>427</v>
      </c>
      <c r="D79" s="481" t="s">
        <v>474</v>
      </c>
      <c r="E79" s="481" t="s">
        <v>1548</v>
      </c>
      <c r="F79" s="481" t="s">
        <v>1555</v>
      </c>
      <c r="G79" s="481" t="s">
        <v>1556</v>
      </c>
      <c r="H79" s="484">
        <v>4</v>
      </c>
      <c r="I79" s="484">
        <v>6884</v>
      </c>
      <c r="J79" s="481">
        <v>1.8964187327823692</v>
      </c>
      <c r="K79" s="481">
        <v>1721</v>
      </c>
      <c r="L79" s="484">
        <v>2</v>
      </c>
      <c r="M79" s="484">
        <v>3630</v>
      </c>
      <c r="N79" s="481">
        <v>1</v>
      </c>
      <c r="O79" s="481">
        <v>1815</v>
      </c>
      <c r="P79" s="484">
        <v>3</v>
      </c>
      <c r="Q79" s="484">
        <v>5448</v>
      </c>
      <c r="R79" s="500">
        <v>1.5008264462809917</v>
      </c>
      <c r="S79" s="485">
        <v>1816</v>
      </c>
    </row>
    <row r="80" spans="1:19" ht="14.4" customHeight="1" x14ac:dyDescent="0.3">
      <c r="A80" s="480" t="s">
        <v>1546</v>
      </c>
      <c r="B80" s="481" t="s">
        <v>1547</v>
      </c>
      <c r="C80" s="481" t="s">
        <v>427</v>
      </c>
      <c r="D80" s="481" t="s">
        <v>474</v>
      </c>
      <c r="E80" s="481" t="s">
        <v>1548</v>
      </c>
      <c r="F80" s="481" t="s">
        <v>1557</v>
      </c>
      <c r="G80" s="481" t="s">
        <v>1558</v>
      </c>
      <c r="H80" s="484">
        <v>11</v>
      </c>
      <c r="I80" s="484">
        <v>6468</v>
      </c>
      <c r="J80" s="481">
        <v>5.191011235955056</v>
      </c>
      <c r="K80" s="481">
        <v>588</v>
      </c>
      <c r="L80" s="484">
        <v>2</v>
      </c>
      <c r="M80" s="484">
        <v>1246</v>
      </c>
      <c r="N80" s="481">
        <v>1</v>
      </c>
      <c r="O80" s="481">
        <v>623</v>
      </c>
      <c r="P80" s="484">
        <v>4</v>
      </c>
      <c r="Q80" s="484">
        <v>2496</v>
      </c>
      <c r="R80" s="500">
        <v>2.0032102728731944</v>
      </c>
      <c r="S80" s="485">
        <v>624</v>
      </c>
    </row>
    <row r="81" spans="1:19" ht="14.4" customHeight="1" x14ac:dyDescent="0.3">
      <c r="A81" s="480" t="s">
        <v>1546</v>
      </c>
      <c r="B81" s="481" t="s">
        <v>1547</v>
      </c>
      <c r="C81" s="481" t="s">
        <v>427</v>
      </c>
      <c r="D81" s="481" t="s">
        <v>474</v>
      </c>
      <c r="E81" s="481" t="s">
        <v>1548</v>
      </c>
      <c r="F81" s="481" t="s">
        <v>1559</v>
      </c>
      <c r="G81" s="481" t="s">
        <v>1560</v>
      </c>
      <c r="H81" s="484">
        <v>6</v>
      </c>
      <c r="I81" s="484">
        <v>2628</v>
      </c>
      <c r="J81" s="481">
        <v>5.6034115138592755</v>
      </c>
      <c r="K81" s="481">
        <v>438</v>
      </c>
      <c r="L81" s="484">
        <v>1</v>
      </c>
      <c r="M81" s="484">
        <v>469</v>
      </c>
      <c r="N81" s="481">
        <v>1</v>
      </c>
      <c r="O81" s="481">
        <v>469</v>
      </c>
      <c r="P81" s="484">
        <v>4</v>
      </c>
      <c r="Q81" s="484">
        <v>1880</v>
      </c>
      <c r="R81" s="500">
        <v>4.0085287846481874</v>
      </c>
      <c r="S81" s="485">
        <v>470</v>
      </c>
    </row>
    <row r="82" spans="1:19" ht="14.4" customHeight="1" x14ac:dyDescent="0.3">
      <c r="A82" s="480" t="s">
        <v>1546</v>
      </c>
      <c r="B82" s="481" t="s">
        <v>1547</v>
      </c>
      <c r="C82" s="481" t="s">
        <v>427</v>
      </c>
      <c r="D82" s="481" t="s">
        <v>474</v>
      </c>
      <c r="E82" s="481" t="s">
        <v>1548</v>
      </c>
      <c r="F82" s="481" t="s">
        <v>1561</v>
      </c>
      <c r="G82" s="481" t="s">
        <v>1562</v>
      </c>
      <c r="H82" s="484"/>
      <c r="I82" s="484"/>
      <c r="J82" s="481"/>
      <c r="K82" s="481"/>
      <c r="L82" s="484">
        <v>2</v>
      </c>
      <c r="M82" s="484">
        <v>66.66</v>
      </c>
      <c r="N82" s="481">
        <v>1</v>
      </c>
      <c r="O82" s="481">
        <v>33.33</v>
      </c>
      <c r="P82" s="484"/>
      <c r="Q82" s="484"/>
      <c r="R82" s="500"/>
      <c r="S82" s="485"/>
    </row>
    <row r="83" spans="1:19" ht="14.4" customHeight="1" x14ac:dyDescent="0.3">
      <c r="A83" s="480" t="s">
        <v>1546</v>
      </c>
      <c r="B83" s="481" t="s">
        <v>1547</v>
      </c>
      <c r="C83" s="481" t="s">
        <v>427</v>
      </c>
      <c r="D83" s="481" t="s">
        <v>474</v>
      </c>
      <c r="E83" s="481" t="s">
        <v>1548</v>
      </c>
      <c r="F83" s="481" t="s">
        <v>1565</v>
      </c>
      <c r="G83" s="481" t="s">
        <v>1566</v>
      </c>
      <c r="H83" s="484">
        <v>9</v>
      </c>
      <c r="I83" s="484">
        <v>1125</v>
      </c>
      <c r="J83" s="481"/>
      <c r="K83" s="481">
        <v>125</v>
      </c>
      <c r="L83" s="484"/>
      <c r="M83" s="484"/>
      <c r="N83" s="481"/>
      <c r="O83" s="481"/>
      <c r="P83" s="484"/>
      <c r="Q83" s="484"/>
      <c r="R83" s="500"/>
      <c r="S83" s="485"/>
    </row>
    <row r="84" spans="1:19" ht="14.4" customHeight="1" x14ac:dyDescent="0.3">
      <c r="A84" s="480" t="s">
        <v>1546</v>
      </c>
      <c r="B84" s="481" t="s">
        <v>1547</v>
      </c>
      <c r="C84" s="481" t="s">
        <v>427</v>
      </c>
      <c r="D84" s="481" t="s">
        <v>474</v>
      </c>
      <c r="E84" s="481" t="s">
        <v>1548</v>
      </c>
      <c r="F84" s="481" t="s">
        <v>1567</v>
      </c>
      <c r="G84" s="481" t="s">
        <v>1568</v>
      </c>
      <c r="H84" s="484">
        <v>3</v>
      </c>
      <c r="I84" s="484">
        <v>93</v>
      </c>
      <c r="J84" s="481"/>
      <c r="K84" s="481">
        <v>31</v>
      </c>
      <c r="L84" s="484"/>
      <c r="M84" s="484"/>
      <c r="N84" s="481"/>
      <c r="O84" s="481"/>
      <c r="P84" s="484"/>
      <c r="Q84" s="484"/>
      <c r="R84" s="500"/>
      <c r="S84" s="485"/>
    </row>
    <row r="85" spans="1:19" ht="14.4" customHeight="1" x14ac:dyDescent="0.3">
      <c r="A85" s="480" t="s">
        <v>1546</v>
      </c>
      <c r="B85" s="481" t="s">
        <v>1547</v>
      </c>
      <c r="C85" s="481" t="s">
        <v>427</v>
      </c>
      <c r="D85" s="481" t="s">
        <v>474</v>
      </c>
      <c r="E85" s="481" t="s">
        <v>1548</v>
      </c>
      <c r="F85" s="481" t="s">
        <v>1569</v>
      </c>
      <c r="G85" s="481" t="s">
        <v>1570</v>
      </c>
      <c r="H85" s="484">
        <v>6</v>
      </c>
      <c r="I85" s="484">
        <v>3918</v>
      </c>
      <c r="J85" s="481">
        <v>5.5891583452211124</v>
      </c>
      <c r="K85" s="481">
        <v>653</v>
      </c>
      <c r="L85" s="484">
        <v>1</v>
      </c>
      <c r="M85" s="484">
        <v>701</v>
      </c>
      <c r="N85" s="481">
        <v>1</v>
      </c>
      <c r="O85" s="481">
        <v>701</v>
      </c>
      <c r="P85" s="484"/>
      <c r="Q85" s="484"/>
      <c r="R85" s="500"/>
      <c r="S85" s="485"/>
    </row>
    <row r="86" spans="1:19" ht="14.4" customHeight="1" x14ac:dyDescent="0.3">
      <c r="A86" s="480" t="s">
        <v>1546</v>
      </c>
      <c r="B86" s="481" t="s">
        <v>1547</v>
      </c>
      <c r="C86" s="481" t="s">
        <v>427</v>
      </c>
      <c r="D86" s="481" t="s">
        <v>474</v>
      </c>
      <c r="E86" s="481" t="s">
        <v>1548</v>
      </c>
      <c r="F86" s="481" t="s">
        <v>1577</v>
      </c>
      <c r="G86" s="481" t="s">
        <v>1578</v>
      </c>
      <c r="H86" s="484">
        <v>11</v>
      </c>
      <c r="I86" s="484">
        <v>2310</v>
      </c>
      <c r="J86" s="481">
        <v>5.2027027027027026</v>
      </c>
      <c r="K86" s="481">
        <v>210</v>
      </c>
      <c r="L86" s="484">
        <v>2</v>
      </c>
      <c r="M86" s="484">
        <v>444</v>
      </c>
      <c r="N86" s="481">
        <v>1</v>
      </c>
      <c r="O86" s="481">
        <v>222</v>
      </c>
      <c r="P86" s="484">
        <v>4</v>
      </c>
      <c r="Q86" s="484">
        <v>892</v>
      </c>
      <c r="R86" s="500">
        <v>2.0090090090090089</v>
      </c>
      <c r="S86" s="485">
        <v>223</v>
      </c>
    </row>
    <row r="87" spans="1:19" ht="14.4" customHeight="1" x14ac:dyDescent="0.3">
      <c r="A87" s="480" t="s">
        <v>1546</v>
      </c>
      <c r="B87" s="481" t="s">
        <v>1547</v>
      </c>
      <c r="C87" s="481" t="s">
        <v>427</v>
      </c>
      <c r="D87" s="481" t="s">
        <v>474</v>
      </c>
      <c r="E87" s="481" t="s">
        <v>1548</v>
      </c>
      <c r="F87" s="481" t="s">
        <v>1579</v>
      </c>
      <c r="G87" s="481" t="s">
        <v>1580</v>
      </c>
      <c r="H87" s="484">
        <v>6</v>
      </c>
      <c r="I87" s="484">
        <v>462</v>
      </c>
      <c r="J87" s="481">
        <v>1</v>
      </c>
      <c r="K87" s="481">
        <v>77</v>
      </c>
      <c r="L87" s="484">
        <v>6</v>
      </c>
      <c r="M87" s="484">
        <v>462</v>
      </c>
      <c r="N87" s="481">
        <v>1</v>
      </c>
      <c r="O87" s="481">
        <v>77</v>
      </c>
      <c r="P87" s="484">
        <v>12</v>
      </c>
      <c r="Q87" s="484">
        <v>924</v>
      </c>
      <c r="R87" s="500">
        <v>2</v>
      </c>
      <c r="S87" s="485">
        <v>77</v>
      </c>
    </row>
    <row r="88" spans="1:19" ht="14.4" customHeight="1" x14ac:dyDescent="0.3">
      <c r="A88" s="480" t="s">
        <v>1546</v>
      </c>
      <c r="B88" s="481" t="s">
        <v>1547</v>
      </c>
      <c r="C88" s="481" t="s">
        <v>427</v>
      </c>
      <c r="D88" s="481" t="s">
        <v>475</v>
      </c>
      <c r="E88" s="481" t="s">
        <v>1548</v>
      </c>
      <c r="F88" s="481" t="s">
        <v>1551</v>
      </c>
      <c r="G88" s="481" t="s">
        <v>1552</v>
      </c>
      <c r="H88" s="484"/>
      <c r="I88" s="484"/>
      <c r="J88" s="481"/>
      <c r="K88" s="481"/>
      <c r="L88" s="484"/>
      <c r="M88" s="484"/>
      <c r="N88" s="481"/>
      <c r="O88" s="481"/>
      <c r="P88" s="484">
        <v>10</v>
      </c>
      <c r="Q88" s="484">
        <v>370</v>
      </c>
      <c r="R88" s="500"/>
      <c r="S88" s="485">
        <v>37</v>
      </c>
    </row>
    <row r="89" spans="1:19" ht="14.4" customHeight="1" x14ac:dyDescent="0.3">
      <c r="A89" s="480" t="s">
        <v>1546</v>
      </c>
      <c r="B89" s="481" t="s">
        <v>1547</v>
      </c>
      <c r="C89" s="481" t="s">
        <v>427</v>
      </c>
      <c r="D89" s="481" t="s">
        <v>475</v>
      </c>
      <c r="E89" s="481" t="s">
        <v>1548</v>
      </c>
      <c r="F89" s="481" t="s">
        <v>1553</v>
      </c>
      <c r="G89" s="481" t="s">
        <v>1554</v>
      </c>
      <c r="H89" s="484"/>
      <c r="I89" s="484"/>
      <c r="J89" s="481"/>
      <c r="K89" s="481"/>
      <c r="L89" s="484"/>
      <c r="M89" s="484"/>
      <c r="N89" s="481"/>
      <c r="O89" s="481"/>
      <c r="P89" s="484">
        <v>2</v>
      </c>
      <c r="Q89" s="484">
        <v>278</v>
      </c>
      <c r="R89" s="500"/>
      <c r="S89" s="485">
        <v>139</v>
      </c>
    </row>
    <row r="90" spans="1:19" ht="14.4" customHeight="1" x14ac:dyDescent="0.3">
      <c r="A90" s="480" t="s">
        <v>1546</v>
      </c>
      <c r="B90" s="481" t="s">
        <v>1547</v>
      </c>
      <c r="C90" s="481" t="s">
        <v>427</v>
      </c>
      <c r="D90" s="481" t="s">
        <v>475</v>
      </c>
      <c r="E90" s="481" t="s">
        <v>1548</v>
      </c>
      <c r="F90" s="481" t="s">
        <v>1555</v>
      </c>
      <c r="G90" s="481" t="s">
        <v>1556</v>
      </c>
      <c r="H90" s="484"/>
      <c r="I90" s="484"/>
      <c r="J90" s="481"/>
      <c r="K90" s="481"/>
      <c r="L90" s="484"/>
      <c r="M90" s="484"/>
      <c r="N90" s="481"/>
      <c r="O90" s="481"/>
      <c r="P90" s="484">
        <v>2</v>
      </c>
      <c r="Q90" s="484">
        <v>3632</v>
      </c>
      <c r="R90" s="500"/>
      <c r="S90" s="485">
        <v>1816</v>
      </c>
    </row>
    <row r="91" spans="1:19" ht="14.4" customHeight="1" x14ac:dyDescent="0.3">
      <c r="A91" s="480" t="s">
        <v>1546</v>
      </c>
      <c r="B91" s="481" t="s">
        <v>1547</v>
      </c>
      <c r="C91" s="481" t="s">
        <v>427</v>
      </c>
      <c r="D91" s="481" t="s">
        <v>475</v>
      </c>
      <c r="E91" s="481" t="s">
        <v>1548</v>
      </c>
      <c r="F91" s="481" t="s">
        <v>1557</v>
      </c>
      <c r="G91" s="481" t="s">
        <v>1558</v>
      </c>
      <c r="H91" s="484"/>
      <c r="I91" s="484"/>
      <c r="J91" s="481"/>
      <c r="K91" s="481"/>
      <c r="L91" s="484"/>
      <c r="M91" s="484"/>
      <c r="N91" s="481"/>
      <c r="O91" s="481"/>
      <c r="P91" s="484">
        <v>2</v>
      </c>
      <c r="Q91" s="484">
        <v>1248</v>
      </c>
      <c r="R91" s="500"/>
      <c r="S91" s="485">
        <v>624</v>
      </c>
    </row>
    <row r="92" spans="1:19" ht="14.4" customHeight="1" x14ac:dyDescent="0.3">
      <c r="A92" s="480" t="s">
        <v>1546</v>
      </c>
      <c r="B92" s="481" t="s">
        <v>1547</v>
      </c>
      <c r="C92" s="481" t="s">
        <v>427</v>
      </c>
      <c r="D92" s="481" t="s">
        <v>475</v>
      </c>
      <c r="E92" s="481" t="s">
        <v>1548</v>
      </c>
      <c r="F92" s="481" t="s">
        <v>1561</v>
      </c>
      <c r="G92" s="481" t="s">
        <v>1562</v>
      </c>
      <c r="H92" s="484"/>
      <c r="I92" s="484"/>
      <c r="J92" s="481"/>
      <c r="K92" s="481"/>
      <c r="L92" s="484"/>
      <c r="M92" s="484"/>
      <c r="N92" s="481"/>
      <c r="O92" s="481"/>
      <c r="P92" s="484">
        <v>2</v>
      </c>
      <c r="Q92" s="484">
        <v>66.66</v>
      </c>
      <c r="R92" s="500"/>
      <c r="S92" s="485">
        <v>33.33</v>
      </c>
    </row>
    <row r="93" spans="1:19" ht="14.4" customHeight="1" x14ac:dyDescent="0.3">
      <c r="A93" s="480" t="s">
        <v>1546</v>
      </c>
      <c r="B93" s="481" t="s">
        <v>1547</v>
      </c>
      <c r="C93" s="481" t="s">
        <v>427</v>
      </c>
      <c r="D93" s="481" t="s">
        <v>475</v>
      </c>
      <c r="E93" s="481" t="s">
        <v>1548</v>
      </c>
      <c r="F93" s="481" t="s">
        <v>1563</v>
      </c>
      <c r="G93" s="481" t="s">
        <v>1564</v>
      </c>
      <c r="H93" s="484"/>
      <c r="I93" s="484"/>
      <c r="J93" s="481"/>
      <c r="K93" s="481"/>
      <c r="L93" s="484"/>
      <c r="M93" s="484"/>
      <c r="N93" s="481"/>
      <c r="O93" s="481"/>
      <c r="P93" s="484">
        <v>12</v>
      </c>
      <c r="Q93" s="484">
        <v>444</v>
      </c>
      <c r="R93" s="500"/>
      <c r="S93" s="485">
        <v>37</v>
      </c>
    </row>
    <row r="94" spans="1:19" ht="14.4" customHeight="1" x14ac:dyDescent="0.3">
      <c r="A94" s="480" t="s">
        <v>1546</v>
      </c>
      <c r="B94" s="481" t="s">
        <v>1547</v>
      </c>
      <c r="C94" s="481" t="s">
        <v>427</v>
      </c>
      <c r="D94" s="481" t="s">
        <v>475</v>
      </c>
      <c r="E94" s="481" t="s">
        <v>1548</v>
      </c>
      <c r="F94" s="481" t="s">
        <v>1569</v>
      </c>
      <c r="G94" s="481" t="s">
        <v>1570</v>
      </c>
      <c r="H94" s="484"/>
      <c r="I94" s="484"/>
      <c r="J94" s="481"/>
      <c r="K94" s="481"/>
      <c r="L94" s="484"/>
      <c r="M94" s="484"/>
      <c r="N94" s="481"/>
      <c r="O94" s="481"/>
      <c r="P94" s="484">
        <v>2</v>
      </c>
      <c r="Q94" s="484">
        <v>1402</v>
      </c>
      <c r="R94" s="500"/>
      <c r="S94" s="485">
        <v>701</v>
      </c>
    </row>
    <row r="95" spans="1:19" ht="14.4" customHeight="1" x14ac:dyDescent="0.3">
      <c r="A95" s="480" t="s">
        <v>1546</v>
      </c>
      <c r="B95" s="481" t="s">
        <v>1547</v>
      </c>
      <c r="C95" s="481" t="s">
        <v>427</v>
      </c>
      <c r="D95" s="481" t="s">
        <v>475</v>
      </c>
      <c r="E95" s="481" t="s">
        <v>1548</v>
      </c>
      <c r="F95" s="481" t="s">
        <v>1577</v>
      </c>
      <c r="G95" s="481" t="s">
        <v>1578</v>
      </c>
      <c r="H95" s="484"/>
      <c r="I95" s="484"/>
      <c r="J95" s="481"/>
      <c r="K95" s="481"/>
      <c r="L95" s="484"/>
      <c r="M95" s="484"/>
      <c r="N95" s="481"/>
      <c r="O95" s="481"/>
      <c r="P95" s="484">
        <v>2</v>
      </c>
      <c r="Q95" s="484">
        <v>446</v>
      </c>
      <c r="R95" s="500"/>
      <c r="S95" s="485">
        <v>223</v>
      </c>
    </row>
    <row r="96" spans="1:19" ht="14.4" customHeight="1" x14ac:dyDescent="0.3">
      <c r="A96" s="480" t="s">
        <v>1546</v>
      </c>
      <c r="B96" s="481" t="s">
        <v>1547</v>
      </c>
      <c r="C96" s="481" t="s">
        <v>427</v>
      </c>
      <c r="D96" s="481" t="s">
        <v>475</v>
      </c>
      <c r="E96" s="481" t="s">
        <v>1548</v>
      </c>
      <c r="F96" s="481" t="s">
        <v>1579</v>
      </c>
      <c r="G96" s="481" t="s">
        <v>1580</v>
      </c>
      <c r="H96" s="484"/>
      <c r="I96" s="484"/>
      <c r="J96" s="481"/>
      <c r="K96" s="481"/>
      <c r="L96" s="484"/>
      <c r="M96" s="484"/>
      <c r="N96" s="481"/>
      <c r="O96" s="481"/>
      <c r="P96" s="484">
        <v>6</v>
      </c>
      <c r="Q96" s="484">
        <v>462</v>
      </c>
      <c r="R96" s="500"/>
      <c r="S96" s="485">
        <v>77</v>
      </c>
    </row>
    <row r="97" spans="1:19" ht="14.4" customHeight="1" x14ac:dyDescent="0.3">
      <c r="A97" s="480" t="s">
        <v>1546</v>
      </c>
      <c r="B97" s="481" t="s">
        <v>1547</v>
      </c>
      <c r="C97" s="481" t="s">
        <v>427</v>
      </c>
      <c r="D97" s="481" t="s">
        <v>475</v>
      </c>
      <c r="E97" s="481" t="s">
        <v>1548</v>
      </c>
      <c r="F97" s="481" t="s">
        <v>1583</v>
      </c>
      <c r="G97" s="481" t="s">
        <v>1584</v>
      </c>
      <c r="H97" s="484"/>
      <c r="I97" s="484"/>
      <c r="J97" s="481"/>
      <c r="K97" s="481"/>
      <c r="L97" s="484"/>
      <c r="M97" s="484"/>
      <c r="N97" s="481"/>
      <c r="O97" s="481"/>
      <c r="P97" s="484">
        <v>6</v>
      </c>
      <c r="Q97" s="484">
        <v>354</v>
      </c>
      <c r="R97" s="500"/>
      <c r="S97" s="485">
        <v>59</v>
      </c>
    </row>
    <row r="98" spans="1:19" ht="14.4" customHeight="1" x14ac:dyDescent="0.3">
      <c r="A98" s="480" t="s">
        <v>1546</v>
      </c>
      <c r="B98" s="481" t="s">
        <v>1547</v>
      </c>
      <c r="C98" s="481" t="s">
        <v>427</v>
      </c>
      <c r="D98" s="481" t="s">
        <v>1538</v>
      </c>
      <c r="E98" s="481" t="s">
        <v>1548</v>
      </c>
      <c r="F98" s="481" t="s">
        <v>1551</v>
      </c>
      <c r="G98" s="481" t="s">
        <v>1552</v>
      </c>
      <c r="H98" s="484"/>
      <c r="I98" s="484"/>
      <c r="J98" s="481"/>
      <c r="K98" s="481"/>
      <c r="L98" s="484">
        <v>1</v>
      </c>
      <c r="M98" s="484">
        <v>37</v>
      </c>
      <c r="N98" s="481">
        <v>1</v>
      </c>
      <c r="O98" s="481">
        <v>37</v>
      </c>
      <c r="P98" s="484"/>
      <c r="Q98" s="484"/>
      <c r="R98" s="500"/>
      <c r="S98" s="485"/>
    </row>
    <row r="99" spans="1:19" ht="14.4" customHeight="1" x14ac:dyDescent="0.3">
      <c r="A99" s="480" t="s">
        <v>1546</v>
      </c>
      <c r="B99" s="481" t="s">
        <v>1547</v>
      </c>
      <c r="C99" s="481" t="s">
        <v>427</v>
      </c>
      <c r="D99" s="481" t="s">
        <v>1538</v>
      </c>
      <c r="E99" s="481" t="s">
        <v>1548</v>
      </c>
      <c r="F99" s="481" t="s">
        <v>1553</v>
      </c>
      <c r="G99" s="481" t="s">
        <v>1554</v>
      </c>
      <c r="H99" s="484"/>
      <c r="I99" s="484"/>
      <c r="J99" s="481"/>
      <c r="K99" s="481"/>
      <c r="L99" s="484"/>
      <c r="M99" s="484"/>
      <c r="N99" s="481"/>
      <c r="O99" s="481"/>
      <c r="P99" s="484">
        <v>2</v>
      </c>
      <c r="Q99" s="484">
        <v>278</v>
      </c>
      <c r="R99" s="500"/>
      <c r="S99" s="485">
        <v>139</v>
      </c>
    </row>
    <row r="100" spans="1:19" ht="14.4" customHeight="1" x14ac:dyDescent="0.3">
      <c r="A100" s="480" t="s">
        <v>1546</v>
      </c>
      <c r="B100" s="481" t="s">
        <v>1547</v>
      </c>
      <c r="C100" s="481" t="s">
        <v>427</v>
      </c>
      <c r="D100" s="481" t="s">
        <v>1538</v>
      </c>
      <c r="E100" s="481" t="s">
        <v>1548</v>
      </c>
      <c r="F100" s="481" t="s">
        <v>1555</v>
      </c>
      <c r="G100" s="481" t="s">
        <v>1556</v>
      </c>
      <c r="H100" s="484"/>
      <c r="I100" s="484"/>
      <c r="J100" s="481"/>
      <c r="K100" s="481"/>
      <c r="L100" s="484"/>
      <c r="M100" s="484"/>
      <c r="N100" s="481"/>
      <c r="O100" s="481"/>
      <c r="P100" s="484">
        <v>1</v>
      </c>
      <c r="Q100" s="484">
        <v>1816</v>
      </c>
      <c r="R100" s="500"/>
      <c r="S100" s="485">
        <v>1816</v>
      </c>
    </row>
    <row r="101" spans="1:19" ht="14.4" customHeight="1" x14ac:dyDescent="0.3">
      <c r="A101" s="480" t="s">
        <v>1546</v>
      </c>
      <c r="B101" s="481" t="s">
        <v>1547</v>
      </c>
      <c r="C101" s="481" t="s">
        <v>427</v>
      </c>
      <c r="D101" s="481" t="s">
        <v>1538</v>
      </c>
      <c r="E101" s="481" t="s">
        <v>1548</v>
      </c>
      <c r="F101" s="481" t="s">
        <v>1557</v>
      </c>
      <c r="G101" s="481" t="s">
        <v>1558</v>
      </c>
      <c r="H101" s="484"/>
      <c r="I101" s="484"/>
      <c r="J101" s="481"/>
      <c r="K101" s="481"/>
      <c r="L101" s="484"/>
      <c r="M101" s="484"/>
      <c r="N101" s="481"/>
      <c r="O101" s="481"/>
      <c r="P101" s="484">
        <v>2</v>
      </c>
      <c r="Q101" s="484">
        <v>1248</v>
      </c>
      <c r="R101" s="500"/>
      <c r="S101" s="485">
        <v>624</v>
      </c>
    </row>
    <row r="102" spans="1:19" ht="14.4" customHeight="1" x14ac:dyDescent="0.3">
      <c r="A102" s="480" t="s">
        <v>1546</v>
      </c>
      <c r="B102" s="481" t="s">
        <v>1547</v>
      </c>
      <c r="C102" s="481" t="s">
        <v>427</v>
      </c>
      <c r="D102" s="481" t="s">
        <v>1538</v>
      </c>
      <c r="E102" s="481" t="s">
        <v>1548</v>
      </c>
      <c r="F102" s="481" t="s">
        <v>1561</v>
      </c>
      <c r="G102" s="481" t="s">
        <v>1562</v>
      </c>
      <c r="H102" s="484"/>
      <c r="I102" s="484"/>
      <c r="J102" s="481"/>
      <c r="K102" s="481"/>
      <c r="L102" s="484"/>
      <c r="M102" s="484"/>
      <c r="N102" s="481"/>
      <c r="O102" s="481"/>
      <c r="P102" s="484">
        <v>3</v>
      </c>
      <c r="Q102" s="484">
        <v>99.99</v>
      </c>
      <c r="R102" s="500"/>
      <c r="S102" s="485">
        <v>33.33</v>
      </c>
    </row>
    <row r="103" spans="1:19" ht="14.4" customHeight="1" x14ac:dyDescent="0.3">
      <c r="A103" s="480" t="s">
        <v>1546</v>
      </c>
      <c r="B103" s="481" t="s">
        <v>1547</v>
      </c>
      <c r="C103" s="481" t="s">
        <v>427</v>
      </c>
      <c r="D103" s="481" t="s">
        <v>1538</v>
      </c>
      <c r="E103" s="481" t="s">
        <v>1548</v>
      </c>
      <c r="F103" s="481" t="s">
        <v>1569</v>
      </c>
      <c r="G103" s="481" t="s">
        <v>1570</v>
      </c>
      <c r="H103" s="484"/>
      <c r="I103" s="484"/>
      <c r="J103" s="481"/>
      <c r="K103" s="481"/>
      <c r="L103" s="484"/>
      <c r="M103" s="484"/>
      <c r="N103" s="481"/>
      <c r="O103" s="481"/>
      <c r="P103" s="484">
        <v>2</v>
      </c>
      <c r="Q103" s="484">
        <v>1402</v>
      </c>
      <c r="R103" s="500"/>
      <c r="S103" s="485">
        <v>701</v>
      </c>
    </row>
    <row r="104" spans="1:19" ht="14.4" customHeight="1" x14ac:dyDescent="0.3">
      <c r="A104" s="480" t="s">
        <v>1546</v>
      </c>
      <c r="B104" s="481" t="s">
        <v>1547</v>
      </c>
      <c r="C104" s="481" t="s">
        <v>427</v>
      </c>
      <c r="D104" s="481" t="s">
        <v>1538</v>
      </c>
      <c r="E104" s="481" t="s">
        <v>1548</v>
      </c>
      <c r="F104" s="481" t="s">
        <v>1573</v>
      </c>
      <c r="G104" s="481" t="s">
        <v>1574</v>
      </c>
      <c r="H104" s="484"/>
      <c r="I104" s="484"/>
      <c r="J104" s="481"/>
      <c r="K104" s="481"/>
      <c r="L104" s="484"/>
      <c r="M104" s="484"/>
      <c r="N104" s="481"/>
      <c r="O104" s="481"/>
      <c r="P104" s="484">
        <v>1</v>
      </c>
      <c r="Q104" s="484">
        <v>235</v>
      </c>
      <c r="R104" s="500"/>
      <c r="S104" s="485">
        <v>235</v>
      </c>
    </row>
    <row r="105" spans="1:19" ht="14.4" customHeight="1" x14ac:dyDescent="0.3">
      <c r="A105" s="480" t="s">
        <v>1546</v>
      </c>
      <c r="B105" s="481" t="s">
        <v>1547</v>
      </c>
      <c r="C105" s="481" t="s">
        <v>427</v>
      </c>
      <c r="D105" s="481" t="s">
        <v>1538</v>
      </c>
      <c r="E105" s="481" t="s">
        <v>1548</v>
      </c>
      <c r="F105" s="481" t="s">
        <v>1577</v>
      </c>
      <c r="G105" s="481" t="s">
        <v>1578</v>
      </c>
      <c r="H105" s="484"/>
      <c r="I105" s="484"/>
      <c r="J105" s="481"/>
      <c r="K105" s="481"/>
      <c r="L105" s="484"/>
      <c r="M105" s="484"/>
      <c r="N105" s="481"/>
      <c r="O105" s="481"/>
      <c r="P105" s="484">
        <v>3</v>
      </c>
      <c r="Q105" s="484">
        <v>669</v>
      </c>
      <c r="R105" s="500"/>
      <c r="S105" s="485">
        <v>223</v>
      </c>
    </row>
    <row r="106" spans="1:19" ht="14.4" customHeight="1" x14ac:dyDescent="0.3">
      <c r="A106" s="480" t="s">
        <v>1546</v>
      </c>
      <c r="B106" s="481" t="s">
        <v>1547</v>
      </c>
      <c r="C106" s="481" t="s">
        <v>427</v>
      </c>
      <c r="D106" s="481" t="s">
        <v>1538</v>
      </c>
      <c r="E106" s="481" t="s">
        <v>1548</v>
      </c>
      <c r="F106" s="481" t="s">
        <v>1579</v>
      </c>
      <c r="G106" s="481" t="s">
        <v>1580</v>
      </c>
      <c r="H106" s="484"/>
      <c r="I106" s="484"/>
      <c r="J106" s="481"/>
      <c r="K106" s="481"/>
      <c r="L106" s="484"/>
      <c r="M106" s="484"/>
      <c r="N106" s="481"/>
      <c r="O106" s="481"/>
      <c r="P106" s="484">
        <v>6</v>
      </c>
      <c r="Q106" s="484">
        <v>462</v>
      </c>
      <c r="R106" s="500"/>
      <c r="S106" s="485">
        <v>77</v>
      </c>
    </row>
    <row r="107" spans="1:19" ht="14.4" customHeight="1" x14ac:dyDescent="0.3">
      <c r="A107" s="480" t="s">
        <v>1546</v>
      </c>
      <c r="B107" s="481" t="s">
        <v>1547</v>
      </c>
      <c r="C107" s="481" t="s">
        <v>427</v>
      </c>
      <c r="D107" s="481" t="s">
        <v>476</v>
      </c>
      <c r="E107" s="481" t="s">
        <v>1548</v>
      </c>
      <c r="F107" s="481" t="s">
        <v>1551</v>
      </c>
      <c r="G107" s="481" t="s">
        <v>1552</v>
      </c>
      <c r="H107" s="484"/>
      <c r="I107" s="484"/>
      <c r="J107" s="481"/>
      <c r="K107" s="481"/>
      <c r="L107" s="484"/>
      <c r="M107" s="484"/>
      <c r="N107" s="481"/>
      <c r="O107" s="481"/>
      <c r="P107" s="484">
        <v>2</v>
      </c>
      <c r="Q107" s="484">
        <v>74</v>
      </c>
      <c r="R107" s="500"/>
      <c r="S107" s="485">
        <v>37</v>
      </c>
    </row>
    <row r="108" spans="1:19" ht="14.4" customHeight="1" x14ac:dyDescent="0.3">
      <c r="A108" s="480" t="s">
        <v>1546</v>
      </c>
      <c r="B108" s="481" t="s">
        <v>1547</v>
      </c>
      <c r="C108" s="481" t="s">
        <v>427</v>
      </c>
      <c r="D108" s="481" t="s">
        <v>476</v>
      </c>
      <c r="E108" s="481" t="s">
        <v>1548</v>
      </c>
      <c r="F108" s="481" t="s">
        <v>1555</v>
      </c>
      <c r="G108" s="481" t="s">
        <v>1556</v>
      </c>
      <c r="H108" s="484"/>
      <c r="I108" s="484"/>
      <c r="J108" s="481"/>
      <c r="K108" s="481"/>
      <c r="L108" s="484"/>
      <c r="M108" s="484"/>
      <c r="N108" s="481"/>
      <c r="O108" s="481"/>
      <c r="P108" s="484">
        <v>1</v>
      </c>
      <c r="Q108" s="484">
        <v>1816</v>
      </c>
      <c r="R108" s="500"/>
      <c r="S108" s="485">
        <v>1816</v>
      </c>
    </row>
    <row r="109" spans="1:19" ht="14.4" customHeight="1" x14ac:dyDescent="0.3">
      <c r="A109" s="480" t="s">
        <v>1546</v>
      </c>
      <c r="B109" s="481" t="s">
        <v>1547</v>
      </c>
      <c r="C109" s="481" t="s">
        <v>427</v>
      </c>
      <c r="D109" s="481" t="s">
        <v>476</v>
      </c>
      <c r="E109" s="481" t="s">
        <v>1548</v>
      </c>
      <c r="F109" s="481" t="s">
        <v>1557</v>
      </c>
      <c r="G109" s="481" t="s">
        <v>1558</v>
      </c>
      <c r="H109" s="484"/>
      <c r="I109" s="484"/>
      <c r="J109" s="481"/>
      <c r="K109" s="481"/>
      <c r="L109" s="484"/>
      <c r="M109" s="484"/>
      <c r="N109" s="481"/>
      <c r="O109" s="481"/>
      <c r="P109" s="484">
        <v>1</v>
      </c>
      <c r="Q109" s="484">
        <v>624</v>
      </c>
      <c r="R109" s="500"/>
      <c r="S109" s="485">
        <v>624</v>
      </c>
    </row>
    <row r="110" spans="1:19" ht="14.4" customHeight="1" x14ac:dyDescent="0.3">
      <c r="A110" s="480" t="s">
        <v>1546</v>
      </c>
      <c r="B110" s="481" t="s">
        <v>1547</v>
      </c>
      <c r="C110" s="481" t="s">
        <v>427</v>
      </c>
      <c r="D110" s="481" t="s">
        <v>476</v>
      </c>
      <c r="E110" s="481" t="s">
        <v>1548</v>
      </c>
      <c r="F110" s="481" t="s">
        <v>1559</v>
      </c>
      <c r="G110" s="481" t="s">
        <v>1560</v>
      </c>
      <c r="H110" s="484"/>
      <c r="I110" s="484"/>
      <c r="J110" s="481"/>
      <c r="K110" s="481"/>
      <c r="L110" s="484"/>
      <c r="M110" s="484"/>
      <c r="N110" s="481"/>
      <c r="O110" s="481"/>
      <c r="P110" s="484">
        <v>1</v>
      </c>
      <c r="Q110" s="484">
        <v>470</v>
      </c>
      <c r="R110" s="500"/>
      <c r="S110" s="485">
        <v>470</v>
      </c>
    </row>
    <row r="111" spans="1:19" ht="14.4" customHeight="1" x14ac:dyDescent="0.3">
      <c r="A111" s="480" t="s">
        <v>1546</v>
      </c>
      <c r="B111" s="481" t="s">
        <v>1547</v>
      </c>
      <c r="C111" s="481" t="s">
        <v>427</v>
      </c>
      <c r="D111" s="481" t="s">
        <v>476</v>
      </c>
      <c r="E111" s="481" t="s">
        <v>1548</v>
      </c>
      <c r="F111" s="481" t="s">
        <v>1561</v>
      </c>
      <c r="G111" s="481" t="s">
        <v>1562</v>
      </c>
      <c r="H111" s="484"/>
      <c r="I111" s="484"/>
      <c r="J111" s="481"/>
      <c r="K111" s="481"/>
      <c r="L111" s="484"/>
      <c r="M111" s="484"/>
      <c r="N111" s="481"/>
      <c r="O111" s="481"/>
      <c r="P111" s="484">
        <v>1</v>
      </c>
      <c r="Q111" s="484">
        <v>33.33</v>
      </c>
      <c r="R111" s="500"/>
      <c r="S111" s="485">
        <v>33.33</v>
      </c>
    </row>
    <row r="112" spans="1:19" ht="14.4" customHeight="1" x14ac:dyDescent="0.3">
      <c r="A112" s="480" t="s">
        <v>1546</v>
      </c>
      <c r="B112" s="481" t="s">
        <v>1547</v>
      </c>
      <c r="C112" s="481" t="s">
        <v>427</v>
      </c>
      <c r="D112" s="481" t="s">
        <v>476</v>
      </c>
      <c r="E112" s="481" t="s">
        <v>1548</v>
      </c>
      <c r="F112" s="481" t="s">
        <v>1563</v>
      </c>
      <c r="G112" s="481" t="s">
        <v>1564</v>
      </c>
      <c r="H112" s="484"/>
      <c r="I112" s="484"/>
      <c r="J112" s="481"/>
      <c r="K112" s="481"/>
      <c r="L112" s="484"/>
      <c r="M112" s="484"/>
      <c r="N112" s="481"/>
      <c r="O112" s="481"/>
      <c r="P112" s="484">
        <v>2</v>
      </c>
      <c r="Q112" s="484">
        <v>74</v>
      </c>
      <c r="R112" s="500"/>
      <c r="S112" s="485">
        <v>37</v>
      </c>
    </row>
    <row r="113" spans="1:19" ht="14.4" customHeight="1" x14ac:dyDescent="0.3">
      <c r="A113" s="480" t="s">
        <v>1546</v>
      </c>
      <c r="B113" s="481" t="s">
        <v>1547</v>
      </c>
      <c r="C113" s="481" t="s">
        <v>427</v>
      </c>
      <c r="D113" s="481" t="s">
        <v>476</v>
      </c>
      <c r="E113" s="481" t="s">
        <v>1548</v>
      </c>
      <c r="F113" s="481" t="s">
        <v>1565</v>
      </c>
      <c r="G113" s="481" t="s">
        <v>1566</v>
      </c>
      <c r="H113" s="484"/>
      <c r="I113" s="484"/>
      <c r="J113" s="481"/>
      <c r="K113" s="481"/>
      <c r="L113" s="484"/>
      <c r="M113" s="484"/>
      <c r="N113" s="481"/>
      <c r="O113" s="481"/>
      <c r="P113" s="484">
        <v>1</v>
      </c>
      <c r="Q113" s="484">
        <v>133</v>
      </c>
      <c r="R113" s="500"/>
      <c r="S113" s="485">
        <v>133</v>
      </c>
    </row>
    <row r="114" spans="1:19" ht="14.4" customHeight="1" x14ac:dyDescent="0.3">
      <c r="A114" s="480" t="s">
        <v>1546</v>
      </c>
      <c r="B114" s="481" t="s">
        <v>1547</v>
      </c>
      <c r="C114" s="481" t="s">
        <v>427</v>
      </c>
      <c r="D114" s="481" t="s">
        <v>476</v>
      </c>
      <c r="E114" s="481" t="s">
        <v>1548</v>
      </c>
      <c r="F114" s="481" t="s">
        <v>1577</v>
      </c>
      <c r="G114" s="481" t="s">
        <v>1578</v>
      </c>
      <c r="H114" s="484"/>
      <c r="I114" s="484"/>
      <c r="J114" s="481"/>
      <c r="K114" s="481"/>
      <c r="L114" s="484"/>
      <c r="M114" s="484"/>
      <c r="N114" s="481"/>
      <c r="O114" s="481"/>
      <c r="P114" s="484">
        <v>1</v>
      </c>
      <c r="Q114" s="484">
        <v>223</v>
      </c>
      <c r="R114" s="500"/>
      <c r="S114" s="485">
        <v>223</v>
      </c>
    </row>
    <row r="115" spans="1:19" ht="14.4" customHeight="1" x14ac:dyDescent="0.3">
      <c r="A115" s="480" t="s">
        <v>1546</v>
      </c>
      <c r="B115" s="481" t="s">
        <v>1547</v>
      </c>
      <c r="C115" s="481" t="s">
        <v>427</v>
      </c>
      <c r="D115" s="481" t="s">
        <v>476</v>
      </c>
      <c r="E115" s="481" t="s">
        <v>1548</v>
      </c>
      <c r="F115" s="481" t="s">
        <v>1579</v>
      </c>
      <c r="G115" s="481" t="s">
        <v>1580</v>
      </c>
      <c r="H115" s="484"/>
      <c r="I115" s="484"/>
      <c r="J115" s="481"/>
      <c r="K115" s="481"/>
      <c r="L115" s="484"/>
      <c r="M115" s="484"/>
      <c r="N115" s="481"/>
      <c r="O115" s="481"/>
      <c r="P115" s="484">
        <v>3</v>
      </c>
      <c r="Q115" s="484">
        <v>231</v>
      </c>
      <c r="R115" s="500"/>
      <c r="S115" s="485">
        <v>77</v>
      </c>
    </row>
    <row r="116" spans="1:19" ht="14.4" customHeight="1" x14ac:dyDescent="0.3">
      <c r="A116" s="480" t="s">
        <v>1546</v>
      </c>
      <c r="B116" s="481" t="s">
        <v>1547</v>
      </c>
      <c r="C116" s="481" t="s">
        <v>427</v>
      </c>
      <c r="D116" s="481" t="s">
        <v>476</v>
      </c>
      <c r="E116" s="481" t="s">
        <v>1548</v>
      </c>
      <c r="F116" s="481" t="s">
        <v>1583</v>
      </c>
      <c r="G116" s="481" t="s">
        <v>1584</v>
      </c>
      <c r="H116" s="484"/>
      <c r="I116" s="484"/>
      <c r="J116" s="481"/>
      <c r="K116" s="481"/>
      <c r="L116" s="484"/>
      <c r="M116" s="484"/>
      <c r="N116" s="481"/>
      <c r="O116" s="481"/>
      <c r="P116" s="484">
        <v>2</v>
      </c>
      <c r="Q116" s="484">
        <v>118</v>
      </c>
      <c r="R116" s="500"/>
      <c r="S116" s="485">
        <v>59</v>
      </c>
    </row>
    <row r="117" spans="1:19" ht="14.4" customHeight="1" x14ac:dyDescent="0.3">
      <c r="A117" s="480" t="s">
        <v>1546</v>
      </c>
      <c r="B117" s="481" t="s">
        <v>1547</v>
      </c>
      <c r="C117" s="481" t="s">
        <v>427</v>
      </c>
      <c r="D117" s="481" t="s">
        <v>1539</v>
      </c>
      <c r="E117" s="481" t="s">
        <v>1548</v>
      </c>
      <c r="F117" s="481" t="s">
        <v>1553</v>
      </c>
      <c r="G117" s="481" t="s">
        <v>1554</v>
      </c>
      <c r="H117" s="484">
        <v>8</v>
      </c>
      <c r="I117" s="484">
        <v>1072</v>
      </c>
      <c r="J117" s="481"/>
      <c r="K117" s="481">
        <v>134</v>
      </c>
      <c r="L117" s="484"/>
      <c r="M117" s="484"/>
      <c r="N117" s="481"/>
      <c r="O117" s="481"/>
      <c r="P117" s="484"/>
      <c r="Q117" s="484"/>
      <c r="R117" s="500"/>
      <c r="S117" s="485"/>
    </row>
    <row r="118" spans="1:19" ht="14.4" customHeight="1" x14ac:dyDescent="0.3">
      <c r="A118" s="480" t="s">
        <v>1546</v>
      </c>
      <c r="B118" s="481" t="s">
        <v>1547</v>
      </c>
      <c r="C118" s="481" t="s">
        <v>427</v>
      </c>
      <c r="D118" s="481" t="s">
        <v>1539</v>
      </c>
      <c r="E118" s="481" t="s">
        <v>1548</v>
      </c>
      <c r="F118" s="481" t="s">
        <v>1555</v>
      </c>
      <c r="G118" s="481" t="s">
        <v>1556</v>
      </c>
      <c r="H118" s="484">
        <v>6</v>
      </c>
      <c r="I118" s="484">
        <v>10326</v>
      </c>
      <c r="J118" s="481"/>
      <c r="K118" s="481">
        <v>1721</v>
      </c>
      <c r="L118" s="484"/>
      <c r="M118" s="484"/>
      <c r="N118" s="481"/>
      <c r="O118" s="481"/>
      <c r="P118" s="484"/>
      <c r="Q118" s="484"/>
      <c r="R118" s="500"/>
      <c r="S118" s="485"/>
    </row>
    <row r="119" spans="1:19" ht="14.4" customHeight="1" x14ac:dyDescent="0.3">
      <c r="A119" s="480" t="s">
        <v>1546</v>
      </c>
      <c r="B119" s="481" t="s">
        <v>1547</v>
      </c>
      <c r="C119" s="481" t="s">
        <v>427</v>
      </c>
      <c r="D119" s="481" t="s">
        <v>1539</v>
      </c>
      <c r="E119" s="481" t="s">
        <v>1548</v>
      </c>
      <c r="F119" s="481" t="s">
        <v>1557</v>
      </c>
      <c r="G119" s="481" t="s">
        <v>1558</v>
      </c>
      <c r="H119" s="484">
        <v>4</v>
      </c>
      <c r="I119" s="484">
        <v>2352</v>
      </c>
      <c r="J119" s="481"/>
      <c r="K119" s="481">
        <v>588</v>
      </c>
      <c r="L119" s="484"/>
      <c r="M119" s="484"/>
      <c r="N119" s="481"/>
      <c r="O119" s="481"/>
      <c r="P119" s="484"/>
      <c r="Q119" s="484"/>
      <c r="R119" s="500"/>
      <c r="S119" s="485"/>
    </row>
    <row r="120" spans="1:19" ht="14.4" customHeight="1" x14ac:dyDescent="0.3">
      <c r="A120" s="480" t="s">
        <v>1546</v>
      </c>
      <c r="B120" s="481" t="s">
        <v>1547</v>
      </c>
      <c r="C120" s="481" t="s">
        <v>427</v>
      </c>
      <c r="D120" s="481" t="s">
        <v>1539</v>
      </c>
      <c r="E120" s="481" t="s">
        <v>1548</v>
      </c>
      <c r="F120" s="481" t="s">
        <v>1559</v>
      </c>
      <c r="G120" s="481" t="s">
        <v>1560</v>
      </c>
      <c r="H120" s="484">
        <v>7</v>
      </c>
      <c r="I120" s="484">
        <v>3066</v>
      </c>
      <c r="J120" s="481"/>
      <c r="K120" s="481">
        <v>438</v>
      </c>
      <c r="L120" s="484"/>
      <c r="M120" s="484"/>
      <c r="N120" s="481"/>
      <c r="O120" s="481"/>
      <c r="P120" s="484"/>
      <c r="Q120" s="484"/>
      <c r="R120" s="500"/>
      <c r="S120" s="485"/>
    </row>
    <row r="121" spans="1:19" ht="14.4" customHeight="1" x14ac:dyDescent="0.3">
      <c r="A121" s="480" t="s">
        <v>1546</v>
      </c>
      <c r="B121" s="481" t="s">
        <v>1547</v>
      </c>
      <c r="C121" s="481" t="s">
        <v>427</v>
      </c>
      <c r="D121" s="481" t="s">
        <v>1539</v>
      </c>
      <c r="E121" s="481" t="s">
        <v>1548</v>
      </c>
      <c r="F121" s="481" t="s">
        <v>1563</v>
      </c>
      <c r="G121" s="481" t="s">
        <v>1564</v>
      </c>
      <c r="H121" s="484">
        <v>1</v>
      </c>
      <c r="I121" s="484">
        <v>36</v>
      </c>
      <c r="J121" s="481"/>
      <c r="K121" s="481">
        <v>36</v>
      </c>
      <c r="L121" s="484"/>
      <c r="M121" s="484"/>
      <c r="N121" s="481"/>
      <c r="O121" s="481"/>
      <c r="P121" s="484"/>
      <c r="Q121" s="484"/>
      <c r="R121" s="500"/>
      <c r="S121" s="485"/>
    </row>
    <row r="122" spans="1:19" ht="14.4" customHeight="1" x14ac:dyDescent="0.3">
      <c r="A122" s="480" t="s">
        <v>1546</v>
      </c>
      <c r="B122" s="481" t="s">
        <v>1547</v>
      </c>
      <c r="C122" s="481" t="s">
        <v>427</v>
      </c>
      <c r="D122" s="481" t="s">
        <v>1539</v>
      </c>
      <c r="E122" s="481" t="s">
        <v>1548</v>
      </c>
      <c r="F122" s="481" t="s">
        <v>1565</v>
      </c>
      <c r="G122" s="481" t="s">
        <v>1566</v>
      </c>
      <c r="H122" s="484">
        <v>3</v>
      </c>
      <c r="I122" s="484">
        <v>375</v>
      </c>
      <c r="J122" s="481"/>
      <c r="K122" s="481">
        <v>125</v>
      </c>
      <c r="L122" s="484"/>
      <c r="M122" s="484"/>
      <c r="N122" s="481"/>
      <c r="O122" s="481"/>
      <c r="P122" s="484"/>
      <c r="Q122" s="484"/>
      <c r="R122" s="500"/>
      <c r="S122" s="485"/>
    </row>
    <row r="123" spans="1:19" ht="14.4" customHeight="1" x14ac:dyDescent="0.3">
      <c r="A123" s="480" t="s">
        <v>1546</v>
      </c>
      <c r="B123" s="481" t="s">
        <v>1547</v>
      </c>
      <c r="C123" s="481" t="s">
        <v>427</v>
      </c>
      <c r="D123" s="481" t="s">
        <v>1539</v>
      </c>
      <c r="E123" s="481" t="s">
        <v>1548</v>
      </c>
      <c r="F123" s="481" t="s">
        <v>1569</v>
      </c>
      <c r="G123" s="481" t="s">
        <v>1570</v>
      </c>
      <c r="H123" s="484">
        <v>2</v>
      </c>
      <c r="I123" s="484">
        <v>1306</v>
      </c>
      <c r="J123" s="481"/>
      <c r="K123" s="481">
        <v>653</v>
      </c>
      <c r="L123" s="484"/>
      <c r="M123" s="484"/>
      <c r="N123" s="481"/>
      <c r="O123" s="481"/>
      <c r="P123" s="484"/>
      <c r="Q123" s="484"/>
      <c r="R123" s="500"/>
      <c r="S123" s="485"/>
    </row>
    <row r="124" spans="1:19" ht="14.4" customHeight="1" x14ac:dyDescent="0.3">
      <c r="A124" s="480" t="s">
        <v>1546</v>
      </c>
      <c r="B124" s="481" t="s">
        <v>1547</v>
      </c>
      <c r="C124" s="481" t="s">
        <v>427</v>
      </c>
      <c r="D124" s="481" t="s">
        <v>1539</v>
      </c>
      <c r="E124" s="481" t="s">
        <v>1548</v>
      </c>
      <c r="F124" s="481" t="s">
        <v>1577</v>
      </c>
      <c r="G124" s="481" t="s">
        <v>1578</v>
      </c>
      <c r="H124" s="484">
        <v>2</v>
      </c>
      <c r="I124" s="484">
        <v>420</v>
      </c>
      <c r="J124" s="481"/>
      <c r="K124" s="481">
        <v>210</v>
      </c>
      <c r="L124" s="484"/>
      <c r="M124" s="484"/>
      <c r="N124" s="481"/>
      <c r="O124" s="481"/>
      <c r="P124" s="484"/>
      <c r="Q124" s="484"/>
      <c r="R124" s="500"/>
      <c r="S124" s="485"/>
    </row>
    <row r="125" spans="1:19" ht="14.4" customHeight="1" x14ac:dyDescent="0.3">
      <c r="A125" s="480" t="s">
        <v>1546</v>
      </c>
      <c r="B125" s="481" t="s">
        <v>1547</v>
      </c>
      <c r="C125" s="481" t="s">
        <v>427</v>
      </c>
      <c r="D125" s="481" t="s">
        <v>1539</v>
      </c>
      <c r="E125" s="481" t="s">
        <v>1548</v>
      </c>
      <c r="F125" s="481" t="s">
        <v>1579</v>
      </c>
      <c r="G125" s="481" t="s">
        <v>1580</v>
      </c>
      <c r="H125" s="484">
        <v>15</v>
      </c>
      <c r="I125" s="484">
        <v>1155</v>
      </c>
      <c r="J125" s="481"/>
      <c r="K125" s="481">
        <v>77</v>
      </c>
      <c r="L125" s="484"/>
      <c r="M125" s="484"/>
      <c r="N125" s="481"/>
      <c r="O125" s="481"/>
      <c r="P125" s="484"/>
      <c r="Q125" s="484"/>
      <c r="R125" s="500"/>
      <c r="S125" s="485"/>
    </row>
    <row r="126" spans="1:19" ht="14.4" customHeight="1" x14ac:dyDescent="0.3">
      <c r="A126" s="480" t="s">
        <v>1546</v>
      </c>
      <c r="B126" s="481" t="s">
        <v>1547</v>
      </c>
      <c r="C126" s="481" t="s">
        <v>427</v>
      </c>
      <c r="D126" s="481" t="s">
        <v>1539</v>
      </c>
      <c r="E126" s="481" t="s">
        <v>1548</v>
      </c>
      <c r="F126" s="481" t="s">
        <v>1581</v>
      </c>
      <c r="G126" s="481" t="s">
        <v>1582</v>
      </c>
      <c r="H126" s="484">
        <v>2</v>
      </c>
      <c r="I126" s="484">
        <v>420</v>
      </c>
      <c r="J126" s="481"/>
      <c r="K126" s="481">
        <v>210</v>
      </c>
      <c r="L126" s="484"/>
      <c r="M126" s="484"/>
      <c r="N126" s="481"/>
      <c r="O126" s="481"/>
      <c r="P126" s="484"/>
      <c r="Q126" s="484"/>
      <c r="R126" s="500"/>
      <c r="S126" s="485"/>
    </row>
    <row r="127" spans="1:19" ht="14.4" customHeight="1" x14ac:dyDescent="0.3">
      <c r="A127" s="480" t="s">
        <v>1546</v>
      </c>
      <c r="B127" s="481" t="s">
        <v>1547</v>
      </c>
      <c r="C127" s="481" t="s">
        <v>427</v>
      </c>
      <c r="D127" s="481" t="s">
        <v>477</v>
      </c>
      <c r="E127" s="481" t="s">
        <v>1548</v>
      </c>
      <c r="F127" s="481" t="s">
        <v>1551</v>
      </c>
      <c r="G127" s="481" t="s">
        <v>1552</v>
      </c>
      <c r="H127" s="484"/>
      <c r="I127" s="484"/>
      <c r="J127" s="481"/>
      <c r="K127" s="481"/>
      <c r="L127" s="484"/>
      <c r="M127" s="484"/>
      <c r="N127" s="481"/>
      <c r="O127" s="481"/>
      <c r="P127" s="484">
        <v>1</v>
      </c>
      <c r="Q127" s="484">
        <v>37</v>
      </c>
      <c r="R127" s="500"/>
      <c r="S127" s="485">
        <v>37</v>
      </c>
    </row>
    <row r="128" spans="1:19" ht="14.4" customHeight="1" x14ac:dyDescent="0.3">
      <c r="A128" s="480" t="s">
        <v>1546</v>
      </c>
      <c r="B128" s="481" t="s">
        <v>1547</v>
      </c>
      <c r="C128" s="481" t="s">
        <v>427</v>
      </c>
      <c r="D128" s="481" t="s">
        <v>477</v>
      </c>
      <c r="E128" s="481" t="s">
        <v>1548</v>
      </c>
      <c r="F128" s="481" t="s">
        <v>1553</v>
      </c>
      <c r="G128" s="481" t="s">
        <v>1554</v>
      </c>
      <c r="H128" s="484"/>
      <c r="I128" s="484"/>
      <c r="J128" s="481"/>
      <c r="K128" s="481"/>
      <c r="L128" s="484">
        <v>2</v>
      </c>
      <c r="M128" s="484">
        <v>276</v>
      </c>
      <c r="N128" s="481">
        <v>1</v>
      </c>
      <c r="O128" s="481">
        <v>138</v>
      </c>
      <c r="P128" s="484">
        <v>1</v>
      </c>
      <c r="Q128" s="484">
        <v>139</v>
      </c>
      <c r="R128" s="500">
        <v>0.50362318840579712</v>
      </c>
      <c r="S128" s="485">
        <v>139</v>
      </c>
    </row>
    <row r="129" spans="1:19" ht="14.4" customHeight="1" x14ac:dyDescent="0.3">
      <c r="A129" s="480" t="s">
        <v>1546</v>
      </c>
      <c r="B129" s="481" t="s">
        <v>1547</v>
      </c>
      <c r="C129" s="481" t="s">
        <v>427</v>
      </c>
      <c r="D129" s="481" t="s">
        <v>477</v>
      </c>
      <c r="E129" s="481" t="s">
        <v>1548</v>
      </c>
      <c r="F129" s="481" t="s">
        <v>1555</v>
      </c>
      <c r="G129" s="481" t="s">
        <v>1556</v>
      </c>
      <c r="H129" s="484"/>
      <c r="I129" s="484"/>
      <c r="J129" s="481"/>
      <c r="K129" s="481"/>
      <c r="L129" s="484">
        <v>2</v>
      </c>
      <c r="M129" s="484">
        <v>3630</v>
      </c>
      <c r="N129" s="481">
        <v>1</v>
      </c>
      <c r="O129" s="481">
        <v>1815</v>
      </c>
      <c r="P129" s="484">
        <v>5</v>
      </c>
      <c r="Q129" s="484">
        <v>9080</v>
      </c>
      <c r="R129" s="500">
        <v>2.5013774104683195</v>
      </c>
      <c r="S129" s="485">
        <v>1816</v>
      </c>
    </row>
    <row r="130" spans="1:19" ht="14.4" customHeight="1" x14ac:dyDescent="0.3">
      <c r="A130" s="480" t="s">
        <v>1546</v>
      </c>
      <c r="B130" s="481" t="s">
        <v>1547</v>
      </c>
      <c r="C130" s="481" t="s">
        <v>427</v>
      </c>
      <c r="D130" s="481" t="s">
        <v>477</v>
      </c>
      <c r="E130" s="481" t="s">
        <v>1548</v>
      </c>
      <c r="F130" s="481" t="s">
        <v>1557</v>
      </c>
      <c r="G130" s="481" t="s">
        <v>1558</v>
      </c>
      <c r="H130" s="484"/>
      <c r="I130" s="484"/>
      <c r="J130" s="481"/>
      <c r="K130" s="481"/>
      <c r="L130" s="484">
        <v>3</v>
      </c>
      <c r="M130" s="484">
        <v>1869</v>
      </c>
      <c r="N130" s="481">
        <v>1</v>
      </c>
      <c r="O130" s="481">
        <v>623</v>
      </c>
      <c r="P130" s="484">
        <v>7</v>
      </c>
      <c r="Q130" s="484">
        <v>4368</v>
      </c>
      <c r="R130" s="500">
        <v>2.3370786516853932</v>
      </c>
      <c r="S130" s="485">
        <v>624</v>
      </c>
    </row>
    <row r="131" spans="1:19" ht="14.4" customHeight="1" x14ac:dyDescent="0.3">
      <c r="A131" s="480" t="s">
        <v>1546</v>
      </c>
      <c r="B131" s="481" t="s">
        <v>1547</v>
      </c>
      <c r="C131" s="481" t="s">
        <v>427</v>
      </c>
      <c r="D131" s="481" t="s">
        <v>477</v>
      </c>
      <c r="E131" s="481" t="s">
        <v>1548</v>
      </c>
      <c r="F131" s="481" t="s">
        <v>1559</v>
      </c>
      <c r="G131" s="481" t="s">
        <v>1560</v>
      </c>
      <c r="H131" s="484"/>
      <c r="I131" s="484"/>
      <c r="J131" s="481"/>
      <c r="K131" s="481"/>
      <c r="L131" s="484">
        <v>3</v>
      </c>
      <c r="M131" s="484">
        <v>1407</v>
      </c>
      <c r="N131" s="481">
        <v>1</v>
      </c>
      <c r="O131" s="481">
        <v>469</v>
      </c>
      <c r="P131" s="484">
        <v>2</v>
      </c>
      <c r="Q131" s="484">
        <v>940</v>
      </c>
      <c r="R131" s="500">
        <v>0.66808813077469797</v>
      </c>
      <c r="S131" s="485">
        <v>470</v>
      </c>
    </row>
    <row r="132" spans="1:19" ht="14.4" customHeight="1" x14ac:dyDescent="0.3">
      <c r="A132" s="480" t="s">
        <v>1546</v>
      </c>
      <c r="B132" s="481" t="s">
        <v>1547</v>
      </c>
      <c r="C132" s="481" t="s">
        <v>427</v>
      </c>
      <c r="D132" s="481" t="s">
        <v>477</v>
      </c>
      <c r="E132" s="481" t="s">
        <v>1548</v>
      </c>
      <c r="F132" s="481" t="s">
        <v>1561</v>
      </c>
      <c r="G132" s="481" t="s">
        <v>1562</v>
      </c>
      <c r="H132" s="484"/>
      <c r="I132" s="484"/>
      <c r="J132" s="481"/>
      <c r="K132" s="481"/>
      <c r="L132" s="484">
        <v>3</v>
      </c>
      <c r="M132" s="484">
        <v>100</v>
      </c>
      <c r="N132" s="481">
        <v>1</v>
      </c>
      <c r="O132" s="481">
        <v>33.333333333333336</v>
      </c>
      <c r="P132" s="484">
        <v>3</v>
      </c>
      <c r="Q132" s="484">
        <v>100</v>
      </c>
      <c r="R132" s="500">
        <v>1</v>
      </c>
      <c r="S132" s="485">
        <v>33.333333333333336</v>
      </c>
    </row>
    <row r="133" spans="1:19" ht="14.4" customHeight="1" x14ac:dyDescent="0.3">
      <c r="A133" s="480" t="s">
        <v>1546</v>
      </c>
      <c r="B133" s="481" t="s">
        <v>1547</v>
      </c>
      <c r="C133" s="481" t="s">
        <v>427</v>
      </c>
      <c r="D133" s="481" t="s">
        <v>477</v>
      </c>
      <c r="E133" s="481" t="s">
        <v>1548</v>
      </c>
      <c r="F133" s="481" t="s">
        <v>1565</v>
      </c>
      <c r="G133" s="481" t="s">
        <v>1566</v>
      </c>
      <c r="H133" s="484"/>
      <c r="I133" s="484"/>
      <c r="J133" s="481"/>
      <c r="K133" s="481"/>
      <c r="L133" s="484">
        <v>2</v>
      </c>
      <c r="M133" s="484">
        <v>266</v>
      </c>
      <c r="N133" s="481">
        <v>1</v>
      </c>
      <c r="O133" s="481">
        <v>133</v>
      </c>
      <c r="P133" s="484"/>
      <c r="Q133" s="484"/>
      <c r="R133" s="500"/>
      <c r="S133" s="485"/>
    </row>
    <row r="134" spans="1:19" ht="14.4" customHeight="1" x14ac:dyDescent="0.3">
      <c r="A134" s="480" t="s">
        <v>1546</v>
      </c>
      <c r="B134" s="481" t="s">
        <v>1547</v>
      </c>
      <c r="C134" s="481" t="s">
        <v>427</v>
      </c>
      <c r="D134" s="481" t="s">
        <v>477</v>
      </c>
      <c r="E134" s="481" t="s">
        <v>1548</v>
      </c>
      <c r="F134" s="481" t="s">
        <v>1569</v>
      </c>
      <c r="G134" s="481" t="s">
        <v>1570</v>
      </c>
      <c r="H134" s="484"/>
      <c r="I134" s="484"/>
      <c r="J134" s="481"/>
      <c r="K134" s="481"/>
      <c r="L134" s="484">
        <v>6</v>
      </c>
      <c r="M134" s="484">
        <v>4206</v>
      </c>
      <c r="N134" s="481">
        <v>1</v>
      </c>
      <c r="O134" s="481">
        <v>701</v>
      </c>
      <c r="P134" s="484">
        <v>5</v>
      </c>
      <c r="Q134" s="484">
        <v>3505</v>
      </c>
      <c r="R134" s="500">
        <v>0.83333333333333337</v>
      </c>
      <c r="S134" s="485">
        <v>701</v>
      </c>
    </row>
    <row r="135" spans="1:19" ht="14.4" customHeight="1" x14ac:dyDescent="0.3">
      <c r="A135" s="480" t="s">
        <v>1546</v>
      </c>
      <c r="B135" s="481" t="s">
        <v>1547</v>
      </c>
      <c r="C135" s="481" t="s">
        <v>427</v>
      </c>
      <c r="D135" s="481" t="s">
        <v>477</v>
      </c>
      <c r="E135" s="481" t="s">
        <v>1548</v>
      </c>
      <c r="F135" s="481" t="s">
        <v>1573</v>
      </c>
      <c r="G135" s="481" t="s">
        <v>1574</v>
      </c>
      <c r="H135" s="484"/>
      <c r="I135" s="484"/>
      <c r="J135" s="481"/>
      <c r="K135" s="481"/>
      <c r="L135" s="484">
        <v>1</v>
      </c>
      <c r="M135" s="484">
        <v>235</v>
      </c>
      <c r="N135" s="481">
        <v>1</v>
      </c>
      <c r="O135" s="481">
        <v>235</v>
      </c>
      <c r="P135" s="484"/>
      <c r="Q135" s="484"/>
      <c r="R135" s="500"/>
      <c r="S135" s="485"/>
    </row>
    <row r="136" spans="1:19" ht="14.4" customHeight="1" x14ac:dyDescent="0.3">
      <c r="A136" s="480" t="s">
        <v>1546</v>
      </c>
      <c r="B136" s="481" t="s">
        <v>1547</v>
      </c>
      <c r="C136" s="481" t="s">
        <v>427</v>
      </c>
      <c r="D136" s="481" t="s">
        <v>477</v>
      </c>
      <c r="E136" s="481" t="s">
        <v>1548</v>
      </c>
      <c r="F136" s="481" t="s">
        <v>1577</v>
      </c>
      <c r="G136" s="481" t="s">
        <v>1578</v>
      </c>
      <c r="H136" s="484"/>
      <c r="I136" s="484"/>
      <c r="J136" s="481"/>
      <c r="K136" s="481"/>
      <c r="L136" s="484">
        <v>7</v>
      </c>
      <c r="M136" s="484">
        <v>1554</v>
      </c>
      <c r="N136" s="481">
        <v>1</v>
      </c>
      <c r="O136" s="481">
        <v>222</v>
      </c>
      <c r="P136" s="484">
        <v>6</v>
      </c>
      <c r="Q136" s="484">
        <v>1338</v>
      </c>
      <c r="R136" s="500">
        <v>0.86100386100386095</v>
      </c>
      <c r="S136" s="485">
        <v>223</v>
      </c>
    </row>
    <row r="137" spans="1:19" ht="14.4" customHeight="1" x14ac:dyDescent="0.3">
      <c r="A137" s="480" t="s">
        <v>1546</v>
      </c>
      <c r="B137" s="481" t="s">
        <v>1547</v>
      </c>
      <c r="C137" s="481" t="s">
        <v>427</v>
      </c>
      <c r="D137" s="481" t="s">
        <v>477</v>
      </c>
      <c r="E137" s="481" t="s">
        <v>1548</v>
      </c>
      <c r="F137" s="481" t="s">
        <v>1579</v>
      </c>
      <c r="G137" s="481" t="s">
        <v>1580</v>
      </c>
      <c r="H137" s="484"/>
      <c r="I137" s="484"/>
      <c r="J137" s="481"/>
      <c r="K137" s="481"/>
      <c r="L137" s="484">
        <v>8</v>
      </c>
      <c r="M137" s="484">
        <v>616</v>
      </c>
      <c r="N137" s="481">
        <v>1</v>
      </c>
      <c r="O137" s="481">
        <v>77</v>
      </c>
      <c r="P137" s="484">
        <v>19</v>
      </c>
      <c r="Q137" s="484">
        <v>1463</v>
      </c>
      <c r="R137" s="500">
        <v>2.375</v>
      </c>
      <c r="S137" s="485">
        <v>77</v>
      </c>
    </row>
    <row r="138" spans="1:19" ht="14.4" customHeight="1" x14ac:dyDescent="0.3">
      <c r="A138" s="480" t="s">
        <v>1546</v>
      </c>
      <c r="B138" s="481" t="s">
        <v>1547</v>
      </c>
      <c r="C138" s="481" t="s">
        <v>427</v>
      </c>
      <c r="D138" s="481" t="s">
        <v>1541</v>
      </c>
      <c r="E138" s="481" t="s">
        <v>1548</v>
      </c>
      <c r="F138" s="481" t="s">
        <v>1551</v>
      </c>
      <c r="G138" s="481" t="s">
        <v>1552</v>
      </c>
      <c r="H138" s="484">
        <v>1</v>
      </c>
      <c r="I138" s="484">
        <v>35</v>
      </c>
      <c r="J138" s="481"/>
      <c r="K138" s="481">
        <v>35</v>
      </c>
      <c r="L138" s="484"/>
      <c r="M138" s="484"/>
      <c r="N138" s="481"/>
      <c r="O138" s="481"/>
      <c r="P138" s="484"/>
      <c r="Q138" s="484"/>
      <c r="R138" s="500"/>
      <c r="S138" s="485"/>
    </row>
    <row r="139" spans="1:19" ht="14.4" customHeight="1" x14ac:dyDescent="0.3">
      <c r="A139" s="480" t="s">
        <v>1546</v>
      </c>
      <c r="B139" s="481" t="s">
        <v>1547</v>
      </c>
      <c r="C139" s="481" t="s">
        <v>427</v>
      </c>
      <c r="D139" s="481" t="s">
        <v>1541</v>
      </c>
      <c r="E139" s="481" t="s">
        <v>1548</v>
      </c>
      <c r="F139" s="481" t="s">
        <v>1553</v>
      </c>
      <c r="G139" s="481" t="s">
        <v>1554</v>
      </c>
      <c r="H139" s="484">
        <v>9</v>
      </c>
      <c r="I139" s="484">
        <v>1206</v>
      </c>
      <c r="J139" s="481"/>
      <c r="K139" s="481">
        <v>134</v>
      </c>
      <c r="L139" s="484"/>
      <c r="M139" s="484"/>
      <c r="N139" s="481"/>
      <c r="O139" s="481"/>
      <c r="P139" s="484"/>
      <c r="Q139" s="484"/>
      <c r="R139" s="500"/>
      <c r="S139" s="485"/>
    </row>
    <row r="140" spans="1:19" ht="14.4" customHeight="1" x14ac:dyDescent="0.3">
      <c r="A140" s="480" t="s">
        <v>1546</v>
      </c>
      <c r="B140" s="481" t="s">
        <v>1547</v>
      </c>
      <c r="C140" s="481" t="s">
        <v>427</v>
      </c>
      <c r="D140" s="481" t="s">
        <v>1541</v>
      </c>
      <c r="E140" s="481" t="s">
        <v>1548</v>
      </c>
      <c r="F140" s="481" t="s">
        <v>1555</v>
      </c>
      <c r="G140" s="481" t="s">
        <v>1556</v>
      </c>
      <c r="H140" s="484">
        <v>9</v>
      </c>
      <c r="I140" s="484">
        <v>15489</v>
      </c>
      <c r="J140" s="481"/>
      <c r="K140" s="481">
        <v>1721</v>
      </c>
      <c r="L140" s="484"/>
      <c r="M140" s="484"/>
      <c r="N140" s="481"/>
      <c r="O140" s="481"/>
      <c r="P140" s="484"/>
      <c r="Q140" s="484"/>
      <c r="R140" s="500"/>
      <c r="S140" s="485"/>
    </row>
    <row r="141" spans="1:19" ht="14.4" customHeight="1" x14ac:dyDescent="0.3">
      <c r="A141" s="480" t="s">
        <v>1546</v>
      </c>
      <c r="B141" s="481" t="s">
        <v>1547</v>
      </c>
      <c r="C141" s="481" t="s">
        <v>427</v>
      </c>
      <c r="D141" s="481" t="s">
        <v>1541</v>
      </c>
      <c r="E141" s="481" t="s">
        <v>1548</v>
      </c>
      <c r="F141" s="481" t="s">
        <v>1557</v>
      </c>
      <c r="G141" s="481" t="s">
        <v>1558</v>
      </c>
      <c r="H141" s="484">
        <v>13</v>
      </c>
      <c r="I141" s="484">
        <v>7644</v>
      </c>
      <c r="J141" s="481"/>
      <c r="K141" s="481">
        <v>588</v>
      </c>
      <c r="L141" s="484"/>
      <c r="M141" s="484"/>
      <c r="N141" s="481"/>
      <c r="O141" s="481"/>
      <c r="P141" s="484"/>
      <c r="Q141" s="484"/>
      <c r="R141" s="500"/>
      <c r="S141" s="485"/>
    </row>
    <row r="142" spans="1:19" ht="14.4" customHeight="1" x14ac:dyDescent="0.3">
      <c r="A142" s="480" t="s">
        <v>1546</v>
      </c>
      <c r="B142" s="481" t="s">
        <v>1547</v>
      </c>
      <c r="C142" s="481" t="s">
        <v>427</v>
      </c>
      <c r="D142" s="481" t="s">
        <v>1541</v>
      </c>
      <c r="E142" s="481" t="s">
        <v>1548</v>
      </c>
      <c r="F142" s="481" t="s">
        <v>1559</v>
      </c>
      <c r="G142" s="481" t="s">
        <v>1560</v>
      </c>
      <c r="H142" s="484">
        <v>3</v>
      </c>
      <c r="I142" s="484">
        <v>1314</v>
      </c>
      <c r="J142" s="481"/>
      <c r="K142" s="481">
        <v>438</v>
      </c>
      <c r="L142" s="484"/>
      <c r="M142" s="484"/>
      <c r="N142" s="481"/>
      <c r="O142" s="481"/>
      <c r="P142" s="484"/>
      <c r="Q142" s="484"/>
      <c r="R142" s="500"/>
      <c r="S142" s="485"/>
    </row>
    <row r="143" spans="1:19" ht="14.4" customHeight="1" x14ac:dyDescent="0.3">
      <c r="A143" s="480" t="s">
        <v>1546</v>
      </c>
      <c r="B143" s="481" t="s">
        <v>1547</v>
      </c>
      <c r="C143" s="481" t="s">
        <v>427</v>
      </c>
      <c r="D143" s="481" t="s">
        <v>1541</v>
      </c>
      <c r="E143" s="481" t="s">
        <v>1548</v>
      </c>
      <c r="F143" s="481" t="s">
        <v>1565</v>
      </c>
      <c r="G143" s="481" t="s">
        <v>1566</v>
      </c>
      <c r="H143" s="484">
        <v>3</v>
      </c>
      <c r="I143" s="484">
        <v>375</v>
      </c>
      <c r="J143" s="481"/>
      <c r="K143" s="481">
        <v>125</v>
      </c>
      <c r="L143" s="484"/>
      <c r="M143" s="484"/>
      <c r="N143" s="481"/>
      <c r="O143" s="481"/>
      <c r="P143" s="484"/>
      <c r="Q143" s="484"/>
      <c r="R143" s="500"/>
      <c r="S143" s="485"/>
    </row>
    <row r="144" spans="1:19" ht="14.4" customHeight="1" x14ac:dyDescent="0.3">
      <c r="A144" s="480" t="s">
        <v>1546</v>
      </c>
      <c r="B144" s="481" t="s">
        <v>1547</v>
      </c>
      <c r="C144" s="481" t="s">
        <v>427</v>
      </c>
      <c r="D144" s="481" t="s">
        <v>1541</v>
      </c>
      <c r="E144" s="481" t="s">
        <v>1548</v>
      </c>
      <c r="F144" s="481" t="s">
        <v>1569</v>
      </c>
      <c r="G144" s="481" t="s">
        <v>1570</v>
      </c>
      <c r="H144" s="484">
        <v>12</v>
      </c>
      <c r="I144" s="484">
        <v>7836</v>
      </c>
      <c r="J144" s="481"/>
      <c r="K144" s="481">
        <v>653</v>
      </c>
      <c r="L144" s="484"/>
      <c r="M144" s="484"/>
      <c r="N144" s="481"/>
      <c r="O144" s="481"/>
      <c r="P144" s="484"/>
      <c r="Q144" s="484"/>
      <c r="R144" s="500"/>
      <c r="S144" s="485"/>
    </row>
    <row r="145" spans="1:19" ht="14.4" customHeight="1" x14ac:dyDescent="0.3">
      <c r="A145" s="480" t="s">
        <v>1546</v>
      </c>
      <c r="B145" s="481" t="s">
        <v>1547</v>
      </c>
      <c r="C145" s="481" t="s">
        <v>427</v>
      </c>
      <c r="D145" s="481" t="s">
        <v>1541</v>
      </c>
      <c r="E145" s="481" t="s">
        <v>1548</v>
      </c>
      <c r="F145" s="481" t="s">
        <v>1577</v>
      </c>
      <c r="G145" s="481" t="s">
        <v>1578</v>
      </c>
      <c r="H145" s="484">
        <v>15</v>
      </c>
      <c r="I145" s="484">
        <v>3150</v>
      </c>
      <c r="J145" s="481"/>
      <c r="K145" s="481">
        <v>210</v>
      </c>
      <c r="L145" s="484"/>
      <c r="M145" s="484"/>
      <c r="N145" s="481"/>
      <c r="O145" s="481"/>
      <c r="P145" s="484"/>
      <c r="Q145" s="484"/>
      <c r="R145" s="500"/>
      <c r="S145" s="485"/>
    </row>
    <row r="146" spans="1:19" ht="14.4" customHeight="1" x14ac:dyDescent="0.3">
      <c r="A146" s="480" t="s">
        <v>1546</v>
      </c>
      <c r="B146" s="481" t="s">
        <v>1547</v>
      </c>
      <c r="C146" s="481" t="s">
        <v>427</v>
      </c>
      <c r="D146" s="481" t="s">
        <v>1541</v>
      </c>
      <c r="E146" s="481" t="s">
        <v>1548</v>
      </c>
      <c r="F146" s="481" t="s">
        <v>1579</v>
      </c>
      <c r="G146" s="481" t="s">
        <v>1580</v>
      </c>
      <c r="H146" s="484">
        <v>27</v>
      </c>
      <c r="I146" s="484">
        <v>2079</v>
      </c>
      <c r="J146" s="481"/>
      <c r="K146" s="481">
        <v>77</v>
      </c>
      <c r="L146" s="484"/>
      <c r="M146" s="484"/>
      <c r="N146" s="481"/>
      <c r="O146" s="481"/>
      <c r="P146" s="484"/>
      <c r="Q146" s="484"/>
      <c r="R146" s="500"/>
      <c r="S146" s="485"/>
    </row>
    <row r="147" spans="1:19" ht="14.4" customHeight="1" x14ac:dyDescent="0.3">
      <c r="A147" s="480" t="s">
        <v>1546</v>
      </c>
      <c r="B147" s="481" t="s">
        <v>1547</v>
      </c>
      <c r="C147" s="481" t="s">
        <v>427</v>
      </c>
      <c r="D147" s="481" t="s">
        <v>478</v>
      </c>
      <c r="E147" s="481" t="s">
        <v>1548</v>
      </c>
      <c r="F147" s="481" t="s">
        <v>1551</v>
      </c>
      <c r="G147" s="481" t="s">
        <v>1552</v>
      </c>
      <c r="H147" s="484"/>
      <c r="I147" s="484"/>
      <c r="J147" s="481"/>
      <c r="K147" s="481"/>
      <c r="L147" s="484"/>
      <c r="M147" s="484"/>
      <c r="N147" s="481"/>
      <c r="O147" s="481"/>
      <c r="P147" s="484">
        <v>41</v>
      </c>
      <c r="Q147" s="484">
        <v>1517</v>
      </c>
      <c r="R147" s="500"/>
      <c r="S147" s="485">
        <v>37</v>
      </c>
    </row>
    <row r="148" spans="1:19" ht="14.4" customHeight="1" x14ac:dyDescent="0.3">
      <c r="A148" s="480" t="s">
        <v>1546</v>
      </c>
      <c r="B148" s="481" t="s">
        <v>1547</v>
      </c>
      <c r="C148" s="481" t="s">
        <v>427</v>
      </c>
      <c r="D148" s="481" t="s">
        <v>478</v>
      </c>
      <c r="E148" s="481" t="s">
        <v>1548</v>
      </c>
      <c r="F148" s="481" t="s">
        <v>1553</v>
      </c>
      <c r="G148" s="481" t="s">
        <v>1554</v>
      </c>
      <c r="H148" s="484"/>
      <c r="I148" s="484"/>
      <c r="J148" s="481"/>
      <c r="K148" s="481"/>
      <c r="L148" s="484"/>
      <c r="M148" s="484"/>
      <c r="N148" s="481"/>
      <c r="O148" s="481"/>
      <c r="P148" s="484">
        <v>23</v>
      </c>
      <c r="Q148" s="484">
        <v>3197</v>
      </c>
      <c r="R148" s="500"/>
      <c r="S148" s="485">
        <v>139</v>
      </c>
    </row>
    <row r="149" spans="1:19" ht="14.4" customHeight="1" x14ac:dyDescent="0.3">
      <c r="A149" s="480" t="s">
        <v>1546</v>
      </c>
      <c r="B149" s="481" t="s">
        <v>1547</v>
      </c>
      <c r="C149" s="481" t="s">
        <v>427</v>
      </c>
      <c r="D149" s="481" t="s">
        <v>478</v>
      </c>
      <c r="E149" s="481" t="s">
        <v>1548</v>
      </c>
      <c r="F149" s="481" t="s">
        <v>1555</v>
      </c>
      <c r="G149" s="481" t="s">
        <v>1556</v>
      </c>
      <c r="H149" s="484"/>
      <c r="I149" s="484"/>
      <c r="J149" s="481"/>
      <c r="K149" s="481"/>
      <c r="L149" s="484"/>
      <c r="M149" s="484"/>
      <c r="N149" s="481"/>
      <c r="O149" s="481"/>
      <c r="P149" s="484">
        <v>36</v>
      </c>
      <c r="Q149" s="484">
        <v>65376</v>
      </c>
      <c r="R149" s="500"/>
      <c r="S149" s="485">
        <v>1816</v>
      </c>
    </row>
    <row r="150" spans="1:19" ht="14.4" customHeight="1" x14ac:dyDescent="0.3">
      <c r="A150" s="480" t="s">
        <v>1546</v>
      </c>
      <c r="B150" s="481" t="s">
        <v>1547</v>
      </c>
      <c r="C150" s="481" t="s">
        <v>427</v>
      </c>
      <c r="D150" s="481" t="s">
        <v>478</v>
      </c>
      <c r="E150" s="481" t="s">
        <v>1548</v>
      </c>
      <c r="F150" s="481" t="s">
        <v>1557</v>
      </c>
      <c r="G150" s="481" t="s">
        <v>1558</v>
      </c>
      <c r="H150" s="484"/>
      <c r="I150" s="484"/>
      <c r="J150" s="481"/>
      <c r="K150" s="481"/>
      <c r="L150" s="484"/>
      <c r="M150" s="484"/>
      <c r="N150" s="481"/>
      <c r="O150" s="481"/>
      <c r="P150" s="484">
        <v>23</v>
      </c>
      <c r="Q150" s="484">
        <v>14352</v>
      </c>
      <c r="R150" s="500"/>
      <c r="S150" s="485">
        <v>624</v>
      </c>
    </row>
    <row r="151" spans="1:19" ht="14.4" customHeight="1" x14ac:dyDescent="0.3">
      <c r="A151" s="480" t="s">
        <v>1546</v>
      </c>
      <c r="B151" s="481" t="s">
        <v>1547</v>
      </c>
      <c r="C151" s="481" t="s">
        <v>427</v>
      </c>
      <c r="D151" s="481" t="s">
        <v>478</v>
      </c>
      <c r="E151" s="481" t="s">
        <v>1548</v>
      </c>
      <c r="F151" s="481" t="s">
        <v>1559</v>
      </c>
      <c r="G151" s="481" t="s">
        <v>1560</v>
      </c>
      <c r="H151" s="484"/>
      <c r="I151" s="484"/>
      <c r="J151" s="481"/>
      <c r="K151" s="481"/>
      <c r="L151" s="484"/>
      <c r="M151" s="484"/>
      <c r="N151" s="481"/>
      <c r="O151" s="481"/>
      <c r="P151" s="484">
        <v>1</v>
      </c>
      <c r="Q151" s="484">
        <v>470</v>
      </c>
      <c r="R151" s="500"/>
      <c r="S151" s="485">
        <v>470</v>
      </c>
    </row>
    <row r="152" spans="1:19" ht="14.4" customHeight="1" x14ac:dyDescent="0.3">
      <c r="A152" s="480" t="s">
        <v>1546</v>
      </c>
      <c r="B152" s="481" t="s">
        <v>1547</v>
      </c>
      <c r="C152" s="481" t="s">
        <v>427</v>
      </c>
      <c r="D152" s="481" t="s">
        <v>478</v>
      </c>
      <c r="E152" s="481" t="s">
        <v>1548</v>
      </c>
      <c r="F152" s="481" t="s">
        <v>1561</v>
      </c>
      <c r="G152" s="481" t="s">
        <v>1562</v>
      </c>
      <c r="H152" s="484"/>
      <c r="I152" s="484"/>
      <c r="J152" s="481"/>
      <c r="K152" s="481"/>
      <c r="L152" s="484"/>
      <c r="M152" s="484"/>
      <c r="N152" s="481"/>
      <c r="O152" s="481"/>
      <c r="P152" s="484">
        <v>47</v>
      </c>
      <c r="Q152" s="484">
        <v>1566.6499999999999</v>
      </c>
      <c r="R152" s="500"/>
      <c r="S152" s="485">
        <v>33.332978723404253</v>
      </c>
    </row>
    <row r="153" spans="1:19" ht="14.4" customHeight="1" x14ac:dyDescent="0.3">
      <c r="A153" s="480" t="s">
        <v>1546</v>
      </c>
      <c r="B153" s="481" t="s">
        <v>1547</v>
      </c>
      <c r="C153" s="481" t="s">
        <v>427</v>
      </c>
      <c r="D153" s="481" t="s">
        <v>478</v>
      </c>
      <c r="E153" s="481" t="s">
        <v>1548</v>
      </c>
      <c r="F153" s="481" t="s">
        <v>1563</v>
      </c>
      <c r="G153" s="481" t="s">
        <v>1564</v>
      </c>
      <c r="H153" s="484"/>
      <c r="I153" s="484"/>
      <c r="J153" s="481"/>
      <c r="K153" s="481"/>
      <c r="L153" s="484"/>
      <c r="M153" s="484"/>
      <c r="N153" s="481"/>
      <c r="O153" s="481"/>
      <c r="P153" s="484">
        <v>63</v>
      </c>
      <c r="Q153" s="484">
        <v>2331</v>
      </c>
      <c r="R153" s="500"/>
      <c r="S153" s="485">
        <v>37</v>
      </c>
    </row>
    <row r="154" spans="1:19" ht="14.4" customHeight="1" x14ac:dyDescent="0.3">
      <c r="A154" s="480" t="s">
        <v>1546</v>
      </c>
      <c r="B154" s="481" t="s">
        <v>1547</v>
      </c>
      <c r="C154" s="481" t="s">
        <v>427</v>
      </c>
      <c r="D154" s="481" t="s">
        <v>478</v>
      </c>
      <c r="E154" s="481" t="s">
        <v>1548</v>
      </c>
      <c r="F154" s="481" t="s">
        <v>1565</v>
      </c>
      <c r="G154" s="481" t="s">
        <v>1566</v>
      </c>
      <c r="H154" s="484"/>
      <c r="I154" s="484"/>
      <c r="J154" s="481"/>
      <c r="K154" s="481"/>
      <c r="L154" s="484"/>
      <c r="M154" s="484"/>
      <c r="N154" s="481"/>
      <c r="O154" s="481"/>
      <c r="P154" s="484">
        <v>2</v>
      </c>
      <c r="Q154" s="484">
        <v>266</v>
      </c>
      <c r="R154" s="500"/>
      <c r="S154" s="485">
        <v>133</v>
      </c>
    </row>
    <row r="155" spans="1:19" ht="14.4" customHeight="1" x14ac:dyDescent="0.3">
      <c r="A155" s="480" t="s">
        <v>1546</v>
      </c>
      <c r="B155" s="481" t="s">
        <v>1547</v>
      </c>
      <c r="C155" s="481" t="s">
        <v>427</v>
      </c>
      <c r="D155" s="481" t="s">
        <v>478</v>
      </c>
      <c r="E155" s="481" t="s">
        <v>1548</v>
      </c>
      <c r="F155" s="481" t="s">
        <v>1569</v>
      </c>
      <c r="G155" s="481" t="s">
        <v>1570</v>
      </c>
      <c r="H155" s="484"/>
      <c r="I155" s="484"/>
      <c r="J155" s="481"/>
      <c r="K155" s="481"/>
      <c r="L155" s="484"/>
      <c r="M155" s="484"/>
      <c r="N155" s="481"/>
      <c r="O155" s="481"/>
      <c r="P155" s="484">
        <v>27</v>
      </c>
      <c r="Q155" s="484">
        <v>18927</v>
      </c>
      <c r="R155" s="500"/>
      <c r="S155" s="485">
        <v>701</v>
      </c>
    </row>
    <row r="156" spans="1:19" ht="14.4" customHeight="1" x14ac:dyDescent="0.3">
      <c r="A156" s="480" t="s">
        <v>1546</v>
      </c>
      <c r="B156" s="481" t="s">
        <v>1547</v>
      </c>
      <c r="C156" s="481" t="s">
        <v>427</v>
      </c>
      <c r="D156" s="481" t="s">
        <v>478</v>
      </c>
      <c r="E156" s="481" t="s">
        <v>1548</v>
      </c>
      <c r="F156" s="481" t="s">
        <v>1573</v>
      </c>
      <c r="G156" s="481" t="s">
        <v>1574</v>
      </c>
      <c r="H156" s="484"/>
      <c r="I156" s="484"/>
      <c r="J156" s="481"/>
      <c r="K156" s="481"/>
      <c r="L156" s="484"/>
      <c r="M156" s="484"/>
      <c r="N156" s="481"/>
      <c r="O156" s="481"/>
      <c r="P156" s="484">
        <v>19</v>
      </c>
      <c r="Q156" s="484">
        <v>4465</v>
      </c>
      <c r="R156" s="500"/>
      <c r="S156" s="485">
        <v>235</v>
      </c>
    </row>
    <row r="157" spans="1:19" ht="14.4" customHeight="1" x14ac:dyDescent="0.3">
      <c r="A157" s="480" t="s">
        <v>1546</v>
      </c>
      <c r="B157" s="481" t="s">
        <v>1547</v>
      </c>
      <c r="C157" s="481" t="s">
        <v>427</v>
      </c>
      <c r="D157" s="481" t="s">
        <v>478</v>
      </c>
      <c r="E157" s="481" t="s">
        <v>1548</v>
      </c>
      <c r="F157" s="481" t="s">
        <v>1577</v>
      </c>
      <c r="G157" s="481" t="s">
        <v>1578</v>
      </c>
      <c r="H157" s="484"/>
      <c r="I157" s="484"/>
      <c r="J157" s="481"/>
      <c r="K157" s="481"/>
      <c r="L157" s="484"/>
      <c r="M157" s="484"/>
      <c r="N157" s="481"/>
      <c r="O157" s="481"/>
      <c r="P157" s="484">
        <v>78</v>
      </c>
      <c r="Q157" s="484">
        <v>17394</v>
      </c>
      <c r="R157" s="500"/>
      <c r="S157" s="485">
        <v>223</v>
      </c>
    </row>
    <row r="158" spans="1:19" ht="14.4" customHeight="1" x14ac:dyDescent="0.3">
      <c r="A158" s="480" t="s">
        <v>1546</v>
      </c>
      <c r="B158" s="481" t="s">
        <v>1547</v>
      </c>
      <c r="C158" s="481" t="s">
        <v>427</v>
      </c>
      <c r="D158" s="481" t="s">
        <v>478</v>
      </c>
      <c r="E158" s="481" t="s">
        <v>1548</v>
      </c>
      <c r="F158" s="481" t="s">
        <v>1579</v>
      </c>
      <c r="G158" s="481" t="s">
        <v>1580</v>
      </c>
      <c r="H158" s="484"/>
      <c r="I158" s="484"/>
      <c r="J158" s="481"/>
      <c r="K158" s="481"/>
      <c r="L158" s="484"/>
      <c r="M158" s="484"/>
      <c r="N158" s="481"/>
      <c r="O158" s="481"/>
      <c r="P158" s="484">
        <v>74</v>
      </c>
      <c r="Q158" s="484">
        <v>5698</v>
      </c>
      <c r="R158" s="500"/>
      <c r="S158" s="485">
        <v>77</v>
      </c>
    </row>
    <row r="159" spans="1:19" ht="14.4" customHeight="1" x14ac:dyDescent="0.3">
      <c r="A159" s="480" t="s">
        <v>1546</v>
      </c>
      <c r="B159" s="481" t="s">
        <v>1547</v>
      </c>
      <c r="C159" s="481" t="s">
        <v>427</v>
      </c>
      <c r="D159" s="481" t="s">
        <v>478</v>
      </c>
      <c r="E159" s="481" t="s">
        <v>1548</v>
      </c>
      <c r="F159" s="481" t="s">
        <v>1583</v>
      </c>
      <c r="G159" s="481" t="s">
        <v>1584</v>
      </c>
      <c r="H159" s="484"/>
      <c r="I159" s="484"/>
      <c r="J159" s="481"/>
      <c r="K159" s="481"/>
      <c r="L159" s="484"/>
      <c r="M159" s="484"/>
      <c r="N159" s="481"/>
      <c r="O159" s="481"/>
      <c r="P159" s="484">
        <v>2</v>
      </c>
      <c r="Q159" s="484">
        <v>118</v>
      </c>
      <c r="R159" s="500"/>
      <c r="S159" s="485">
        <v>59</v>
      </c>
    </row>
    <row r="160" spans="1:19" ht="14.4" customHeight="1" x14ac:dyDescent="0.3">
      <c r="A160" s="480" t="s">
        <v>1546</v>
      </c>
      <c r="B160" s="481" t="s">
        <v>1547</v>
      </c>
      <c r="C160" s="481" t="s">
        <v>427</v>
      </c>
      <c r="D160" s="481" t="s">
        <v>478</v>
      </c>
      <c r="E160" s="481" t="s">
        <v>1548</v>
      </c>
      <c r="F160" s="481" t="s">
        <v>1585</v>
      </c>
      <c r="G160" s="481" t="s">
        <v>1586</v>
      </c>
      <c r="H160" s="484"/>
      <c r="I160" s="484"/>
      <c r="J160" s="481"/>
      <c r="K160" s="481"/>
      <c r="L160" s="484"/>
      <c r="M160" s="484"/>
      <c r="N160" s="481"/>
      <c r="O160" s="481"/>
      <c r="P160" s="484">
        <v>2</v>
      </c>
      <c r="Q160" s="484">
        <v>74</v>
      </c>
      <c r="R160" s="500"/>
      <c r="S160" s="485">
        <v>37</v>
      </c>
    </row>
    <row r="161" spans="1:19" ht="14.4" customHeight="1" x14ac:dyDescent="0.3">
      <c r="A161" s="480" t="s">
        <v>1546</v>
      </c>
      <c r="B161" s="481" t="s">
        <v>1547</v>
      </c>
      <c r="C161" s="481" t="s">
        <v>427</v>
      </c>
      <c r="D161" s="481" t="s">
        <v>479</v>
      </c>
      <c r="E161" s="481" t="s">
        <v>1548</v>
      </c>
      <c r="F161" s="481" t="s">
        <v>1551</v>
      </c>
      <c r="G161" s="481" t="s">
        <v>1552</v>
      </c>
      <c r="H161" s="484"/>
      <c r="I161" s="484"/>
      <c r="J161" s="481"/>
      <c r="K161" s="481"/>
      <c r="L161" s="484">
        <v>3</v>
      </c>
      <c r="M161" s="484">
        <v>111</v>
      </c>
      <c r="N161" s="481">
        <v>1</v>
      </c>
      <c r="O161" s="481">
        <v>37</v>
      </c>
      <c r="P161" s="484"/>
      <c r="Q161" s="484"/>
      <c r="R161" s="500"/>
      <c r="S161" s="485"/>
    </row>
    <row r="162" spans="1:19" ht="14.4" customHeight="1" x14ac:dyDescent="0.3">
      <c r="A162" s="480" t="s">
        <v>1546</v>
      </c>
      <c r="B162" s="481" t="s">
        <v>1547</v>
      </c>
      <c r="C162" s="481" t="s">
        <v>427</v>
      </c>
      <c r="D162" s="481" t="s">
        <v>479</v>
      </c>
      <c r="E162" s="481" t="s">
        <v>1548</v>
      </c>
      <c r="F162" s="481" t="s">
        <v>1553</v>
      </c>
      <c r="G162" s="481" t="s">
        <v>1554</v>
      </c>
      <c r="H162" s="484">
        <v>52</v>
      </c>
      <c r="I162" s="484">
        <v>6968</v>
      </c>
      <c r="J162" s="481">
        <v>0.93505099302200756</v>
      </c>
      <c r="K162" s="481">
        <v>134</v>
      </c>
      <c r="L162" s="484">
        <v>54</v>
      </c>
      <c r="M162" s="484">
        <v>7452</v>
      </c>
      <c r="N162" s="481">
        <v>1</v>
      </c>
      <c r="O162" s="481">
        <v>138</v>
      </c>
      <c r="P162" s="484">
        <v>25</v>
      </c>
      <c r="Q162" s="484">
        <v>3475</v>
      </c>
      <c r="R162" s="500">
        <v>0.46631776704240474</v>
      </c>
      <c r="S162" s="485">
        <v>139</v>
      </c>
    </row>
    <row r="163" spans="1:19" ht="14.4" customHeight="1" x14ac:dyDescent="0.3">
      <c r="A163" s="480" t="s">
        <v>1546</v>
      </c>
      <c r="B163" s="481" t="s">
        <v>1547</v>
      </c>
      <c r="C163" s="481" t="s">
        <v>427</v>
      </c>
      <c r="D163" s="481" t="s">
        <v>479</v>
      </c>
      <c r="E163" s="481" t="s">
        <v>1548</v>
      </c>
      <c r="F163" s="481" t="s">
        <v>1555</v>
      </c>
      <c r="G163" s="481" t="s">
        <v>1556</v>
      </c>
      <c r="H163" s="484">
        <v>53</v>
      </c>
      <c r="I163" s="484">
        <v>91213</v>
      </c>
      <c r="J163" s="481">
        <v>0.93064993368023674</v>
      </c>
      <c r="K163" s="481">
        <v>1721</v>
      </c>
      <c r="L163" s="484">
        <v>54</v>
      </c>
      <c r="M163" s="484">
        <v>98010</v>
      </c>
      <c r="N163" s="481">
        <v>1</v>
      </c>
      <c r="O163" s="481">
        <v>1815</v>
      </c>
      <c r="P163" s="484">
        <v>27</v>
      </c>
      <c r="Q163" s="484">
        <v>49032</v>
      </c>
      <c r="R163" s="500">
        <v>0.5002754820936639</v>
      </c>
      <c r="S163" s="485">
        <v>1816</v>
      </c>
    </row>
    <row r="164" spans="1:19" ht="14.4" customHeight="1" x14ac:dyDescent="0.3">
      <c r="A164" s="480" t="s">
        <v>1546</v>
      </c>
      <c r="B164" s="481" t="s">
        <v>1547</v>
      </c>
      <c r="C164" s="481" t="s">
        <v>427</v>
      </c>
      <c r="D164" s="481" t="s">
        <v>479</v>
      </c>
      <c r="E164" s="481" t="s">
        <v>1548</v>
      </c>
      <c r="F164" s="481" t="s">
        <v>1557</v>
      </c>
      <c r="G164" s="481" t="s">
        <v>1558</v>
      </c>
      <c r="H164" s="484">
        <v>46</v>
      </c>
      <c r="I164" s="484">
        <v>27048</v>
      </c>
      <c r="J164" s="481">
        <v>0.83491789109766634</v>
      </c>
      <c r="K164" s="481">
        <v>588</v>
      </c>
      <c r="L164" s="484">
        <v>52</v>
      </c>
      <c r="M164" s="484">
        <v>32396</v>
      </c>
      <c r="N164" s="481">
        <v>1</v>
      </c>
      <c r="O164" s="481">
        <v>623</v>
      </c>
      <c r="P164" s="484">
        <v>25</v>
      </c>
      <c r="Q164" s="484">
        <v>15600</v>
      </c>
      <c r="R164" s="500">
        <v>0.48154093097913325</v>
      </c>
      <c r="S164" s="485">
        <v>624</v>
      </c>
    </row>
    <row r="165" spans="1:19" ht="14.4" customHeight="1" x14ac:dyDescent="0.3">
      <c r="A165" s="480" t="s">
        <v>1546</v>
      </c>
      <c r="B165" s="481" t="s">
        <v>1547</v>
      </c>
      <c r="C165" s="481" t="s">
        <v>427</v>
      </c>
      <c r="D165" s="481" t="s">
        <v>479</v>
      </c>
      <c r="E165" s="481" t="s">
        <v>1548</v>
      </c>
      <c r="F165" s="481" t="s">
        <v>1559</v>
      </c>
      <c r="G165" s="481" t="s">
        <v>1560</v>
      </c>
      <c r="H165" s="484">
        <v>11</v>
      </c>
      <c r="I165" s="484">
        <v>4818</v>
      </c>
      <c r="J165" s="481">
        <v>0.68486140724946698</v>
      </c>
      <c r="K165" s="481">
        <v>438</v>
      </c>
      <c r="L165" s="484">
        <v>15</v>
      </c>
      <c r="M165" s="484">
        <v>7035</v>
      </c>
      <c r="N165" s="481">
        <v>1</v>
      </c>
      <c r="O165" s="481">
        <v>469</v>
      </c>
      <c r="P165" s="484">
        <v>15</v>
      </c>
      <c r="Q165" s="484">
        <v>7050</v>
      </c>
      <c r="R165" s="500">
        <v>1.0021321961620469</v>
      </c>
      <c r="S165" s="485">
        <v>470</v>
      </c>
    </row>
    <row r="166" spans="1:19" ht="14.4" customHeight="1" x14ac:dyDescent="0.3">
      <c r="A166" s="480" t="s">
        <v>1546</v>
      </c>
      <c r="B166" s="481" t="s">
        <v>1547</v>
      </c>
      <c r="C166" s="481" t="s">
        <v>427</v>
      </c>
      <c r="D166" s="481" t="s">
        <v>479</v>
      </c>
      <c r="E166" s="481" t="s">
        <v>1548</v>
      </c>
      <c r="F166" s="481" t="s">
        <v>1561</v>
      </c>
      <c r="G166" s="481" t="s">
        <v>1562</v>
      </c>
      <c r="H166" s="484"/>
      <c r="I166" s="484"/>
      <c r="J166" s="481"/>
      <c r="K166" s="481"/>
      <c r="L166" s="484">
        <v>59</v>
      </c>
      <c r="M166" s="484">
        <v>1966.6299999999997</v>
      </c>
      <c r="N166" s="481">
        <v>1</v>
      </c>
      <c r="O166" s="481">
        <v>33.332711864406775</v>
      </c>
      <c r="P166" s="484">
        <v>28</v>
      </c>
      <c r="Q166" s="484">
        <v>933.32999999999993</v>
      </c>
      <c r="R166" s="500">
        <v>0.47458342443672685</v>
      </c>
      <c r="S166" s="485">
        <v>33.333214285714284</v>
      </c>
    </row>
    <row r="167" spans="1:19" ht="14.4" customHeight="1" x14ac:dyDescent="0.3">
      <c r="A167" s="480" t="s">
        <v>1546</v>
      </c>
      <c r="B167" s="481" t="s">
        <v>1547</v>
      </c>
      <c r="C167" s="481" t="s">
        <v>427</v>
      </c>
      <c r="D167" s="481" t="s">
        <v>479</v>
      </c>
      <c r="E167" s="481" t="s">
        <v>1548</v>
      </c>
      <c r="F167" s="481" t="s">
        <v>1563</v>
      </c>
      <c r="G167" s="481" t="s">
        <v>1564</v>
      </c>
      <c r="H167" s="484">
        <v>1</v>
      </c>
      <c r="I167" s="484">
        <v>36</v>
      </c>
      <c r="J167" s="481">
        <v>0.48648648648648651</v>
      </c>
      <c r="K167" s="481">
        <v>36</v>
      </c>
      <c r="L167" s="484">
        <v>2</v>
      </c>
      <c r="M167" s="484">
        <v>74</v>
      </c>
      <c r="N167" s="481">
        <v>1</v>
      </c>
      <c r="O167" s="481">
        <v>37</v>
      </c>
      <c r="P167" s="484"/>
      <c r="Q167" s="484"/>
      <c r="R167" s="500"/>
      <c r="S167" s="485"/>
    </row>
    <row r="168" spans="1:19" ht="14.4" customHeight="1" x14ac:dyDescent="0.3">
      <c r="A168" s="480" t="s">
        <v>1546</v>
      </c>
      <c r="B168" s="481" t="s">
        <v>1547</v>
      </c>
      <c r="C168" s="481" t="s">
        <v>427</v>
      </c>
      <c r="D168" s="481" t="s">
        <v>479</v>
      </c>
      <c r="E168" s="481" t="s">
        <v>1548</v>
      </c>
      <c r="F168" s="481" t="s">
        <v>1565</v>
      </c>
      <c r="G168" s="481" t="s">
        <v>1566</v>
      </c>
      <c r="H168" s="484">
        <v>13</v>
      </c>
      <c r="I168" s="484">
        <v>1625</v>
      </c>
      <c r="J168" s="481"/>
      <c r="K168" s="481">
        <v>125</v>
      </c>
      <c r="L168" s="484"/>
      <c r="M168" s="484"/>
      <c r="N168" s="481"/>
      <c r="O168" s="481"/>
      <c r="P168" s="484"/>
      <c r="Q168" s="484"/>
      <c r="R168" s="500"/>
      <c r="S168" s="485"/>
    </row>
    <row r="169" spans="1:19" ht="14.4" customHeight="1" x14ac:dyDescent="0.3">
      <c r="A169" s="480" t="s">
        <v>1546</v>
      </c>
      <c r="B169" s="481" t="s">
        <v>1547</v>
      </c>
      <c r="C169" s="481" t="s">
        <v>427</v>
      </c>
      <c r="D169" s="481" t="s">
        <v>479</v>
      </c>
      <c r="E169" s="481" t="s">
        <v>1548</v>
      </c>
      <c r="F169" s="481" t="s">
        <v>1569</v>
      </c>
      <c r="G169" s="481" t="s">
        <v>1570</v>
      </c>
      <c r="H169" s="484">
        <v>41</v>
      </c>
      <c r="I169" s="484">
        <v>26773</v>
      </c>
      <c r="J169" s="481">
        <v>0.93152639087018541</v>
      </c>
      <c r="K169" s="481">
        <v>653</v>
      </c>
      <c r="L169" s="484">
        <v>41</v>
      </c>
      <c r="M169" s="484">
        <v>28741</v>
      </c>
      <c r="N169" s="481">
        <v>1</v>
      </c>
      <c r="O169" s="481">
        <v>701</v>
      </c>
      <c r="P169" s="484">
        <v>14</v>
      </c>
      <c r="Q169" s="484">
        <v>9814</v>
      </c>
      <c r="R169" s="500">
        <v>0.34146341463414637</v>
      </c>
      <c r="S169" s="485">
        <v>701</v>
      </c>
    </row>
    <row r="170" spans="1:19" ht="14.4" customHeight="1" x14ac:dyDescent="0.3">
      <c r="A170" s="480" t="s">
        <v>1546</v>
      </c>
      <c r="B170" s="481" t="s">
        <v>1547</v>
      </c>
      <c r="C170" s="481" t="s">
        <v>427</v>
      </c>
      <c r="D170" s="481" t="s">
        <v>479</v>
      </c>
      <c r="E170" s="481" t="s">
        <v>1548</v>
      </c>
      <c r="F170" s="481" t="s">
        <v>1573</v>
      </c>
      <c r="G170" s="481" t="s">
        <v>1574</v>
      </c>
      <c r="H170" s="484">
        <v>14</v>
      </c>
      <c r="I170" s="484">
        <v>3066</v>
      </c>
      <c r="J170" s="481">
        <v>0.42086479066575155</v>
      </c>
      <c r="K170" s="481">
        <v>219</v>
      </c>
      <c r="L170" s="484">
        <v>31</v>
      </c>
      <c r="M170" s="484">
        <v>7285</v>
      </c>
      <c r="N170" s="481">
        <v>1</v>
      </c>
      <c r="O170" s="481">
        <v>235</v>
      </c>
      <c r="P170" s="484">
        <v>4</v>
      </c>
      <c r="Q170" s="484">
        <v>940</v>
      </c>
      <c r="R170" s="500">
        <v>0.12903225806451613</v>
      </c>
      <c r="S170" s="485">
        <v>235</v>
      </c>
    </row>
    <row r="171" spans="1:19" ht="14.4" customHeight="1" x14ac:dyDescent="0.3">
      <c r="A171" s="480" t="s">
        <v>1546</v>
      </c>
      <c r="B171" s="481" t="s">
        <v>1547</v>
      </c>
      <c r="C171" s="481" t="s">
        <v>427</v>
      </c>
      <c r="D171" s="481" t="s">
        <v>479</v>
      </c>
      <c r="E171" s="481" t="s">
        <v>1548</v>
      </c>
      <c r="F171" s="481" t="s">
        <v>1575</v>
      </c>
      <c r="G171" s="481" t="s">
        <v>1576</v>
      </c>
      <c r="H171" s="484"/>
      <c r="I171" s="484"/>
      <c r="J171" s="481"/>
      <c r="K171" s="481"/>
      <c r="L171" s="484">
        <v>1</v>
      </c>
      <c r="M171" s="484">
        <v>74</v>
      </c>
      <c r="N171" s="481">
        <v>1</v>
      </c>
      <c r="O171" s="481">
        <v>74</v>
      </c>
      <c r="P171" s="484"/>
      <c r="Q171" s="484"/>
      <c r="R171" s="500"/>
      <c r="S171" s="485"/>
    </row>
    <row r="172" spans="1:19" ht="14.4" customHeight="1" x14ac:dyDescent="0.3">
      <c r="A172" s="480" t="s">
        <v>1546</v>
      </c>
      <c r="B172" s="481" t="s">
        <v>1547</v>
      </c>
      <c r="C172" s="481" t="s">
        <v>427</v>
      </c>
      <c r="D172" s="481" t="s">
        <v>479</v>
      </c>
      <c r="E172" s="481" t="s">
        <v>1548</v>
      </c>
      <c r="F172" s="481" t="s">
        <v>1577</v>
      </c>
      <c r="G172" s="481" t="s">
        <v>1578</v>
      </c>
      <c r="H172" s="484">
        <v>47</v>
      </c>
      <c r="I172" s="484">
        <v>9870</v>
      </c>
      <c r="J172" s="481">
        <v>0.52927927927927931</v>
      </c>
      <c r="K172" s="481">
        <v>210</v>
      </c>
      <c r="L172" s="484">
        <v>84</v>
      </c>
      <c r="M172" s="484">
        <v>18648</v>
      </c>
      <c r="N172" s="481">
        <v>1</v>
      </c>
      <c r="O172" s="481">
        <v>222</v>
      </c>
      <c r="P172" s="484">
        <v>33</v>
      </c>
      <c r="Q172" s="484">
        <v>7359</v>
      </c>
      <c r="R172" s="500">
        <v>0.39462676962676962</v>
      </c>
      <c r="S172" s="485">
        <v>223</v>
      </c>
    </row>
    <row r="173" spans="1:19" ht="14.4" customHeight="1" x14ac:dyDescent="0.3">
      <c r="A173" s="480" t="s">
        <v>1546</v>
      </c>
      <c r="B173" s="481" t="s">
        <v>1547</v>
      </c>
      <c r="C173" s="481" t="s">
        <v>427</v>
      </c>
      <c r="D173" s="481" t="s">
        <v>479</v>
      </c>
      <c r="E173" s="481" t="s">
        <v>1548</v>
      </c>
      <c r="F173" s="481" t="s">
        <v>1579</v>
      </c>
      <c r="G173" s="481" t="s">
        <v>1580</v>
      </c>
      <c r="H173" s="484">
        <v>136</v>
      </c>
      <c r="I173" s="484">
        <v>10472</v>
      </c>
      <c r="J173" s="481">
        <v>0.85534591194968557</v>
      </c>
      <c r="K173" s="481">
        <v>77</v>
      </c>
      <c r="L173" s="484">
        <v>159</v>
      </c>
      <c r="M173" s="484">
        <v>12243</v>
      </c>
      <c r="N173" s="481">
        <v>1</v>
      </c>
      <c r="O173" s="481">
        <v>77</v>
      </c>
      <c r="P173" s="484">
        <v>81</v>
      </c>
      <c r="Q173" s="484">
        <v>6237</v>
      </c>
      <c r="R173" s="500">
        <v>0.50943396226415094</v>
      </c>
      <c r="S173" s="485">
        <v>77</v>
      </c>
    </row>
    <row r="174" spans="1:19" ht="14.4" customHeight="1" x14ac:dyDescent="0.3">
      <c r="A174" s="480" t="s">
        <v>1546</v>
      </c>
      <c r="B174" s="481" t="s">
        <v>1547</v>
      </c>
      <c r="C174" s="481" t="s">
        <v>427</v>
      </c>
      <c r="D174" s="481" t="s">
        <v>479</v>
      </c>
      <c r="E174" s="481" t="s">
        <v>1548</v>
      </c>
      <c r="F174" s="481" t="s">
        <v>1581</v>
      </c>
      <c r="G174" s="481" t="s">
        <v>1582</v>
      </c>
      <c r="H174" s="484">
        <v>2</v>
      </c>
      <c r="I174" s="484">
        <v>420</v>
      </c>
      <c r="J174" s="481"/>
      <c r="K174" s="481">
        <v>210</v>
      </c>
      <c r="L174" s="484"/>
      <c r="M174" s="484"/>
      <c r="N174" s="481"/>
      <c r="O174" s="481"/>
      <c r="P174" s="484"/>
      <c r="Q174" s="484"/>
      <c r="R174" s="500"/>
      <c r="S174" s="485"/>
    </row>
    <row r="175" spans="1:19" ht="14.4" customHeight="1" x14ac:dyDescent="0.3">
      <c r="A175" s="480" t="s">
        <v>1546</v>
      </c>
      <c r="B175" s="481" t="s">
        <v>1547</v>
      </c>
      <c r="C175" s="481" t="s">
        <v>427</v>
      </c>
      <c r="D175" s="481" t="s">
        <v>1542</v>
      </c>
      <c r="E175" s="481" t="s">
        <v>1548</v>
      </c>
      <c r="F175" s="481" t="s">
        <v>1551</v>
      </c>
      <c r="G175" s="481" t="s">
        <v>1552</v>
      </c>
      <c r="H175" s="484"/>
      <c r="I175" s="484"/>
      <c r="J175" s="481"/>
      <c r="K175" s="481"/>
      <c r="L175" s="484">
        <v>3</v>
      </c>
      <c r="M175" s="484">
        <v>111</v>
      </c>
      <c r="N175" s="481">
        <v>1</v>
      </c>
      <c r="O175" s="481">
        <v>37</v>
      </c>
      <c r="P175" s="484"/>
      <c r="Q175" s="484"/>
      <c r="R175" s="500"/>
      <c r="S175" s="485"/>
    </row>
    <row r="176" spans="1:19" ht="14.4" customHeight="1" x14ac:dyDescent="0.3">
      <c r="A176" s="480" t="s">
        <v>1546</v>
      </c>
      <c r="B176" s="481" t="s">
        <v>1547</v>
      </c>
      <c r="C176" s="481" t="s">
        <v>427</v>
      </c>
      <c r="D176" s="481" t="s">
        <v>1542</v>
      </c>
      <c r="E176" s="481" t="s">
        <v>1548</v>
      </c>
      <c r="F176" s="481" t="s">
        <v>1557</v>
      </c>
      <c r="G176" s="481" t="s">
        <v>1558</v>
      </c>
      <c r="H176" s="484"/>
      <c r="I176" s="484"/>
      <c r="J176" s="481"/>
      <c r="K176" s="481"/>
      <c r="L176" s="484">
        <v>1</v>
      </c>
      <c r="M176" s="484">
        <v>623</v>
      </c>
      <c r="N176" s="481">
        <v>1</v>
      </c>
      <c r="O176" s="481">
        <v>623</v>
      </c>
      <c r="P176" s="484"/>
      <c r="Q176" s="484"/>
      <c r="R176" s="500"/>
      <c r="S176" s="485"/>
    </row>
    <row r="177" spans="1:19" ht="14.4" customHeight="1" x14ac:dyDescent="0.3">
      <c r="A177" s="480" t="s">
        <v>1546</v>
      </c>
      <c r="B177" s="481" t="s">
        <v>1547</v>
      </c>
      <c r="C177" s="481" t="s">
        <v>427</v>
      </c>
      <c r="D177" s="481" t="s">
        <v>1542</v>
      </c>
      <c r="E177" s="481" t="s">
        <v>1548</v>
      </c>
      <c r="F177" s="481" t="s">
        <v>1559</v>
      </c>
      <c r="G177" s="481" t="s">
        <v>1560</v>
      </c>
      <c r="H177" s="484"/>
      <c r="I177" s="484"/>
      <c r="J177" s="481"/>
      <c r="K177" s="481"/>
      <c r="L177" s="484">
        <v>1</v>
      </c>
      <c r="M177" s="484">
        <v>469</v>
      </c>
      <c r="N177" s="481">
        <v>1</v>
      </c>
      <c r="O177" s="481">
        <v>469</v>
      </c>
      <c r="P177" s="484"/>
      <c r="Q177" s="484"/>
      <c r="R177" s="500"/>
      <c r="S177" s="485"/>
    </row>
    <row r="178" spans="1:19" ht="14.4" customHeight="1" x14ac:dyDescent="0.3">
      <c r="A178" s="480" t="s">
        <v>1546</v>
      </c>
      <c r="B178" s="481" t="s">
        <v>1547</v>
      </c>
      <c r="C178" s="481" t="s">
        <v>427</v>
      </c>
      <c r="D178" s="481" t="s">
        <v>1542</v>
      </c>
      <c r="E178" s="481" t="s">
        <v>1548</v>
      </c>
      <c r="F178" s="481" t="s">
        <v>1561</v>
      </c>
      <c r="G178" s="481" t="s">
        <v>1562</v>
      </c>
      <c r="H178" s="484"/>
      <c r="I178" s="484"/>
      <c r="J178" s="481"/>
      <c r="K178" s="481"/>
      <c r="L178" s="484">
        <v>2</v>
      </c>
      <c r="M178" s="484">
        <v>66.66</v>
      </c>
      <c r="N178" s="481">
        <v>1</v>
      </c>
      <c r="O178" s="481">
        <v>33.33</v>
      </c>
      <c r="P178" s="484"/>
      <c r="Q178" s="484"/>
      <c r="R178" s="500"/>
      <c r="S178" s="485"/>
    </row>
    <row r="179" spans="1:19" ht="14.4" customHeight="1" x14ac:dyDescent="0.3">
      <c r="A179" s="480" t="s">
        <v>1546</v>
      </c>
      <c r="B179" s="481" t="s">
        <v>1547</v>
      </c>
      <c r="C179" s="481" t="s">
        <v>427</v>
      </c>
      <c r="D179" s="481" t="s">
        <v>1542</v>
      </c>
      <c r="E179" s="481" t="s">
        <v>1548</v>
      </c>
      <c r="F179" s="481" t="s">
        <v>1563</v>
      </c>
      <c r="G179" s="481" t="s">
        <v>1564</v>
      </c>
      <c r="H179" s="484"/>
      <c r="I179" s="484"/>
      <c r="J179" s="481"/>
      <c r="K179" s="481"/>
      <c r="L179" s="484">
        <v>1</v>
      </c>
      <c r="M179" s="484">
        <v>37</v>
      </c>
      <c r="N179" s="481">
        <v>1</v>
      </c>
      <c r="O179" s="481">
        <v>37</v>
      </c>
      <c r="P179" s="484"/>
      <c r="Q179" s="484"/>
      <c r="R179" s="500"/>
      <c r="S179" s="485"/>
    </row>
    <row r="180" spans="1:19" ht="14.4" customHeight="1" x14ac:dyDescent="0.3">
      <c r="A180" s="480" t="s">
        <v>1546</v>
      </c>
      <c r="B180" s="481" t="s">
        <v>1547</v>
      </c>
      <c r="C180" s="481" t="s">
        <v>427</v>
      </c>
      <c r="D180" s="481" t="s">
        <v>1542</v>
      </c>
      <c r="E180" s="481" t="s">
        <v>1548</v>
      </c>
      <c r="F180" s="481" t="s">
        <v>1565</v>
      </c>
      <c r="G180" s="481" t="s">
        <v>1566</v>
      </c>
      <c r="H180" s="484"/>
      <c r="I180" s="484"/>
      <c r="J180" s="481"/>
      <c r="K180" s="481"/>
      <c r="L180" s="484">
        <v>2</v>
      </c>
      <c r="M180" s="484">
        <v>266</v>
      </c>
      <c r="N180" s="481">
        <v>1</v>
      </c>
      <c r="O180" s="481">
        <v>133</v>
      </c>
      <c r="P180" s="484"/>
      <c r="Q180" s="484"/>
      <c r="R180" s="500"/>
      <c r="S180" s="485"/>
    </row>
    <row r="181" spans="1:19" ht="14.4" customHeight="1" x14ac:dyDescent="0.3">
      <c r="A181" s="480" t="s">
        <v>1546</v>
      </c>
      <c r="B181" s="481" t="s">
        <v>1547</v>
      </c>
      <c r="C181" s="481" t="s">
        <v>427</v>
      </c>
      <c r="D181" s="481" t="s">
        <v>1542</v>
      </c>
      <c r="E181" s="481" t="s">
        <v>1548</v>
      </c>
      <c r="F181" s="481" t="s">
        <v>1573</v>
      </c>
      <c r="G181" s="481" t="s">
        <v>1574</v>
      </c>
      <c r="H181" s="484"/>
      <c r="I181" s="484"/>
      <c r="J181" s="481"/>
      <c r="K181" s="481"/>
      <c r="L181" s="484">
        <v>3</v>
      </c>
      <c r="M181" s="484">
        <v>705</v>
      </c>
      <c r="N181" s="481">
        <v>1</v>
      </c>
      <c r="O181" s="481">
        <v>235</v>
      </c>
      <c r="P181" s="484"/>
      <c r="Q181" s="484"/>
      <c r="R181" s="500"/>
      <c r="S181" s="485"/>
    </row>
    <row r="182" spans="1:19" ht="14.4" customHeight="1" x14ac:dyDescent="0.3">
      <c r="A182" s="480" t="s">
        <v>1546</v>
      </c>
      <c r="B182" s="481" t="s">
        <v>1547</v>
      </c>
      <c r="C182" s="481" t="s">
        <v>427</v>
      </c>
      <c r="D182" s="481" t="s">
        <v>480</v>
      </c>
      <c r="E182" s="481" t="s">
        <v>1548</v>
      </c>
      <c r="F182" s="481" t="s">
        <v>1549</v>
      </c>
      <c r="G182" s="481" t="s">
        <v>1550</v>
      </c>
      <c r="H182" s="484"/>
      <c r="I182" s="484"/>
      <c r="J182" s="481"/>
      <c r="K182" s="481"/>
      <c r="L182" s="484"/>
      <c r="M182" s="484"/>
      <c r="N182" s="481"/>
      <c r="O182" s="481"/>
      <c r="P182" s="484">
        <v>0</v>
      </c>
      <c r="Q182" s="484">
        <v>0</v>
      </c>
      <c r="R182" s="500"/>
      <c r="S182" s="485"/>
    </row>
    <row r="183" spans="1:19" ht="14.4" customHeight="1" x14ac:dyDescent="0.3">
      <c r="A183" s="480" t="s">
        <v>1546</v>
      </c>
      <c r="B183" s="481" t="s">
        <v>1547</v>
      </c>
      <c r="C183" s="481" t="s">
        <v>427</v>
      </c>
      <c r="D183" s="481" t="s">
        <v>480</v>
      </c>
      <c r="E183" s="481" t="s">
        <v>1548</v>
      </c>
      <c r="F183" s="481" t="s">
        <v>1551</v>
      </c>
      <c r="G183" s="481" t="s">
        <v>1552</v>
      </c>
      <c r="H183" s="484"/>
      <c r="I183" s="484"/>
      <c r="J183" s="481"/>
      <c r="K183" s="481"/>
      <c r="L183" s="484">
        <v>8</v>
      </c>
      <c r="M183" s="484">
        <v>296</v>
      </c>
      <c r="N183" s="481">
        <v>1</v>
      </c>
      <c r="O183" s="481">
        <v>37</v>
      </c>
      <c r="P183" s="484">
        <v>2</v>
      </c>
      <c r="Q183" s="484">
        <v>74</v>
      </c>
      <c r="R183" s="500">
        <v>0.25</v>
      </c>
      <c r="S183" s="485">
        <v>37</v>
      </c>
    </row>
    <row r="184" spans="1:19" ht="14.4" customHeight="1" x14ac:dyDescent="0.3">
      <c r="A184" s="480" t="s">
        <v>1546</v>
      </c>
      <c r="B184" s="481" t="s">
        <v>1547</v>
      </c>
      <c r="C184" s="481" t="s">
        <v>427</v>
      </c>
      <c r="D184" s="481" t="s">
        <v>480</v>
      </c>
      <c r="E184" s="481" t="s">
        <v>1548</v>
      </c>
      <c r="F184" s="481" t="s">
        <v>1553</v>
      </c>
      <c r="G184" s="481" t="s">
        <v>1554</v>
      </c>
      <c r="H184" s="484">
        <v>2</v>
      </c>
      <c r="I184" s="484">
        <v>268</v>
      </c>
      <c r="J184" s="481">
        <v>0.38840579710144929</v>
      </c>
      <c r="K184" s="481">
        <v>134</v>
      </c>
      <c r="L184" s="484">
        <v>5</v>
      </c>
      <c r="M184" s="484">
        <v>690</v>
      </c>
      <c r="N184" s="481">
        <v>1</v>
      </c>
      <c r="O184" s="481">
        <v>138</v>
      </c>
      <c r="P184" s="484">
        <v>6</v>
      </c>
      <c r="Q184" s="484">
        <v>834</v>
      </c>
      <c r="R184" s="500">
        <v>1.2086956521739129</v>
      </c>
      <c r="S184" s="485">
        <v>139</v>
      </c>
    </row>
    <row r="185" spans="1:19" ht="14.4" customHeight="1" x14ac:dyDescent="0.3">
      <c r="A185" s="480" t="s">
        <v>1546</v>
      </c>
      <c r="B185" s="481" t="s">
        <v>1547</v>
      </c>
      <c r="C185" s="481" t="s">
        <v>427</v>
      </c>
      <c r="D185" s="481" t="s">
        <v>480</v>
      </c>
      <c r="E185" s="481" t="s">
        <v>1548</v>
      </c>
      <c r="F185" s="481" t="s">
        <v>1555</v>
      </c>
      <c r="G185" s="481" t="s">
        <v>1556</v>
      </c>
      <c r="H185" s="484">
        <v>2</v>
      </c>
      <c r="I185" s="484">
        <v>3442</v>
      </c>
      <c r="J185" s="481">
        <v>0.47410468319559229</v>
      </c>
      <c r="K185" s="481">
        <v>1721</v>
      </c>
      <c r="L185" s="484">
        <v>4</v>
      </c>
      <c r="M185" s="484">
        <v>7260</v>
      </c>
      <c r="N185" s="481">
        <v>1</v>
      </c>
      <c r="O185" s="481">
        <v>1815</v>
      </c>
      <c r="P185" s="484">
        <v>4</v>
      </c>
      <c r="Q185" s="484">
        <v>7264</v>
      </c>
      <c r="R185" s="500">
        <v>1.0005509641873278</v>
      </c>
      <c r="S185" s="485">
        <v>1816</v>
      </c>
    </row>
    <row r="186" spans="1:19" ht="14.4" customHeight="1" x14ac:dyDescent="0.3">
      <c r="A186" s="480" t="s">
        <v>1546</v>
      </c>
      <c r="B186" s="481" t="s">
        <v>1547</v>
      </c>
      <c r="C186" s="481" t="s">
        <v>427</v>
      </c>
      <c r="D186" s="481" t="s">
        <v>480</v>
      </c>
      <c r="E186" s="481" t="s">
        <v>1548</v>
      </c>
      <c r="F186" s="481" t="s">
        <v>1557</v>
      </c>
      <c r="G186" s="481" t="s">
        <v>1558</v>
      </c>
      <c r="H186" s="484">
        <v>2</v>
      </c>
      <c r="I186" s="484">
        <v>1176</v>
      </c>
      <c r="J186" s="481">
        <v>0.37752808988764047</v>
      </c>
      <c r="K186" s="481">
        <v>588</v>
      </c>
      <c r="L186" s="484">
        <v>5</v>
      </c>
      <c r="M186" s="484">
        <v>3115</v>
      </c>
      <c r="N186" s="481">
        <v>1</v>
      </c>
      <c r="O186" s="481">
        <v>623</v>
      </c>
      <c r="P186" s="484">
        <v>7</v>
      </c>
      <c r="Q186" s="484">
        <v>4368</v>
      </c>
      <c r="R186" s="500">
        <v>1.402247191011236</v>
      </c>
      <c r="S186" s="485">
        <v>624</v>
      </c>
    </row>
    <row r="187" spans="1:19" ht="14.4" customHeight="1" x14ac:dyDescent="0.3">
      <c r="A187" s="480" t="s">
        <v>1546</v>
      </c>
      <c r="B187" s="481" t="s">
        <v>1547</v>
      </c>
      <c r="C187" s="481" t="s">
        <v>427</v>
      </c>
      <c r="D187" s="481" t="s">
        <v>480</v>
      </c>
      <c r="E187" s="481" t="s">
        <v>1548</v>
      </c>
      <c r="F187" s="481" t="s">
        <v>1559</v>
      </c>
      <c r="G187" s="481" t="s">
        <v>1560</v>
      </c>
      <c r="H187" s="484"/>
      <c r="I187" s="484"/>
      <c r="J187" s="481"/>
      <c r="K187" s="481"/>
      <c r="L187" s="484"/>
      <c r="M187" s="484"/>
      <c r="N187" s="481"/>
      <c r="O187" s="481"/>
      <c r="P187" s="484">
        <v>2</v>
      </c>
      <c r="Q187" s="484">
        <v>940</v>
      </c>
      <c r="R187" s="500"/>
      <c r="S187" s="485">
        <v>470</v>
      </c>
    </row>
    <row r="188" spans="1:19" ht="14.4" customHeight="1" x14ac:dyDescent="0.3">
      <c r="A188" s="480" t="s">
        <v>1546</v>
      </c>
      <c r="B188" s="481" t="s">
        <v>1547</v>
      </c>
      <c r="C188" s="481" t="s">
        <v>427</v>
      </c>
      <c r="D188" s="481" t="s">
        <v>480</v>
      </c>
      <c r="E188" s="481" t="s">
        <v>1548</v>
      </c>
      <c r="F188" s="481" t="s">
        <v>1561</v>
      </c>
      <c r="G188" s="481" t="s">
        <v>1562</v>
      </c>
      <c r="H188" s="484"/>
      <c r="I188" s="484"/>
      <c r="J188" s="481"/>
      <c r="K188" s="481"/>
      <c r="L188" s="484">
        <v>7</v>
      </c>
      <c r="M188" s="484">
        <v>233.32999999999998</v>
      </c>
      <c r="N188" s="481">
        <v>1</v>
      </c>
      <c r="O188" s="481">
        <v>33.332857142857144</v>
      </c>
      <c r="P188" s="484">
        <v>8</v>
      </c>
      <c r="Q188" s="484">
        <v>266.65999999999997</v>
      </c>
      <c r="R188" s="500">
        <v>1.142844897784254</v>
      </c>
      <c r="S188" s="485">
        <v>33.332499999999996</v>
      </c>
    </row>
    <row r="189" spans="1:19" ht="14.4" customHeight="1" x14ac:dyDescent="0.3">
      <c r="A189" s="480" t="s">
        <v>1546</v>
      </c>
      <c r="B189" s="481" t="s">
        <v>1547</v>
      </c>
      <c r="C189" s="481" t="s">
        <v>427</v>
      </c>
      <c r="D189" s="481" t="s">
        <v>480</v>
      </c>
      <c r="E189" s="481" t="s">
        <v>1548</v>
      </c>
      <c r="F189" s="481" t="s">
        <v>1563</v>
      </c>
      <c r="G189" s="481" t="s">
        <v>1564</v>
      </c>
      <c r="H189" s="484"/>
      <c r="I189" s="484"/>
      <c r="J189" s="481"/>
      <c r="K189" s="481"/>
      <c r="L189" s="484">
        <v>12</v>
      </c>
      <c r="M189" s="484">
        <v>444</v>
      </c>
      <c r="N189" s="481">
        <v>1</v>
      </c>
      <c r="O189" s="481">
        <v>37</v>
      </c>
      <c r="P189" s="484">
        <v>9</v>
      </c>
      <c r="Q189" s="484">
        <v>333</v>
      </c>
      <c r="R189" s="500">
        <v>0.75</v>
      </c>
      <c r="S189" s="485">
        <v>37</v>
      </c>
    </row>
    <row r="190" spans="1:19" ht="14.4" customHeight="1" x14ac:dyDescent="0.3">
      <c r="A190" s="480" t="s">
        <v>1546</v>
      </c>
      <c r="B190" s="481" t="s">
        <v>1547</v>
      </c>
      <c r="C190" s="481" t="s">
        <v>427</v>
      </c>
      <c r="D190" s="481" t="s">
        <v>480</v>
      </c>
      <c r="E190" s="481" t="s">
        <v>1548</v>
      </c>
      <c r="F190" s="481" t="s">
        <v>1565</v>
      </c>
      <c r="G190" s="481" t="s">
        <v>1566</v>
      </c>
      <c r="H190" s="484">
        <v>1</v>
      </c>
      <c r="I190" s="484">
        <v>125</v>
      </c>
      <c r="J190" s="481"/>
      <c r="K190" s="481">
        <v>125</v>
      </c>
      <c r="L190" s="484"/>
      <c r="M190" s="484"/>
      <c r="N190" s="481"/>
      <c r="O190" s="481"/>
      <c r="P190" s="484"/>
      <c r="Q190" s="484"/>
      <c r="R190" s="500"/>
      <c r="S190" s="485"/>
    </row>
    <row r="191" spans="1:19" ht="14.4" customHeight="1" x14ac:dyDescent="0.3">
      <c r="A191" s="480" t="s">
        <v>1546</v>
      </c>
      <c r="B191" s="481" t="s">
        <v>1547</v>
      </c>
      <c r="C191" s="481" t="s">
        <v>427</v>
      </c>
      <c r="D191" s="481" t="s">
        <v>480</v>
      </c>
      <c r="E191" s="481" t="s">
        <v>1548</v>
      </c>
      <c r="F191" s="481" t="s">
        <v>1567</v>
      </c>
      <c r="G191" s="481" t="s">
        <v>1568</v>
      </c>
      <c r="H191" s="484"/>
      <c r="I191" s="484"/>
      <c r="J191" s="481"/>
      <c r="K191" s="481"/>
      <c r="L191" s="484">
        <v>2</v>
      </c>
      <c r="M191" s="484">
        <v>64</v>
      </c>
      <c r="N191" s="481">
        <v>1</v>
      </c>
      <c r="O191" s="481">
        <v>32</v>
      </c>
      <c r="P191" s="484"/>
      <c r="Q191" s="484"/>
      <c r="R191" s="500"/>
      <c r="S191" s="485"/>
    </row>
    <row r="192" spans="1:19" ht="14.4" customHeight="1" x14ac:dyDescent="0.3">
      <c r="A192" s="480" t="s">
        <v>1546</v>
      </c>
      <c r="B192" s="481" t="s">
        <v>1547</v>
      </c>
      <c r="C192" s="481" t="s">
        <v>427</v>
      </c>
      <c r="D192" s="481" t="s">
        <v>480</v>
      </c>
      <c r="E192" s="481" t="s">
        <v>1548</v>
      </c>
      <c r="F192" s="481" t="s">
        <v>1569</v>
      </c>
      <c r="G192" s="481" t="s">
        <v>1570</v>
      </c>
      <c r="H192" s="484">
        <v>2</v>
      </c>
      <c r="I192" s="484">
        <v>1306</v>
      </c>
      <c r="J192" s="481">
        <v>0.16936843470367008</v>
      </c>
      <c r="K192" s="481">
        <v>653</v>
      </c>
      <c r="L192" s="484">
        <v>11</v>
      </c>
      <c r="M192" s="484">
        <v>7711</v>
      </c>
      <c r="N192" s="481">
        <v>1</v>
      </c>
      <c r="O192" s="481">
        <v>701</v>
      </c>
      <c r="P192" s="484">
        <v>4</v>
      </c>
      <c r="Q192" s="484">
        <v>2804</v>
      </c>
      <c r="R192" s="500">
        <v>0.36363636363636365</v>
      </c>
      <c r="S192" s="485">
        <v>701</v>
      </c>
    </row>
    <row r="193" spans="1:19" ht="14.4" customHeight="1" x14ac:dyDescent="0.3">
      <c r="A193" s="480" t="s">
        <v>1546</v>
      </c>
      <c r="B193" s="481" t="s">
        <v>1547</v>
      </c>
      <c r="C193" s="481" t="s">
        <v>427</v>
      </c>
      <c r="D193" s="481" t="s">
        <v>480</v>
      </c>
      <c r="E193" s="481" t="s">
        <v>1548</v>
      </c>
      <c r="F193" s="481" t="s">
        <v>1573</v>
      </c>
      <c r="G193" s="481" t="s">
        <v>1574</v>
      </c>
      <c r="H193" s="484"/>
      <c r="I193" s="484"/>
      <c r="J193" s="481"/>
      <c r="K193" s="481"/>
      <c r="L193" s="484">
        <v>15</v>
      </c>
      <c r="M193" s="484">
        <v>3525</v>
      </c>
      <c r="N193" s="481">
        <v>1</v>
      </c>
      <c r="O193" s="481">
        <v>235</v>
      </c>
      <c r="P193" s="484">
        <v>2</v>
      </c>
      <c r="Q193" s="484">
        <v>470</v>
      </c>
      <c r="R193" s="500">
        <v>0.13333333333333333</v>
      </c>
      <c r="S193" s="485">
        <v>235</v>
      </c>
    </row>
    <row r="194" spans="1:19" ht="14.4" customHeight="1" x14ac:dyDescent="0.3">
      <c r="A194" s="480" t="s">
        <v>1546</v>
      </c>
      <c r="B194" s="481" t="s">
        <v>1547</v>
      </c>
      <c r="C194" s="481" t="s">
        <v>427</v>
      </c>
      <c r="D194" s="481" t="s">
        <v>480</v>
      </c>
      <c r="E194" s="481" t="s">
        <v>1548</v>
      </c>
      <c r="F194" s="481" t="s">
        <v>1575</v>
      </c>
      <c r="G194" s="481" t="s">
        <v>1576</v>
      </c>
      <c r="H194" s="484"/>
      <c r="I194" s="484"/>
      <c r="J194" s="481"/>
      <c r="K194" s="481"/>
      <c r="L194" s="484">
        <v>2</v>
      </c>
      <c r="M194" s="484">
        <v>148</v>
      </c>
      <c r="N194" s="481">
        <v>1</v>
      </c>
      <c r="O194" s="481">
        <v>74</v>
      </c>
      <c r="P194" s="484"/>
      <c r="Q194" s="484"/>
      <c r="R194" s="500"/>
      <c r="S194" s="485"/>
    </row>
    <row r="195" spans="1:19" ht="14.4" customHeight="1" x14ac:dyDescent="0.3">
      <c r="A195" s="480" t="s">
        <v>1546</v>
      </c>
      <c r="B195" s="481" t="s">
        <v>1547</v>
      </c>
      <c r="C195" s="481" t="s">
        <v>427</v>
      </c>
      <c r="D195" s="481" t="s">
        <v>480</v>
      </c>
      <c r="E195" s="481" t="s">
        <v>1548</v>
      </c>
      <c r="F195" s="481" t="s">
        <v>1577</v>
      </c>
      <c r="G195" s="481" t="s">
        <v>1578</v>
      </c>
      <c r="H195" s="484">
        <v>2</v>
      </c>
      <c r="I195" s="484">
        <v>420</v>
      </c>
      <c r="J195" s="481">
        <v>9.45945945945946E-2</v>
      </c>
      <c r="K195" s="481">
        <v>210</v>
      </c>
      <c r="L195" s="484">
        <v>20</v>
      </c>
      <c r="M195" s="484">
        <v>4440</v>
      </c>
      <c r="N195" s="481">
        <v>1</v>
      </c>
      <c r="O195" s="481">
        <v>222</v>
      </c>
      <c r="P195" s="484">
        <v>8</v>
      </c>
      <c r="Q195" s="484">
        <v>1784</v>
      </c>
      <c r="R195" s="500">
        <v>0.40180180180180181</v>
      </c>
      <c r="S195" s="485">
        <v>223</v>
      </c>
    </row>
    <row r="196" spans="1:19" ht="14.4" customHeight="1" x14ac:dyDescent="0.3">
      <c r="A196" s="480" t="s">
        <v>1546</v>
      </c>
      <c r="B196" s="481" t="s">
        <v>1547</v>
      </c>
      <c r="C196" s="481" t="s">
        <v>427</v>
      </c>
      <c r="D196" s="481" t="s">
        <v>480</v>
      </c>
      <c r="E196" s="481" t="s">
        <v>1548</v>
      </c>
      <c r="F196" s="481" t="s">
        <v>1579</v>
      </c>
      <c r="G196" s="481" t="s">
        <v>1580</v>
      </c>
      <c r="H196" s="484">
        <v>6</v>
      </c>
      <c r="I196" s="484">
        <v>462</v>
      </c>
      <c r="J196" s="481">
        <v>0.375</v>
      </c>
      <c r="K196" s="481">
        <v>77</v>
      </c>
      <c r="L196" s="484">
        <v>16</v>
      </c>
      <c r="M196" s="484">
        <v>1232</v>
      </c>
      <c r="N196" s="481">
        <v>1</v>
      </c>
      <c r="O196" s="481">
        <v>77</v>
      </c>
      <c r="P196" s="484">
        <v>18</v>
      </c>
      <c r="Q196" s="484">
        <v>1386</v>
      </c>
      <c r="R196" s="500">
        <v>1.125</v>
      </c>
      <c r="S196" s="485">
        <v>77</v>
      </c>
    </row>
    <row r="197" spans="1:19" ht="14.4" customHeight="1" x14ac:dyDescent="0.3">
      <c r="A197" s="480" t="s">
        <v>1546</v>
      </c>
      <c r="B197" s="481" t="s">
        <v>1547</v>
      </c>
      <c r="C197" s="481" t="s">
        <v>427</v>
      </c>
      <c r="D197" s="481" t="s">
        <v>480</v>
      </c>
      <c r="E197" s="481" t="s">
        <v>1548</v>
      </c>
      <c r="F197" s="481" t="s">
        <v>1583</v>
      </c>
      <c r="G197" s="481" t="s">
        <v>1584</v>
      </c>
      <c r="H197" s="484"/>
      <c r="I197" s="484"/>
      <c r="J197" s="481"/>
      <c r="K197" s="481"/>
      <c r="L197" s="484">
        <v>11</v>
      </c>
      <c r="M197" s="484">
        <v>649</v>
      </c>
      <c r="N197" s="481">
        <v>1</v>
      </c>
      <c r="O197" s="481">
        <v>59</v>
      </c>
      <c r="P197" s="484">
        <v>8</v>
      </c>
      <c r="Q197" s="484">
        <v>472</v>
      </c>
      <c r="R197" s="500">
        <v>0.72727272727272729</v>
      </c>
      <c r="S197" s="485">
        <v>59</v>
      </c>
    </row>
    <row r="198" spans="1:19" ht="14.4" customHeight="1" x14ac:dyDescent="0.3">
      <c r="A198" s="480" t="s">
        <v>1546</v>
      </c>
      <c r="B198" s="481" t="s">
        <v>1547</v>
      </c>
      <c r="C198" s="481" t="s">
        <v>427</v>
      </c>
      <c r="D198" s="481" t="s">
        <v>1543</v>
      </c>
      <c r="E198" s="481" t="s">
        <v>1548</v>
      </c>
      <c r="F198" s="481" t="s">
        <v>1551</v>
      </c>
      <c r="G198" s="481" t="s">
        <v>1552</v>
      </c>
      <c r="H198" s="484">
        <v>5</v>
      </c>
      <c r="I198" s="484">
        <v>175</v>
      </c>
      <c r="J198" s="481">
        <v>0.47297297297297297</v>
      </c>
      <c r="K198" s="481">
        <v>35</v>
      </c>
      <c r="L198" s="484">
        <v>10</v>
      </c>
      <c r="M198" s="484">
        <v>370</v>
      </c>
      <c r="N198" s="481">
        <v>1</v>
      </c>
      <c r="O198" s="481">
        <v>37</v>
      </c>
      <c r="P198" s="484"/>
      <c r="Q198" s="484"/>
      <c r="R198" s="500"/>
      <c r="S198" s="485"/>
    </row>
    <row r="199" spans="1:19" ht="14.4" customHeight="1" x14ac:dyDescent="0.3">
      <c r="A199" s="480" t="s">
        <v>1546</v>
      </c>
      <c r="B199" s="481" t="s">
        <v>1547</v>
      </c>
      <c r="C199" s="481" t="s">
        <v>427</v>
      </c>
      <c r="D199" s="481" t="s">
        <v>1543</v>
      </c>
      <c r="E199" s="481" t="s">
        <v>1548</v>
      </c>
      <c r="F199" s="481" t="s">
        <v>1553</v>
      </c>
      <c r="G199" s="481" t="s">
        <v>1554</v>
      </c>
      <c r="H199" s="484">
        <v>7</v>
      </c>
      <c r="I199" s="484">
        <v>938</v>
      </c>
      <c r="J199" s="481">
        <v>1.3594202898550725</v>
      </c>
      <c r="K199" s="481">
        <v>134</v>
      </c>
      <c r="L199" s="484">
        <v>5</v>
      </c>
      <c r="M199" s="484">
        <v>690</v>
      </c>
      <c r="N199" s="481">
        <v>1</v>
      </c>
      <c r="O199" s="481">
        <v>138</v>
      </c>
      <c r="P199" s="484"/>
      <c r="Q199" s="484"/>
      <c r="R199" s="500"/>
      <c r="S199" s="485"/>
    </row>
    <row r="200" spans="1:19" ht="14.4" customHeight="1" x14ac:dyDescent="0.3">
      <c r="A200" s="480" t="s">
        <v>1546</v>
      </c>
      <c r="B200" s="481" t="s">
        <v>1547</v>
      </c>
      <c r="C200" s="481" t="s">
        <v>427</v>
      </c>
      <c r="D200" s="481" t="s">
        <v>1543</v>
      </c>
      <c r="E200" s="481" t="s">
        <v>1548</v>
      </c>
      <c r="F200" s="481" t="s">
        <v>1555</v>
      </c>
      <c r="G200" s="481" t="s">
        <v>1556</v>
      </c>
      <c r="H200" s="484">
        <v>2</v>
      </c>
      <c r="I200" s="484">
        <v>3442</v>
      </c>
      <c r="J200" s="481">
        <v>0.94820936639118458</v>
      </c>
      <c r="K200" s="481">
        <v>1721</v>
      </c>
      <c r="L200" s="484">
        <v>2</v>
      </c>
      <c r="M200" s="484">
        <v>3630</v>
      </c>
      <c r="N200" s="481">
        <v>1</v>
      </c>
      <c r="O200" s="481">
        <v>1815</v>
      </c>
      <c r="P200" s="484"/>
      <c r="Q200" s="484"/>
      <c r="R200" s="500"/>
      <c r="S200" s="485"/>
    </row>
    <row r="201" spans="1:19" ht="14.4" customHeight="1" x14ac:dyDescent="0.3">
      <c r="A201" s="480" t="s">
        <v>1546</v>
      </c>
      <c r="B201" s="481" t="s">
        <v>1547</v>
      </c>
      <c r="C201" s="481" t="s">
        <v>427</v>
      </c>
      <c r="D201" s="481" t="s">
        <v>1543</v>
      </c>
      <c r="E201" s="481" t="s">
        <v>1548</v>
      </c>
      <c r="F201" s="481" t="s">
        <v>1557</v>
      </c>
      <c r="G201" s="481" t="s">
        <v>1558</v>
      </c>
      <c r="H201" s="484">
        <v>7</v>
      </c>
      <c r="I201" s="484">
        <v>4116</v>
      </c>
      <c r="J201" s="481">
        <v>1.3213483146067415</v>
      </c>
      <c r="K201" s="481">
        <v>588</v>
      </c>
      <c r="L201" s="484">
        <v>5</v>
      </c>
      <c r="M201" s="484">
        <v>3115</v>
      </c>
      <c r="N201" s="481">
        <v>1</v>
      </c>
      <c r="O201" s="481">
        <v>623</v>
      </c>
      <c r="P201" s="484"/>
      <c r="Q201" s="484"/>
      <c r="R201" s="500"/>
      <c r="S201" s="485"/>
    </row>
    <row r="202" spans="1:19" ht="14.4" customHeight="1" x14ac:dyDescent="0.3">
      <c r="A202" s="480" t="s">
        <v>1546</v>
      </c>
      <c r="B202" s="481" t="s">
        <v>1547</v>
      </c>
      <c r="C202" s="481" t="s">
        <v>427</v>
      </c>
      <c r="D202" s="481" t="s">
        <v>1543</v>
      </c>
      <c r="E202" s="481" t="s">
        <v>1548</v>
      </c>
      <c r="F202" s="481" t="s">
        <v>1559</v>
      </c>
      <c r="G202" s="481" t="s">
        <v>1560</v>
      </c>
      <c r="H202" s="484">
        <v>4</v>
      </c>
      <c r="I202" s="484">
        <v>1752</v>
      </c>
      <c r="J202" s="481">
        <v>0.46695095948827292</v>
      </c>
      <c r="K202" s="481">
        <v>438</v>
      </c>
      <c r="L202" s="484">
        <v>8</v>
      </c>
      <c r="M202" s="484">
        <v>3752</v>
      </c>
      <c r="N202" s="481">
        <v>1</v>
      </c>
      <c r="O202" s="481">
        <v>469</v>
      </c>
      <c r="P202" s="484"/>
      <c r="Q202" s="484"/>
      <c r="R202" s="500"/>
      <c r="S202" s="485"/>
    </row>
    <row r="203" spans="1:19" ht="14.4" customHeight="1" x14ac:dyDescent="0.3">
      <c r="A203" s="480" t="s">
        <v>1546</v>
      </c>
      <c r="B203" s="481" t="s">
        <v>1547</v>
      </c>
      <c r="C203" s="481" t="s">
        <v>427</v>
      </c>
      <c r="D203" s="481" t="s">
        <v>1543</v>
      </c>
      <c r="E203" s="481" t="s">
        <v>1548</v>
      </c>
      <c r="F203" s="481" t="s">
        <v>1561</v>
      </c>
      <c r="G203" s="481" t="s">
        <v>1562</v>
      </c>
      <c r="H203" s="484"/>
      <c r="I203" s="484"/>
      <c r="J203" s="481"/>
      <c r="K203" s="481"/>
      <c r="L203" s="484">
        <v>14</v>
      </c>
      <c r="M203" s="484">
        <v>466.67</v>
      </c>
      <c r="N203" s="481">
        <v>1</v>
      </c>
      <c r="O203" s="481">
        <v>33.333571428571432</v>
      </c>
      <c r="P203" s="484"/>
      <c r="Q203" s="484"/>
      <c r="R203" s="500"/>
      <c r="S203" s="485"/>
    </row>
    <row r="204" spans="1:19" ht="14.4" customHeight="1" x14ac:dyDescent="0.3">
      <c r="A204" s="480" t="s">
        <v>1546</v>
      </c>
      <c r="B204" s="481" t="s">
        <v>1547</v>
      </c>
      <c r="C204" s="481" t="s">
        <v>427</v>
      </c>
      <c r="D204" s="481" t="s">
        <v>1543</v>
      </c>
      <c r="E204" s="481" t="s">
        <v>1548</v>
      </c>
      <c r="F204" s="481" t="s">
        <v>1563</v>
      </c>
      <c r="G204" s="481" t="s">
        <v>1564</v>
      </c>
      <c r="H204" s="484">
        <v>2</v>
      </c>
      <c r="I204" s="484">
        <v>72</v>
      </c>
      <c r="J204" s="481">
        <v>1.9459459459459461</v>
      </c>
      <c r="K204" s="481">
        <v>36</v>
      </c>
      <c r="L204" s="484">
        <v>1</v>
      </c>
      <c r="M204" s="484">
        <v>37</v>
      </c>
      <c r="N204" s="481">
        <v>1</v>
      </c>
      <c r="O204" s="481">
        <v>37</v>
      </c>
      <c r="P204" s="484"/>
      <c r="Q204" s="484"/>
      <c r="R204" s="500"/>
      <c r="S204" s="485"/>
    </row>
    <row r="205" spans="1:19" ht="14.4" customHeight="1" x14ac:dyDescent="0.3">
      <c r="A205" s="480" t="s">
        <v>1546</v>
      </c>
      <c r="B205" s="481" t="s">
        <v>1547</v>
      </c>
      <c r="C205" s="481" t="s">
        <v>427</v>
      </c>
      <c r="D205" s="481" t="s">
        <v>1543</v>
      </c>
      <c r="E205" s="481" t="s">
        <v>1548</v>
      </c>
      <c r="F205" s="481" t="s">
        <v>1565</v>
      </c>
      <c r="G205" s="481" t="s">
        <v>1566</v>
      </c>
      <c r="H205" s="484">
        <v>10</v>
      </c>
      <c r="I205" s="484">
        <v>1250</v>
      </c>
      <c r="J205" s="481">
        <v>1.3426423200859292</v>
      </c>
      <c r="K205" s="481">
        <v>125</v>
      </c>
      <c r="L205" s="484">
        <v>7</v>
      </c>
      <c r="M205" s="484">
        <v>931</v>
      </c>
      <c r="N205" s="481">
        <v>1</v>
      </c>
      <c r="O205" s="481">
        <v>133</v>
      </c>
      <c r="P205" s="484"/>
      <c r="Q205" s="484"/>
      <c r="R205" s="500"/>
      <c r="S205" s="485"/>
    </row>
    <row r="206" spans="1:19" ht="14.4" customHeight="1" x14ac:dyDescent="0.3">
      <c r="A206" s="480" t="s">
        <v>1546</v>
      </c>
      <c r="B206" s="481" t="s">
        <v>1547</v>
      </c>
      <c r="C206" s="481" t="s">
        <v>427</v>
      </c>
      <c r="D206" s="481" t="s">
        <v>1543</v>
      </c>
      <c r="E206" s="481" t="s">
        <v>1548</v>
      </c>
      <c r="F206" s="481" t="s">
        <v>1569</v>
      </c>
      <c r="G206" s="481" t="s">
        <v>1570</v>
      </c>
      <c r="H206" s="484">
        <v>4</v>
      </c>
      <c r="I206" s="484">
        <v>2612</v>
      </c>
      <c r="J206" s="481">
        <v>0.62101759391345701</v>
      </c>
      <c r="K206" s="481">
        <v>653</v>
      </c>
      <c r="L206" s="484">
        <v>6</v>
      </c>
      <c r="M206" s="484">
        <v>4206</v>
      </c>
      <c r="N206" s="481">
        <v>1</v>
      </c>
      <c r="O206" s="481">
        <v>701</v>
      </c>
      <c r="P206" s="484"/>
      <c r="Q206" s="484"/>
      <c r="R206" s="500"/>
      <c r="S206" s="485"/>
    </row>
    <row r="207" spans="1:19" ht="14.4" customHeight="1" x14ac:dyDescent="0.3">
      <c r="A207" s="480" t="s">
        <v>1546</v>
      </c>
      <c r="B207" s="481" t="s">
        <v>1547</v>
      </c>
      <c r="C207" s="481" t="s">
        <v>427</v>
      </c>
      <c r="D207" s="481" t="s">
        <v>1543</v>
      </c>
      <c r="E207" s="481" t="s">
        <v>1548</v>
      </c>
      <c r="F207" s="481" t="s">
        <v>1571</v>
      </c>
      <c r="G207" s="481" t="s">
        <v>1572</v>
      </c>
      <c r="H207" s="484"/>
      <c r="I207" s="484"/>
      <c r="J207" s="481"/>
      <c r="K207" s="481"/>
      <c r="L207" s="484">
        <v>1</v>
      </c>
      <c r="M207" s="484">
        <v>131</v>
      </c>
      <c r="N207" s="481">
        <v>1</v>
      </c>
      <c r="O207" s="481">
        <v>131</v>
      </c>
      <c r="P207" s="484"/>
      <c r="Q207" s="484"/>
      <c r="R207" s="500"/>
      <c r="S207" s="485"/>
    </row>
    <row r="208" spans="1:19" ht="14.4" customHeight="1" x14ac:dyDescent="0.3">
      <c r="A208" s="480" t="s">
        <v>1546</v>
      </c>
      <c r="B208" s="481" t="s">
        <v>1547</v>
      </c>
      <c r="C208" s="481" t="s">
        <v>427</v>
      </c>
      <c r="D208" s="481" t="s">
        <v>1543</v>
      </c>
      <c r="E208" s="481" t="s">
        <v>1548</v>
      </c>
      <c r="F208" s="481" t="s">
        <v>1573</v>
      </c>
      <c r="G208" s="481" t="s">
        <v>1574</v>
      </c>
      <c r="H208" s="484">
        <v>1</v>
      </c>
      <c r="I208" s="484">
        <v>219</v>
      </c>
      <c r="J208" s="481">
        <v>0.23297872340425532</v>
      </c>
      <c r="K208" s="481">
        <v>219</v>
      </c>
      <c r="L208" s="484">
        <v>4</v>
      </c>
      <c r="M208" s="484">
        <v>940</v>
      </c>
      <c r="N208" s="481">
        <v>1</v>
      </c>
      <c r="O208" s="481">
        <v>235</v>
      </c>
      <c r="P208" s="484"/>
      <c r="Q208" s="484"/>
      <c r="R208" s="500"/>
      <c r="S208" s="485"/>
    </row>
    <row r="209" spans="1:19" ht="14.4" customHeight="1" x14ac:dyDescent="0.3">
      <c r="A209" s="480" t="s">
        <v>1546</v>
      </c>
      <c r="B209" s="481" t="s">
        <v>1547</v>
      </c>
      <c r="C209" s="481" t="s">
        <v>427</v>
      </c>
      <c r="D209" s="481" t="s">
        <v>1543</v>
      </c>
      <c r="E209" s="481" t="s">
        <v>1548</v>
      </c>
      <c r="F209" s="481" t="s">
        <v>1577</v>
      </c>
      <c r="G209" s="481" t="s">
        <v>1578</v>
      </c>
      <c r="H209" s="484">
        <v>8</v>
      </c>
      <c r="I209" s="484">
        <v>1680</v>
      </c>
      <c r="J209" s="481">
        <v>0.4451510333863275</v>
      </c>
      <c r="K209" s="481">
        <v>210</v>
      </c>
      <c r="L209" s="484">
        <v>17</v>
      </c>
      <c r="M209" s="484">
        <v>3774</v>
      </c>
      <c r="N209" s="481">
        <v>1</v>
      </c>
      <c r="O209" s="481">
        <v>222</v>
      </c>
      <c r="P209" s="484"/>
      <c r="Q209" s="484"/>
      <c r="R209" s="500"/>
      <c r="S209" s="485"/>
    </row>
    <row r="210" spans="1:19" ht="14.4" customHeight="1" x14ac:dyDescent="0.3">
      <c r="A210" s="480" t="s">
        <v>1546</v>
      </c>
      <c r="B210" s="481" t="s">
        <v>1547</v>
      </c>
      <c r="C210" s="481" t="s">
        <v>427</v>
      </c>
      <c r="D210" s="481" t="s">
        <v>1543</v>
      </c>
      <c r="E210" s="481" t="s">
        <v>1548</v>
      </c>
      <c r="F210" s="481" t="s">
        <v>1579</v>
      </c>
      <c r="G210" s="481" t="s">
        <v>1580</v>
      </c>
      <c r="H210" s="484">
        <v>14</v>
      </c>
      <c r="I210" s="484">
        <v>1078</v>
      </c>
      <c r="J210" s="481">
        <v>0.53846153846153844</v>
      </c>
      <c r="K210" s="481">
        <v>77</v>
      </c>
      <c r="L210" s="484">
        <v>26</v>
      </c>
      <c r="M210" s="484">
        <v>2002</v>
      </c>
      <c r="N210" s="481">
        <v>1</v>
      </c>
      <c r="O210" s="481">
        <v>77</v>
      </c>
      <c r="P210" s="484"/>
      <c r="Q210" s="484"/>
      <c r="R210" s="500"/>
      <c r="S210" s="485"/>
    </row>
    <row r="211" spans="1:19" ht="14.4" customHeight="1" x14ac:dyDescent="0.3">
      <c r="A211" s="480" t="s">
        <v>1546</v>
      </c>
      <c r="B211" s="481" t="s">
        <v>1547</v>
      </c>
      <c r="C211" s="481" t="s">
        <v>427</v>
      </c>
      <c r="D211" s="481" t="s">
        <v>1543</v>
      </c>
      <c r="E211" s="481" t="s">
        <v>1548</v>
      </c>
      <c r="F211" s="481" t="s">
        <v>1581</v>
      </c>
      <c r="G211" s="481" t="s">
        <v>1582</v>
      </c>
      <c r="H211" s="484">
        <v>1</v>
      </c>
      <c r="I211" s="484">
        <v>210</v>
      </c>
      <c r="J211" s="481"/>
      <c r="K211" s="481">
        <v>210</v>
      </c>
      <c r="L211" s="484"/>
      <c r="M211" s="484"/>
      <c r="N211" s="481"/>
      <c r="O211" s="481"/>
      <c r="P211" s="484"/>
      <c r="Q211" s="484"/>
      <c r="R211" s="500"/>
      <c r="S211" s="485"/>
    </row>
    <row r="212" spans="1:19" ht="14.4" customHeight="1" x14ac:dyDescent="0.3">
      <c r="A212" s="480" t="s">
        <v>1546</v>
      </c>
      <c r="B212" s="481" t="s">
        <v>1547</v>
      </c>
      <c r="C212" s="481" t="s">
        <v>427</v>
      </c>
      <c r="D212" s="481" t="s">
        <v>1543</v>
      </c>
      <c r="E212" s="481" t="s">
        <v>1548</v>
      </c>
      <c r="F212" s="481" t="s">
        <v>1585</v>
      </c>
      <c r="G212" s="481" t="s">
        <v>1586</v>
      </c>
      <c r="H212" s="484">
        <v>1</v>
      </c>
      <c r="I212" s="484">
        <v>36</v>
      </c>
      <c r="J212" s="481"/>
      <c r="K212" s="481">
        <v>36</v>
      </c>
      <c r="L212" s="484"/>
      <c r="M212" s="484"/>
      <c r="N212" s="481"/>
      <c r="O212" s="481"/>
      <c r="P212" s="484"/>
      <c r="Q212" s="484"/>
      <c r="R212" s="500"/>
      <c r="S212" s="485"/>
    </row>
    <row r="213" spans="1:19" ht="14.4" customHeight="1" x14ac:dyDescent="0.3">
      <c r="A213" s="480" t="s">
        <v>1546</v>
      </c>
      <c r="B213" s="481" t="s">
        <v>1587</v>
      </c>
      <c r="C213" s="481" t="s">
        <v>427</v>
      </c>
      <c r="D213" s="481" t="s">
        <v>1531</v>
      </c>
      <c r="E213" s="481" t="s">
        <v>1548</v>
      </c>
      <c r="F213" s="481" t="s">
        <v>1592</v>
      </c>
      <c r="G213" s="481" t="s">
        <v>1593</v>
      </c>
      <c r="H213" s="484"/>
      <c r="I213" s="484"/>
      <c r="J213" s="481"/>
      <c r="K213" s="481"/>
      <c r="L213" s="484"/>
      <c r="M213" s="484"/>
      <c r="N213" s="481"/>
      <c r="O213" s="481"/>
      <c r="P213" s="484">
        <v>1</v>
      </c>
      <c r="Q213" s="484">
        <v>957</v>
      </c>
      <c r="R213" s="500"/>
      <c r="S213" s="485">
        <v>957</v>
      </c>
    </row>
    <row r="214" spans="1:19" ht="14.4" customHeight="1" x14ac:dyDescent="0.3">
      <c r="A214" s="480" t="s">
        <v>1546</v>
      </c>
      <c r="B214" s="481" t="s">
        <v>1587</v>
      </c>
      <c r="C214" s="481" t="s">
        <v>427</v>
      </c>
      <c r="D214" s="481" t="s">
        <v>1531</v>
      </c>
      <c r="E214" s="481" t="s">
        <v>1548</v>
      </c>
      <c r="F214" s="481" t="s">
        <v>1594</v>
      </c>
      <c r="G214" s="481" t="s">
        <v>1595</v>
      </c>
      <c r="H214" s="484"/>
      <c r="I214" s="484"/>
      <c r="J214" s="481"/>
      <c r="K214" s="481"/>
      <c r="L214" s="484">
        <v>79</v>
      </c>
      <c r="M214" s="484">
        <v>79632</v>
      </c>
      <c r="N214" s="481">
        <v>1</v>
      </c>
      <c r="O214" s="481">
        <v>1008</v>
      </c>
      <c r="P214" s="484">
        <v>56</v>
      </c>
      <c r="Q214" s="484">
        <v>56504</v>
      </c>
      <c r="R214" s="500">
        <v>0.70956399437412099</v>
      </c>
      <c r="S214" s="485">
        <v>1009</v>
      </c>
    </row>
    <row r="215" spans="1:19" ht="14.4" customHeight="1" x14ac:dyDescent="0.3">
      <c r="A215" s="480" t="s">
        <v>1546</v>
      </c>
      <c r="B215" s="481" t="s">
        <v>1587</v>
      </c>
      <c r="C215" s="481" t="s">
        <v>427</v>
      </c>
      <c r="D215" s="481" t="s">
        <v>1531</v>
      </c>
      <c r="E215" s="481" t="s">
        <v>1548</v>
      </c>
      <c r="F215" s="481" t="s">
        <v>1561</v>
      </c>
      <c r="G215" s="481" t="s">
        <v>1562</v>
      </c>
      <c r="H215" s="484">
        <v>64</v>
      </c>
      <c r="I215" s="484">
        <v>0</v>
      </c>
      <c r="J215" s="481"/>
      <c r="K215" s="481">
        <v>0</v>
      </c>
      <c r="L215" s="484"/>
      <c r="M215" s="484"/>
      <c r="N215" s="481"/>
      <c r="O215" s="481"/>
      <c r="P215" s="484"/>
      <c r="Q215" s="484"/>
      <c r="R215" s="500"/>
      <c r="S215" s="485"/>
    </row>
    <row r="216" spans="1:19" ht="14.4" customHeight="1" x14ac:dyDescent="0.3">
      <c r="A216" s="480" t="s">
        <v>1546</v>
      </c>
      <c r="B216" s="481" t="s">
        <v>1587</v>
      </c>
      <c r="C216" s="481" t="s">
        <v>427</v>
      </c>
      <c r="D216" s="481" t="s">
        <v>1531</v>
      </c>
      <c r="E216" s="481" t="s">
        <v>1548</v>
      </c>
      <c r="F216" s="481" t="s">
        <v>1579</v>
      </c>
      <c r="G216" s="481" t="s">
        <v>1580</v>
      </c>
      <c r="H216" s="484"/>
      <c r="I216" s="484"/>
      <c r="J216" s="481"/>
      <c r="K216" s="481"/>
      <c r="L216" s="484">
        <v>1</v>
      </c>
      <c r="M216" s="484">
        <v>77</v>
      </c>
      <c r="N216" s="481">
        <v>1</v>
      </c>
      <c r="O216" s="481">
        <v>77</v>
      </c>
      <c r="P216" s="484"/>
      <c r="Q216" s="484"/>
      <c r="R216" s="500"/>
      <c r="S216" s="485"/>
    </row>
    <row r="217" spans="1:19" ht="14.4" customHeight="1" x14ac:dyDescent="0.3">
      <c r="A217" s="480" t="s">
        <v>1546</v>
      </c>
      <c r="B217" s="481" t="s">
        <v>1587</v>
      </c>
      <c r="C217" s="481" t="s">
        <v>427</v>
      </c>
      <c r="D217" s="481" t="s">
        <v>470</v>
      </c>
      <c r="E217" s="481" t="s">
        <v>1548</v>
      </c>
      <c r="F217" s="481" t="s">
        <v>1590</v>
      </c>
      <c r="G217" s="481" t="s">
        <v>1591</v>
      </c>
      <c r="H217" s="484"/>
      <c r="I217" s="484"/>
      <c r="J217" s="481"/>
      <c r="K217" s="481"/>
      <c r="L217" s="484"/>
      <c r="M217" s="484"/>
      <c r="N217" s="481"/>
      <c r="O217" s="481"/>
      <c r="P217" s="484">
        <v>6</v>
      </c>
      <c r="Q217" s="484">
        <v>846</v>
      </c>
      <c r="R217" s="500"/>
      <c r="S217" s="485">
        <v>141</v>
      </c>
    </row>
    <row r="218" spans="1:19" ht="14.4" customHeight="1" x14ac:dyDescent="0.3">
      <c r="A218" s="480" t="s">
        <v>1546</v>
      </c>
      <c r="B218" s="481" t="s">
        <v>1587</v>
      </c>
      <c r="C218" s="481" t="s">
        <v>427</v>
      </c>
      <c r="D218" s="481" t="s">
        <v>470</v>
      </c>
      <c r="E218" s="481" t="s">
        <v>1548</v>
      </c>
      <c r="F218" s="481" t="s">
        <v>1596</v>
      </c>
      <c r="G218" s="481" t="s">
        <v>1597</v>
      </c>
      <c r="H218" s="484"/>
      <c r="I218" s="484"/>
      <c r="J218" s="481"/>
      <c r="K218" s="481"/>
      <c r="L218" s="484"/>
      <c r="M218" s="484"/>
      <c r="N218" s="481"/>
      <c r="O218" s="481"/>
      <c r="P218" s="484">
        <v>1</v>
      </c>
      <c r="Q218" s="484">
        <v>345</v>
      </c>
      <c r="R218" s="500"/>
      <c r="S218" s="485">
        <v>345</v>
      </c>
    </row>
    <row r="219" spans="1:19" ht="14.4" customHeight="1" x14ac:dyDescent="0.3">
      <c r="A219" s="480" t="s">
        <v>1546</v>
      </c>
      <c r="B219" s="481" t="s">
        <v>1587</v>
      </c>
      <c r="C219" s="481" t="s">
        <v>427</v>
      </c>
      <c r="D219" s="481" t="s">
        <v>1535</v>
      </c>
      <c r="E219" s="481" t="s">
        <v>1548</v>
      </c>
      <c r="F219" s="481" t="s">
        <v>1590</v>
      </c>
      <c r="G219" s="481" t="s">
        <v>1591</v>
      </c>
      <c r="H219" s="484"/>
      <c r="I219" s="484"/>
      <c r="J219" s="481"/>
      <c r="K219" s="481"/>
      <c r="L219" s="484"/>
      <c r="M219" s="484"/>
      <c r="N219" s="481"/>
      <c r="O219" s="481"/>
      <c r="P219" s="484">
        <v>5</v>
      </c>
      <c r="Q219" s="484">
        <v>705</v>
      </c>
      <c r="R219" s="500"/>
      <c r="S219" s="485">
        <v>141</v>
      </c>
    </row>
    <row r="220" spans="1:19" ht="14.4" customHeight="1" x14ac:dyDescent="0.3">
      <c r="A220" s="480" t="s">
        <v>1546</v>
      </c>
      <c r="B220" s="481" t="s">
        <v>1587</v>
      </c>
      <c r="C220" s="481" t="s">
        <v>427</v>
      </c>
      <c r="D220" s="481" t="s">
        <v>1535</v>
      </c>
      <c r="E220" s="481" t="s">
        <v>1548</v>
      </c>
      <c r="F220" s="481" t="s">
        <v>1596</v>
      </c>
      <c r="G220" s="481" t="s">
        <v>1597</v>
      </c>
      <c r="H220" s="484"/>
      <c r="I220" s="484"/>
      <c r="J220" s="481"/>
      <c r="K220" s="481"/>
      <c r="L220" s="484"/>
      <c r="M220" s="484"/>
      <c r="N220" s="481"/>
      <c r="O220" s="481"/>
      <c r="P220" s="484">
        <v>6</v>
      </c>
      <c r="Q220" s="484">
        <v>2070</v>
      </c>
      <c r="R220" s="500"/>
      <c r="S220" s="485">
        <v>345</v>
      </c>
    </row>
    <row r="221" spans="1:19" ht="14.4" customHeight="1" x14ac:dyDescent="0.3">
      <c r="A221" s="480" t="s">
        <v>1546</v>
      </c>
      <c r="B221" s="481" t="s">
        <v>1587</v>
      </c>
      <c r="C221" s="481" t="s">
        <v>427</v>
      </c>
      <c r="D221" s="481" t="s">
        <v>471</v>
      </c>
      <c r="E221" s="481" t="s">
        <v>1548</v>
      </c>
      <c r="F221" s="481" t="s">
        <v>1590</v>
      </c>
      <c r="G221" s="481" t="s">
        <v>1591</v>
      </c>
      <c r="H221" s="484"/>
      <c r="I221" s="484"/>
      <c r="J221" s="481"/>
      <c r="K221" s="481"/>
      <c r="L221" s="484">
        <v>2</v>
      </c>
      <c r="M221" s="484">
        <v>282</v>
      </c>
      <c r="N221" s="481">
        <v>1</v>
      </c>
      <c r="O221" s="481">
        <v>141</v>
      </c>
      <c r="P221" s="484">
        <v>8</v>
      </c>
      <c r="Q221" s="484">
        <v>1128</v>
      </c>
      <c r="R221" s="500">
        <v>4</v>
      </c>
      <c r="S221" s="485">
        <v>141</v>
      </c>
    </row>
    <row r="222" spans="1:19" ht="14.4" customHeight="1" x14ac:dyDescent="0.3">
      <c r="A222" s="480" t="s">
        <v>1546</v>
      </c>
      <c r="B222" s="481" t="s">
        <v>1587</v>
      </c>
      <c r="C222" s="481" t="s">
        <v>427</v>
      </c>
      <c r="D222" s="481" t="s">
        <v>1536</v>
      </c>
      <c r="E222" s="481" t="s">
        <v>1548</v>
      </c>
      <c r="F222" s="481" t="s">
        <v>1551</v>
      </c>
      <c r="G222" s="481" t="s">
        <v>1552</v>
      </c>
      <c r="H222" s="484"/>
      <c r="I222" s="484"/>
      <c r="J222" s="481"/>
      <c r="K222" s="481"/>
      <c r="L222" s="484">
        <v>1</v>
      </c>
      <c r="M222" s="484">
        <v>37</v>
      </c>
      <c r="N222" s="481">
        <v>1</v>
      </c>
      <c r="O222" s="481">
        <v>37</v>
      </c>
      <c r="P222" s="484"/>
      <c r="Q222" s="484"/>
      <c r="R222" s="500"/>
      <c r="S222" s="485"/>
    </row>
    <row r="223" spans="1:19" ht="14.4" customHeight="1" x14ac:dyDescent="0.3">
      <c r="A223" s="480" t="s">
        <v>1546</v>
      </c>
      <c r="B223" s="481" t="s">
        <v>1587</v>
      </c>
      <c r="C223" s="481" t="s">
        <v>427</v>
      </c>
      <c r="D223" s="481" t="s">
        <v>1536</v>
      </c>
      <c r="E223" s="481" t="s">
        <v>1548</v>
      </c>
      <c r="F223" s="481" t="s">
        <v>1590</v>
      </c>
      <c r="G223" s="481" t="s">
        <v>1591</v>
      </c>
      <c r="H223" s="484"/>
      <c r="I223" s="484"/>
      <c r="J223" s="481"/>
      <c r="K223" s="481"/>
      <c r="L223" s="484">
        <v>4</v>
      </c>
      <c r="M223" s="484">
        <v>564</v>
      </c>
      <c r="N223" s="481">
        <v>1</v>
      </c>
      <c r="O223" s="481">
        <v>141</v>
      </c>
      <c r="P223" s="484"/>
      <c r="Q223" s="484"/>
      <c r="R223" s="500"/>
      <c r="S223" s="485"/>
    </row>
    <row r="224" spans="1:19" ht="14.4" customHeight="1" x14ac:dyDescent="0.3">
      <c r="A224" s="480" t="s">
        <v>1546</v>
      </c>
      <c r="B224" s="481" t="s">
        <v>1587</v>
      </c>
      <c r="C224" s="481" t="s">
        <v>427</v>
      </c>
      <c r="D224" s="481" t="s">
        <v>1536</v>
      </c>
      <c r="E224" s="481" t="s">
        <v>1548</v>
      </c>
      <c r="F224" s="481" t="s">
        <v>1596</v>
      </c>
      <c r="G224" s="481" t="s">
        <v>1597</v>
      </c>
      <c r="H224" s="484"/>
      <c r="I224" s="484"/>
      <c r="J224" s="481"/>
      <c r="K224" s="481"/>
      <c r="L224" s="484">
        <v>1</v>
      </c>
      <c r="M224" s="484">
        <v>345</v>
      </c>
      <c r="N224" s="481">
        <v>1</v>
      </c>
      <c r="O224" s="481">
        <v>345</v>
      </c>
      <c r="P224" s="484"/>
      <c r="Q224" s="484"/>
      <c r="R224" s="500"/>
      <c r="S224" s="485"/>
    </row>
    <row r="225" spans="1:19" ht="14.4" customHeight="1" x14ac:dyDescent="0.3">
      <c r="A225" s="480" t="s">
        <v>1546</v>
      </c>
      <c r="B225" s="481" t="s">
        <v>1587</v>
      </c>
      <c r="C225" s="481" t="s">
        <v>427</v>
      </c>
      <c r="D225" s="481" t="s">
        <v>1536</v>
      </c>
      <c r="E225" s="481" t="s">
        <v>1548</v>
      </c>
      <c r="F225" s="481" t="s">
        <v>1577</v>
      </c>
      <c r="G225" s="481" t="s">
        <v>1578</v>
      </c>
      <c r="H225" s="484"/>
      <c r="I225" s="484"/>
      <c r="J225" s="481"/>
      <c r="K225" s="481"/>
      <c r="L225" s="484">
        <v>1</v>
      </c>
      <c r="M225" s="484">
        <v>222</v>
      </c>
      <c r="N225" s="481">
        <v>1</v>
      </c>
      <c r="O225" s="481">
        <v>222</v>
      </c>
      <c r="P225" s="484"/>
      <c r="Q225" s="484"/>
      <c r="R225" s="500"/>
      <c r="S225" s="485"/>
    </row>
    <row r="226" spans="1:19" ht="14.4" customHeight="1" x14ac:dyDescent="0.3">
      <c r="A226" s="480" t="s">
        <v>1546</v>
      </c>
      <c r="B226" s="481" t="s">
        <v>1587</v>
      </c>
      <c r="C226" s="481" t="s">
        <v>427</v>
      </c>
      <c r="D226" s="481" t="s">
        <v>1536</v>
      </c>
      <c r="E226" s="481" t="s">
        <v>1548</v>
      </c>
      <c r="F226" s="481" t="s">
        <v>1579</v>
      </c>
      <c r="G226" s="481" t="s">
        <v>1580</v>
      </c>
      <c r="H226" s="484"/>
      <c r="I226" s="484"/>
      <c r="J226" s="481"/>
      <c r="K226" s="481"/>
      <c r="L226" s="484">
        <v>1</v>
      </c>
      <c r="M226" s="484">
        <v>77</v>
      </c>
      <c r="N226" s="481">
        <v>1</v>
      </c>
      <c r="O226" s="481">
        <v>77</v>
      </c>
      <c r="P226" s="484"/>
      <c r="Q226" s="484"/>
      <c r="R226" s="500"/>
      <c r="S226" s="485"/>
    </row>
    <row r="227" spans="1:19" ht="14.4" customHeight="1" x14ac:dyDescent="0.3">
      <c r="A227" s="480" t="s">
        <v>1546</v>
      </c>
      <c r="B227" s="481" t="s">
        <v>1587</v>
      </c>
      <c r="C227" s="481" t="s">
        <v>427</v>
      </c>
      <c r="D227" s="481" t="s">
        <v>1536</v>
      </c>
      <c r="E227" s="481" t="s">
        <v>1548</v>
      </c>
      <c r="F227" s="481" t="s">
        <v>1602</v>
      </c>
      <c r="G227" s="481" t="s">
        <v>1603</v>
      </c>
      <c r="H227" s="484"/>
      <c r="I227" s="484"/>
      <c r="J227" s="481"/>
      <c r="K227" s="481"/>
      <c r="L227" s="484">
        <v>1</v>
      </c>
      <c r="M227" s="484">
        <v>177</v>
      </c>
      <c r="N227" s="481">
        <v>1</v>
      </c>
      <c r="O227" s="481">
        <v>177</v>
      </c>
      <c r="P227" s="484"/>
      <c r="Q227" s="484"/>
      <c r="R227" s="500"/>
      <c r="S227" s="485"/>
    </row>
    <row r="228" spans="1:19" ht="14.4" customHeight="1" x14ac:dyDescent="0.3">
      <c r="A228" s="480" t="s">
        <v>1546</v>
      </c>
      <c r="B228" s="481" t="s">
        <v>1587</v>
      </c>
      <c r="C228" s="481" t="s">
        <v>427</v>
      </c>
      <c r="D228" s="481" t="s">
        <v>472</v>
      </c>
      <c r="E228" s="481" t="s">
        <v>1548</v>
      </c>
      <c r="F228" s="481" t="s">
        <v>1590</v>
      </c>
      <c r="G228" s="481" t="s">
        <v>1591</v>
      </c>
      <c r="H228" s="484"/>
      <c r="I228" s="484"/>
      <c r="J228" s="481"/>
      <c r="K228" s="481"/>
      <c r="L228" s="484"/>
      <c r="M228" s="484"/>
      <c r="N228" s="481"/>
      <c r="O228" s="481"/>
      <c r="P228" s="484">
        <v>2</v>
      </c>
      <c r="Q228" s="484">
        <v>282</v>
      </c>
      <c r="R228" s="500"/>
      <c r="S228" s="485">
        <v>141</v>
      </c>
    </row>
    <row r="229" spans="1:19" ht="14.4" customHeight="1" x14ac:dyDescent="0.3">
      <c r="A229" s="480" t="s">
        <v>1546</v>
      </c>
      <c r="B229" s="481" t="s">
        <v>1587</v>
      </c>
      <c r="C229" s="481" t="s">
        <v>427</v>
      </c>
      <c r="D229" s="481" t="s">
        <v>472</v>
      </c>
      <c r="E229" s="481" t="s">
        <v>1548</v>
      </c>
      <c r="F229" s="481" t="s">
        <v>1598</v>
      </c>
      <c r="G229" s="481" t="s">
        <v>1599</v>
      </c>
      <c r="H229" s="484">
        <v>1</v>
      </c>
      <c r="I229" s="484">
        <v>586</v>
      </c>
      <c r="J229" s="481"/>
      <c r="K229" s="481">
        <v>586</v>
      </c>
      <c r="L229" s="484"/>
      <c r="M229" s="484"/>
      <c r="N229" s="481"/>
      <c r="O229" s="481"/>
      <c r="P229" s="484"/>
      <c r="Q229" s="484"/>
      <c r="R229" s="500"/>
      <c r="S229" s="485"/>
    </row>
    <row r="230" spans="1:19" ht="14.4" customHeight="1" x14ac:dyDescent="0.3">
      <c r="A230" s="480" t="s">
        <v>1546</v>
      </c>
      <c r="B230" s="481" t="s">
        <v>1587</v>
      </c>
      <c r="C230" s="481" t="s">
        <v>427</v>
      </c>
      <c r="D230" s="481" t="s">
        <v>1537</v>
      </c>
      <c r="E230" s="481" t="s">
        <v>1548</v>
      </c>
      <c r="F230" s="481" t="s">
        <v>1590</v>
      </c>
      <c r="G230" s="481" t="s">
        <v>1591</v>
      </c>
      <c r="H230" s="484"/>
      <c r="I230" s="484"/>
      <c r="J230" s="481"/>
      <c r="K230" s="481"/>
      <c r="L230" s="484"/>
      <c r="M230" s="484"/>
      <c r="N230" s="481"/>
      <c r="O230" s="481"/>
      <c r="P230" s="484">
        <v>10</v>
      </c>
      <c r="Q230" s="484">
        <v>1410</v>
      </c>
      <c r="R230" s="500"/>
      <c r="S230" s="485">
        <v>141</v>
      </c>
    </row>
    <row r="231" spans="1:19" ht="14.4" customHeight="1" x14ac:dyDescent="0.3">
      <c r="A231" s="480" t="s">
        <v>1546</v>
      </c>
      <c r="B231" s="481" t="s">
        <v>1587</v>
      </c>
      <c r="C231" s="481" t="s">
        <v>427</v>
      </c>
      <c r="D231" s="481" t="s">
        <v>1537</v>
      </c>
      <c r="E231" s="481" t="s">
        <v>1548</v>
      </c>
      <c r="F231" s="481" t="s">
        <v>1596</v>
      </c>
      <c r="G231" s="481" t="s">
        <v>1597</v>
      </c>
      <c r="H231" s="484"/>
      <c r="I231" s="484"/>
      <c r="J231" s="481"/>
      <c r="K231" s="481"/>
      <c r="L231" s="484"/>
      <c r="M231" s="484"/>
      <c r="N231" s="481"/>
      <c r="O231" s="481"/>
      <c r="P231" s="484">
        <v>3</v>
      </c>
      <c r="Q231" s="484">
        <v>1035</v>
      </c>
      <c r="R231" s="500"/>
      <c r="S231" s="485">
        <v>345</v>
      </c>
    </row>
    <row r="232" spans="1:19" ht="14.4" customHeight="1" x14ac:dyDescent="0.3">
      <c r="A232" s="480" t="s">
        <v>1546</v>
      </c>
      <c r="B232" s="481" t="s">
        <v>1587</v>
      </c>
      <c r="C232" s="481" t="s">
        <v>427</v>
      </c>
      <c r="D232" s="481" t="s">
        <v>473</v>
      </c>
      <c r="E232" s="481" t="s">
        <v>1548</v>
      </c>
      <c r="F232" s="481" t="s">
        <v>1551</v>
      </c>
      <c r="G232" s="481" t="s">
        <v>1552</v>
      </c>
      <c r="H232" s="484"/>
      <c r="I232" s="484"/>
      <c r="J232" s="481"/>
      <c r="K232" s="481"/>
      <c r="L232" s="484">
        <v>7</v>
      </c>
      <c r="M232" s="484">
        <v>259</v>
      </c>
      <c r="N232" s="481">
        <v>1</v>
      </c>
      <c r="O232" s="481">
        <v>37</v>
      </c>
      <c r="P232" s="484">
        <v>5</v>
      </c>
      <c r="Q232" s="484">
        <v>185</v>
      </c>
      <c r="R232" s="500">
        <v>0.7142857142857143</v>
      </c>
      <c r="S232" s="485">
        <v>37</v>
      </c>
    </row>
    <row r="233" spans="1:19" ht="14.4" customHeight="1" x14ac:dyDescent="0.3">
      <c r="A233" s="480" t="s">
        <v>1546</v>
      </c>
      <c r="B233" s="481" t="s">
        <v>1587</v>
      </c>
      <c r="C233" s="481" t="s">
        <v>427</v>
      </c>
      <c r="D233" s="481" t="s">
        <v>473</v>
      </c>
      <c r="E233" s="481" t="s">
        <v>1548</v>
      </c>
      <c r="F233" s="481" t="s">
        <v>1588</v>
      </c>
      <c r="G233" s="481" t="s">
        <v>1589</v>
      </c>
      <c r="H233" s="484"/>
      <c r="I233" s="484"/>
      <c r="J233" s="481"/>
      <c r="K233" s="481"/>
      <c r="L233" s="484">
        <v>4</v>
      </c>
      <c r="M233" s="484">
        <v>2804</v>
      </c>
      <c r="N233" s="481">
        <v>1</v>
      </c>
      <c r="O233" s="481">
        <v>701</v>
      </c>
      <c r="P233" s="484">
        <v>4</v>
      </c>
      <c r="Q233" s="484">
        <v>2804</v>
      </c>
      <c r="R233" s="500">
        <v>1</v>
      </c>
      <c r="S233" s="485">
        <v>701</v>
      </c>
    </row>
    <row r="234" spans="1:19" ht="14.4" customHeight="1" x14ac:dyDescent="0.3">
      <c r="A234" s="480" t="s">
        <v>1546</v>
      </c>
      <c r="B234" s="481" t="s">
        <v>1587</v>
      </c>
      <c r="C234" s="481" t="s">
        <v>427</v>
      </c>
      <c r="D234" s="481" t="s">
        <v>473</v>
      </c>
      <c r="E234" s="481" t="s">
        <v>1548</v>
      </c>
      <c r="F234" s="481" t="s">
        <v>1590</v>
      </c>
      <c r="G234" s="481" t="s">
        <v>1591</v>
      </c>
      <c r="H234" s="484"/>
      <c r="I234" s="484"/>
      <c r="J234" s="481"/>
      <c r="K234" s="481"/>
      <c r="L234" s="484">
        <v>33</v>
      </c>
      <c r="M234" s="484">
        <v>4653</v>
      </c>
      <c r="N234" s="481">
        <v>1</v>
      </c>
      <c r="O234" s="481">
        <v>141</v>
      </c>
      <c r="P234" s="484">
        <v>173</v>
      </c>
      <c r="Q234" s="484">
        <v>24393</v>
      </c>
      <c r="R234" s="500">
        <v>5.2424242424242422</v>
      </c>
      <c r="S234" s="485">
        <v>141</v>
      </c>
    </row>
    <row r="235" spans="1:19" ht="14.4" customHeight="1" x14ac:dyDescent="0.3">
      <c r="A235" s="480" t="s">
        <v>1546</v>
      </c>
      <c r="B235" s="481" t="s">
        <v>1587</v>
      </c>
      <c r="C235" s="481" t="s">
        <v>427</v>
      </c>
      <c r="D235" s="481" t="s">
        <v>473</v>
      </c>
      <c r="E235" s="481" t="s">
        <v>1548</v>
      </c>
      <c r="F235" s="481" t="s">
        <v>1561</v>
      </c>
      <c r="G235" s="481" t="s">
        <v>1562</v>
      </c>
      <c r="H235" s="484"/>
      <c r="I235" s="484"/>
      <c r="J235" s="481"/>
      <c r="K235" s="481"/>
      <c r="L235" s="484">
        <v>9</v>
      </c>
      <c r="M235" s="484">
        <v>300</v>
      </c>
      <c r="N235" s="481">
        <v>1</v>
      </c>
      <c r="O235" s="481">
        <v>33.333333333333336</v>
      </c>
      <c r="P235" s="484">
        <v>172</v>
      </c>
      <c r="Q235" s="484">
        <v>5733.33</v>
      </c>
      <c r="R235" s="500">
        <v>19.1111</v>
      </c>
      <c r="S235" s="485">
        <v>33.333313953488371</v>
      </c>
    </row>
    <row r="236" spans="1:19" ht="14.4" customHeight="1" x14ac:dyDescent="0.3">
      <c r="A236" s="480" t="s">
        <v>1546</v>
      </c>
      <c r="B236" s="481" t="s">
        <v>1587</v>
      </c>
      <c r="C236" s="481" t="s">
        <v>427</v>
      </c>
      <c r="D236" s="481" t="s">
        <v>473</v>
      </c>
      <c r="E236" s="481" t="s">
        <v>1548</v>
      </c>
      <c r="F236" s="481" t="s">
        <v>1563</v>
      </c>
      <c r="G236" s="481" t="s">
        <v>1564</v>
      </c>
      <c r="H236" s="484"/>
      <c r="I236" s="484"/>
      <c r="J236" s="481"/>
      <c r="K236" s="481"/>
      <c r="L236" s="484">
        <v>1</v>
      </c>
      <c r="M236" s="484">
        <v>37</v>
      </c>
      <c r="N236" s="481">
        <v>1</v>
      </c>
      <c r="O236" s="481">
        <v>37</v>
      </c>
      <c r="P236" s="484"/>
      <c r="Q236" s="484"/>
      <c r="R236" s="500"/>
      <c r="S236" s="485"/>
    </row>
    <row r="237" spans="1:19" ht="14.4" customHeight="1" x14ac:dyDescent="0.3">
      <c r="A237" s="480" t="s">
        <v>1546</v>
      </c>
      <c r="B237" s="481" t="s">
        <v>1587</v>
      </c>
      <c r="C237" s="481" t="s">
        <v>427</v>
      </c>
      <c r="D237" s="481" t="s">
        <v>473</v>
      </c>
      <c r="E237" s="481" t="s">
        <v>1548</v>
      </c>
      <c r="F237" s="481" t="s">
        <v>1596</v>
      </c>
      <c r="G237" s="481" t="s">
        <v>1597</v>
      </c>
      <c r="H237" s="484"/>
      <c r="I237" s="484"/>
      <c r="J237" s="481"/>
      <c r="K237" s="481"/>
      <c r="L237" s="484">
        <v>8</v>
      </c>
      <c r="M237" s="484">
        <v>2760</v>
      </c>
      <c r="N237" s="481">
        <v>1</v>
      </c>
      <c r="O237" s="481">
        <v>345</v>
      </c>
      <c r="P237" s="484">
        <v>7</v>
      </c>
      <c r="Q237" s="484">
        <v>2415</v>
      </c>
      <c r="R237" s="500">
        <v>0.875</v>
      </c>
      <c r="S237" s="485">
        <v>345</v>
      </c>
    </row>
    <row r="238" spans="1:19" ht="14.4" customHeight="1" x14ac:dyDescent="0.3">
      <c r="A238" s="480" t="s">
        <v>1546</v>
      </c>
      <c r="B238" s="481" t="s">
        <v>1587</v>
      </c>
      <c r="C238" s="481" t="s">
        <v>427</v>
      </c>
      <c r="D238" s="481" t="s">
        <v>473</v>
      </c>
      <c r="E238" s="481" t="s">
        <v>1548</v>
      </c>
      <c r="F238" s="481" t="s">
        <v>1575</v>
      </c>
      <c r="G238" s="481" t="s">
        <v>1576</v>
      </c>
      <c r="H238" s="484"/>
      <c r="I238" s="484"/>
      <c r="J238" s="481"/>
      <c r="K238" s="481"/>
      <c r="L238" s="484">
        <v>3</v>
      </c>
      <c r="M238" s="484">
        <v>222</v>
      </c>
      <c r="N238" s="481">
        <v>1</v>
      </c>
      <c r="O238" s="481">
        <v>74</v>
      </c>
      <c r="P238" s="484">
        <v>7</v>
      </c>
      <c r="Q238" s="484">
        <v>518</v>
      </c>
      <c r="R238" s="500">
        <v>2.3333333333333335</v>
      </c>
      <c r="S238" s="485">
        <v>74</v>
      </c>
    </row>
    <row r="239" spans="1:19" ht="14.4" customHeight="1" x14ac:dyDescent="0.3">
      <c r="A239" s="480" t="s">
        <v>1546</v>
      </c>
      <c r="B239" s="481" t="s">
        <v>1587</v>
      </c>
      <c r="C239" s="481" t="s">
        <v>427</v>
      </c>
      <c r="D239" s="481" t="s">
        <v>473</v>
      </c>
      <c r="E239" s="481" t="s">
        <v>1548</v>
      </c>
      <c r="F239" s="481" t="s">
        <v>1600</v>
      </c>
      <c r="G239" s="481" t="s">
        <v>1601</v>
      </c>
      <c r="H239" s="484"/>
      <c r="I239" s="484"/>
      <c r="J239" s="481"/>
      <c r="K239" s="481"/>
      <c r="L239" s="484">
        <v>19</v>
      </c>
      <c r="M239" s="484">
        <v>6726</v>
      </c>
      <c r="N239" s="481">
        <v>1</v>
      </c>
      <c r="O239" s="481">
        <v>354</v>
      </c>
      <c r="P239" s="484">
        <v>102</v>
      </c>
      <c r="Q239" s="484">
        <v>36210</v>
      </c>
      <c r="R239" s="500">
        <v>5.383586083853702</v>
      </c>
      <c r="S239" s="485">
        <v>355</v>
      </c>
    </row>
    <row r="240" spans="1:19" ht="14.4" customHeight="1" x14ac:dyDescent="0.3">
      <c r="A240" s="480" t="s">
        <v>1546</v>
      </c>
      <c r="B240" s="481" t="s">
        <v>1587</v>
      </c>
      <c r="C240" s="481" t="s">
        <v>427</v>
      </c>
      <c r="D240" s="481" t="s">
        <v>473</v>
      </c>
      <c r="E240" s="481" t="s">
        <v>1548</v>
      </c>
      <c r="F240" s="481" t="s">
        <v>1577</v>
      </c>
      <c r="G240" s="481" t="s">
        <v>1578</v>
      </c>
      <c r="H240" s="484"/>
      <c r="I240" s="484"/>
      <c r="J240" s="481"/>
      <c r="K240" s="481"/>
      <c r="L240" s="484">
        <v>30</v>
      </c>
      <c r="M240" s="484">
        <v>6660</v>
      </c>
      <c r="N240" s="481">
        <v>1</v>
      </c>
      <c r="O240" s="481">
        <v>222</v>
      </c>
      <c r="P240" s="484">
        <v>172</v>
      </c>
      <c r="Q240" s="484">
        <v>38356</v>
      </c>
      <c r="R240" s="500">
        <v>5.7591591591591591</v>
      </c>
      <c r="S240" s="485">
        <v>223</v>
      </c>
    </row>
    <row r="241" spans="1:19" ht="14.4" customHeight="1" x14ac:dyDescent="0.3">
      <c r="A241" s="480" t="s">
        <v>1546</v>
      </c>
      <c r="B241" s="481" t="s">
        <v>1587</v>
      </c>
      <c r="C241" s="481" t="s">
        <v>427</v>
      </c>
      <c r="D241" s="481" t="s">
        <v>473</v>
      </c>
      <c r="E241" s="481" t="s">
        <v>1548</v>
      </c>
      <c r="F241" s="481" t="s">
        <v>1579</v>
      </c>
      <c r="G241" s="481" t="s">
        <v>1580</v>
      </c>
      <c r="H241" s="484"/>
      <c r="I241" s="484"/>
      <c r="J241" s="481"/>
      <c r="K241" s="481"/>
      <c r="L241" s="484">
        <v>30</v>
      </c>
      <c r="M241" s="484">
        <v>2310</v>
      </c>
      <c r="N241" s="481">
        <v>1</v>
      </c>
      <c r="O241" s="481">
        <v>77</v>
      </c>
      <c r="P241" s="484">
        <v>174</v>
      </c>
      <c r="Q241" s="484">
        <v>13398</v>
      </c>
      <c r="R241" s="500">
        <v>5.8</v>
      </c>
      <c r="S241" s="485">
        <v>77</v>
      </c>
    </row>
    <row r="242" spans="1:19" ht="14.4" customHeight="1" x14ac:dyDescent="0.3">
      <c r="A242" s="480" t="s">
        <v>1546</v>
      </c>
      <c r="B242" s="481" t="s">
        <v>1587</v>
      </c>
      <c r="C242" s="481" t="s">
        <v>427</v>
      </c>
      <c r="D242" s="481" t="s">
        <v>473</v>
      </c>
      <c r="E242" s="481" t="s">
        <v>1548</v>
      </c>
      <c r="F242" s="481" t="s">
        <v>1602</v>
      </c>
      <c r="G242" s="481" t="s">
        <v>1603</v>
      </c>
      <c r="H242" s="484"/>
      <c r="I242" s="484"/>
      <c r="J242" s="481"/>
      <c r="K242" s="481"/>
      <c r="L242" s="484">
        <v>8</v>
      </c>
      <c r="M242" s="484">
        <v>1416</v>
      </c>
      <c r="N242" s="481">
        <v>1</v>
      </c>
      <c r="O242" s="481">
        <v>177</v>
      </c>
      <c r="P242" s="484">
        <v>66</v>
      </c>
      <c r="Q242" s="484">
        <v>11682</v>
      </c>
      <c r="R242" s="500">
        <v>8.25</v>
      </c>
      <c r="S242" s="485">
        <v>177</v>
      </c>
    </row>
    <row r="243" spans="1:19" ht="14.4" customHeight="1" x14ac:dyDescent="0.3">
      <c r="A243" s="480" t="s">
        <v>1546</v>
      </c>
      <c r="B243" s="481" t="s">
        <v>1587</v>
      </c>
      <c r="C243" s="481" t="s">
        <v>427</v>
      </c>
      <c r="D243" s="481" t="s">
        <v>473</v>
      </c>
      <c r="E243" s="481" t="s">
        <v>1548</v>
      </c>
      <c r="F243" s="481" t="s">
        <v>1583</v>
      </c>
      <c r="G243" s="481" t="s">
        <v>1584</v>
      </c>
      <c r="H243" s="484"/>
      <c r="I243" s="484"/>
      <c r="J243" s="481"/>
      <c r="K243" s="481"/>
      <c r="L243" s="484">
        <v>1</v>
      </c>
      <c r="M243" s="484">
        <v>59</v>
      </c>
      <c r="N243" s="481">
        <v>1</v>
      </c>
      <c r="O243" s="481">
        <v>59</v>
      </c>
      <c r="P243" s="484"/>
      <c r="Q243" s="484"/>
      <c r="R243" s="500"/>
      <c r="S243" s="485"/>
    </row>
    <row r="244" spans="1:19" ht="14.4" customHeight="1" x14ac:dyDescent="0.3">
      <c r="A244" s="480" t="s">
        <v>1546</v>
      </c>
      <c r="B244" s="481" t="s">
        <v>1587</v>
      </c>
      <c r="C244" s="481" t="s">
        <v>427</v>
      </c>
      <c r="D244" s="481" t="s">
        <v>474</v>
      </c>
      <c r="E244" s="481" t="s">
        <v>1548</v>
      </c>
      <c r="F244" s="481" t="s">
        <v>1551</v>
      </c>
      <c r="G244" s="481" t="s">
        <v>1552</v>
      </c>
      <c r="H244" s="484">
        <v>2</v>
      </c>
      <c r="I244" s="484">
        <v>70</v>
      </c>
      <c r="J244" s="481"/>
      <c r="K244" s="481">
        <v>35</v>
      </c>
      <c r="L244" s="484"/>
      <c r="M244" s="484"/>
      <c r="N244" s="481"/>
      <c r="O244" s="481"/>
      <c r="P244" s="484"/>
      <c r="Q244" s="484"/>
      <c r="R244" s="500"/>
      <c r="S244" s="485"/>
    </row>
    <row r="245" spans="1:19" ht="14.4" customHeight="1" x14ac:dyDescent="0.3">
      <c r="A245" s="480" t="s">
        <v>1546</v>
      </c>
      <c r="B245" s="481" t="s">
        <v>1587</v>
      </c>
      <c r="C245" s="481" t="s">
        <v>427</v>
      </c>
      <c r="D245" s="481" t="s">
        <v>474</v>
      </c>
      <c r="E245" s="481" t="s">
        <v>1548</v>
      </c>
      <c r="F245" s="481" t="s">
        <v>1590</v>
      </c>
      <c r="G245" s="481" t="s">
        <v>1591</v>
      </c>
      <c r="H245" s="484"/>
      <c r="I245" s="484"/>
      <c r="J245" s="481"/>
      <c r="K245" s="481"/>
      <c r="L245" s="484">
        <v>5</v>
      </c>
      <c r="M245" s="484">
        <v>705</v>
      </c>
      <c r="N245" s="481">
        <v>1</v>
      </c>
      <c r="O245" s="481">
        <v>141</v>
      </c>
      <c r="P245" s="484">
        <v>3</v>
      </c>
      <c r="Q245" s="484">
        <v>423</v>
      </c>
      <c r="R245" s="500">
        <v>0.6</v>
      </c>
      <c r="S245" s="485">
        <v>141</v>
      </c>
    </row>
    <row r="246" spans="1:19" ht="14.4" customHeight="1" x14ac:dyDescent="0.3">
      <c r="A246" s="480" t="s">
        <v>1546</v>
      </c>
      <c r="B246" s="481" t="s">
        <v>1587</v>
      </c>
      <c r="C246" s="481" t="s">
        <v>427</v>
      </c>
      <c r="D246" s="481" t="s">
        <v>474</v>
      </c>
      <c r="E246" s="481" t="s">
        <v>1548</v>
      </c>
      <c r="F246" s="481" t="s">
        <v>1596</v>
      </c>
      <c r="G246" s="481" t="s">
        <v>1597</v>
      </c>
      <c r="H246" s="484">
        <v>62</v>
      </c>
      <c r="I246" s="484">
        <v>20832</v>
      </c>
      <c r="J246" s="481">
        <v>60.382608695652173</v>
      </c>
      <c r="K246" s="481">
        <v>336</v>
      </c>
      <c r="L246" s="484">
        <v>1</v>
      </c>
      <c r="M246" s="484">
        <v>345</v>
      </c>
      <c r="N246" s="481">
        <v>1</v>
      </c>
      <c r="O246" s="481">
        <v>345</v>
      </c>
      <c r="P246" s="484"/>
      <c r="Q246" s="484"/>
      <c r="R246" s="500"/>
      <c r="S246" s="485"/>
    </row>
    <row r="247" spans="1:19" ht="14.4" customHeight="1" x14ac:dyDescent="0.3">
      <c r="A247" s="480" t="s">
        <v>1546</v>
      </c>
      <c r="B247" s="481" t="s">
        <v>1587</v>
      </c>
      <c r="C247" s="481" t="s">
        <v>427</v>
      </c>
      <c r="D247" s="481" t="s">
        <v>474</v>
      </c>
      <c r="E247" s="481" t="s">
        <v>1548</v>
      </c>
      <c r="F247" s="481" t="s">
        <v>1598</v>
      </c>
      <c r="G247" s="481" t="s">
        <v>1599</v>
      </c>
      <c r="H247" s="484">
        <v>1</v>
      </c>
      <c r="I247" s="484">
        <v>586</v>
      </c>
      <c r="J247" s="481"/>
      <c r="K247" s="481">
        <v>586</v>
      </c>
      <c r="L247" s="484"/>
      <c r="M247" s="484"/>
      <c r="N247" s="481"/>
      <c r="O247" s="481"/>
      <c r="P247" s="484"/>
      <c r="Q247" s="484"/>
      <c r="R247" s="500"/>
      <c r="S247" s="485"/>
    </row>
    <row r="248" spans="1:19" ht="14.4" customHeight="1" x14ac:dyDescent="0.3">
      <c r="A248" s="480" t="s">
        <v>1546</v>
      </c>
      <c r="B248" s="481" t="s">
        <v>1587</v>
      </c>
      <c r="C248" s="481" t="s">
        <v>427</v>
      </c>
      <c r="D248" s="481" t="s">
        <v>475</v>
      </c>
      <c r="E248" s="481" t="s">
        <v>1548</v>
      </c>
      <c r="F248" s="481" t="s">
        <v>1590</v>
      </c>
      <c r="G248" s="481" t="s">
        <v>1591</v>
      </c>
      <c r="H248" s="484"/>
      <c r="I248" s="484"/>
      <c r="J248" s="481"/>
      <c r="K248" s="481"/>
      <c r="L248" s="484"/>
      <c r="M248" s="484"/>
      <c r="N248" s="481"/>
      <c r="O248" s="481"/>
      <c r="P248" s="484">
        <v>10</v>
      </c>
      <c r="Q248" s="484">
        <v>1410</v>
      </c>
      <c r="R248" s="500"/>
      <c r="S248" s="485">
        <v>141</v>
      </c>
    </row>
    <row r="249" spans="1:19" ht="14.4" customHeight="1" x14ac:dyDescent="0.3">
      <c r="A249" s="480" t="s">
        <v>1546</v>
      </c>
      <c r="B249" s="481" t="s">
        <v>1587</v>
      </c>
      <c r="C249" s="481" t="s">
        <v>427</v>
      </c>
      <c r="D249" s="481" t="s">
        <v>475</v>
      </c>
      <c r="E249" s="481" t="s">
        <v>1548</v>
      </c>
      <c r="F249" s="481" t="s">
        <v>1596</v>
      </c>
      <c r="G249" s="481" t="s">
        <v>1597</v>
      </c>
      <c r="H249" s="484"/>
      <c r="I249" s="484"/>
      <c r="J249" s="481"/>
      <c r="K249" s="481"/>
      <c r="L249" s="484"/>
      <c r="M249" s="484"/>
      <c r="N249" s="481"/>
      <c r="O249" s="481"/>
      <c r="P249" s="484">
        <v>6</v>
      </c>
      <c r="Q249" s="484">
        <v>2070</v>
      </c>
      <c r="R249" s="500"/>
      <c r="S249" s="485">
        <v>345</v>
      </c>
    </row>
    <row r="250" spans="1:19" ht="14.4" customHeight="1" x14ac:dyDescent="0.3">
      <c r="A250" s="480" t="s">
        <v>1546</v>
      </c>
      <c r="B250" s="481" t="s">
        <v>1587</v>
      </c>
      <c r="C250" s="481" t="s">
        <v>427</v>
      </c>
      <c r="D250" s="481" t="s">
        <v>476</v>
      </c>
      <c r="E250" s="481" t="s">
        <v>1548</v>
      </c>
      <c r="F250" s="481" t="s">
        <v>1588</v>
      </c>
      <c r="G250" s="481" t="s">
        <v>1589</v>
      </c>
      <c r="H250" s="484"/>
      <c r="I250" s="484"/>
      <c r="J250" s="481"/>
      <c r="K250" s="481"/>
      <c r="L250" s="484"/>
      <c r="M250" s="484"/>
      <c r="N250" s="481"/>
      <c r="O250" s="481"/>
      <c r="P250" s="484">
        <v>1</v>
      </c>
      <c r="Q250" s="484">
        <v>701</v>
      </c>
      <c r="R250" s="500"/>
      <c r="S250" s="485">
        <v>701</v>
      </c>
    </row>
    <row r="251" spans="1:19" ht="14.4" customHeight="1" x14ac:dyDescent="0.3">
      <c r="A251" s="480" t="s">
        <v>1546</v>
      </c>
      <c r="B251" s="481" t="s">
        <v>1587</v>
      </c>
      <c r="C251" s="481" t="s">
        <v>427</v>
      </c>
      <c r="D251" s="481" t="s">
        <v>476</v>
      </c>
      <c r="E251" s="481" t="s">
        <v>1548</v>
      </c>
      <c r="F251" s="481" t="s">
        <v>1590</v>
      </c>
      <c r="G251" s="481" t="s">
        <v>1591</v>
      </c>
      <c r="H251" s="484"/>
      <c r="I251" s="484"/>
      <c r="J251" s="481"/>
      <c r="K251" s="481"/>
      <c r="L251" s="484"/>
      <c r="M251" s="484"/>
      <c r="N251" s="481"/>
      <c r="O251" s="481"/>
      <c r="P251" s="484">
        <v>7</v>
      </c>
      <c r="Q251" s="484">
        <v>987</v>
      </c>
      <c r="R251" s="500"/>
      <c r="S251" s="485">
        <v>141</v>
      </c>
    </row>
    <row r="252" spans="1:19" ht="14.4" customHeight="1" x14ac:dyDescent="0.3">
      <c r="A252" s="480" t="s">
        <v>1546</v>
      </c>
      <c r="B252" s="481" t="s">
        <v>1587</v>
      </c>
      <c r="C252" s="481" t="s">
        <v>427</v>
      </c>
      <c r="D252" s="481" t="s">
        <v>476</v>
      </c>
      <c r="E252" s="481" t="s">
        <v>1548</v>
      </c>
      <c r="F252" s="481" t="s">
        <v>1561</v>
      </c>
      <c r="G252" s="481" t="s">
        <v>1562</v>
      </c>
      <c r="H252" s="484"/>
      <c r="I252" s="484"/>
      <c r="J252" s="481"/>
      <c r="K252" s="481"/>
      <c r="L252" s="484"/>
      <c r="M252" s="484"/>
      <c r="N252" s="481"/>
      <c r="O252" s="481"/>
      <c r="P252" s="484">
        <v>1</v>
      </c>
      <c r="Q252" s="484">
        <v>33.33</v>
      </c>
      <c r="R252" s="500"/>
      <c r="S252" s="485">
        <v>33.33</v>
      </c>
    </row>
    <row r="253" spans="1:19" ht="14.4" customHeight="1" x14ac:dyDescent="0.3">
      <c r="A253" s="480" t="s">
        <v>1546</v>
      </c>
      <c r="B253" s="481" t="s">
        <v>1587</v>
      </c>
      <c r="C253" s="481" t="s">
        <v>427</v>
      </c>
      <c r="D253" s="481" t="s">
        <v>476</v>
      </c>
      <c r="E253" s="481" t="s">
        <v>1548</v>
      </c>
      <c r="F253" s="481" t="s">
        <v>1596</v>
      </c>
      <c r="G253" s="481" t="s">
        <v>1597</v>
      </c>
      <c r="H253" s="484"/>
      <c r="I253" s="484"/>
      <c r="J253" s="481"/>
      <c r="K253" s="481"/>
      <c r="L253" s="484"/>
      <c r="M253" s="484"/>
      <c r="N253" s="481"/>
      <c r="O253" s="481"/>
      <c r="P253" s="484">
        <v>1</v>
      </c>
      <c r="Q253" s="484">
        <v>345</v>
      </c>
      <c r="R253" s="500"/>
      <c r="S253" s="485">
        <v>345</v>
      </c>
    </row>
    <row r="254" spans="1:19" ht="14.4" customHeight="1" x14ac:dyDescent="0.3">
      <c r="A254" s="480" t="s">
        <v>1546</v>
      </c>
      <c r="B254" s="481" t="s">
        <v>1587</v>
      </c>
      <c r="C254" s="481" t="s">
        <v>427</v>
      </c>
      <c r="D254" s="481" t="s">
        <v>476</v>
      </c>
      <c r="E254" s="481" t="s">
        <v>1548</v>
      </c>
      <c r="F254" s="481" t="s">
        <v>1577</v>
      </c>
      <c r="G254" s="481" t="s">
        <v>1578</v>
      </c>
      <c r="H254" s="484"/>
      <c r="I254" s="484"/>
      <c r="J254" s="481"/>
      <c r="K254" s="481"/>
      <c r="L254" s="484"/>
      <c r="M254" s="484"/>
      <c r="N254" s="481"/>
      <c r="O254" s="481"/>
      <c r="P254" s="484">
        <v>1</v>
      </c>
      <c r="Q254" s="484">
        <v>223</v>
      </c>
      <c r="R254" s="500"/>
      <c r="S254" s="485">
        <v>223</v>
      </c>
    </row>
    <row r="255" spans="1:19" ht="14.4" customHeight="1" x14ac:dyDescent="0.3">
      <c r="A255" s="480" t="s">
        <v>1546</v>
      </c>
      <c r="B255" s="481" t="s">
        <v>1587</v>
      </c>
      <c r="C255" s="481" t="s">
        <v>427</v>
      </c>
      <c r="D255" s="481" t="s">
        <v>476</v>
      </c>
      <c r="E255" s="481" t="s">
        <v>1548</v>
      </c>
      <c r="F255" s="481" t="s">
        <v>1579</v>
      </c>
      <c r="G255" s="481" t="s">
        <v>1580</v>
      </c>
      <c r="H255" s="484"/>
      <c r="I255" s="484"/>
      <c r="J255" s="481"/>
      <c r="K255" s="481"/>
      <c r="L255" s="484"/>
      <c r="M255" s="484"/>
      <c r="N255" s="481"/>
      <c r="O255" s="481"/>
      <c r="P255" s="484">
        <v>1</v>
      </c>
      <c r="Q255" s="484">
        <v>77</v>
      </c>
      <c r="R255" s="500"/>
      <c r="S255" s="485">
        <v>77</v>
      </c>
    </row>
    <row r="256" spans="1:19" ht="14.4" customHeight="1" x14ac:dyDescent="0.3">
      <c r="A256" s="480" t="s">
        <v>1546</v>
      </c>
      <c r="B256" s="481" t="s">
        <v>1587</v>
      </c>
      <c r="C256" s="481" t="s">
        <v>427</v>
      </c>
      <c r="D256" s="481" t="s">
        <v>1539</v>
      </c>
      <c r="E256" s="481" t="s">
        <v>1548</v>
      </c>
      <c r="F256" s="481" t="s">
        <v>1592</v>
      </c>
      <c r="G256" s="481" t="s">
        <v>1593</v>
      </c>
      <c r="H256" s="484">
        <v>4</v>
      </c>
      <c r="I256" s="484">
        <v>3792</v>
      </c>
      <c r="J256" s="481"/>
      <c r="K256" s="481">
        <v>948</v>
      </c>
      <c r="L256" s="484"/>
      <c r="M256" s="484"/>
      <c r="N256" s="481"/>
      <c r="O256" s="481"/>
      <c r="P256" s="484"/>
      <c r="Q256" s="484"/>
      <c r="R256" s="500"/>
      <c r="S256" s="485"/>
    </row>
    <row r="257" spans="1:19" ht="14.4" customHeight="1" x14ac:dyDescent="0.3">
      <c r="A257" s="480" t="s">
        <v>1546</v>
      </c>
      <c r="B257" s="481" t="s">
        <v>1587</v>
      </c>
      <c r="C257" s="481" t="s">
        <v>427</v>
      </c>
      <c r="D257" s="481" t="s">
        <v>1539</v>
      </c>
      <c r="E257" s="481" t="s">
        <v>1548</v>
      </c>
      <c r="F257" s="481" t="s">
        <v>1596</v>
      </c>
      <c r="G257" s="481" t="s">
        <v>1597</v>
      </c>
      <c r="H257" s="484">
        <v>6</v>
      </c>
      <c r="I257" s="484">
        <v>2016</v>
      </c>
      <c r="J257" s="481"/>
      <c r="K257" s="481">
        <v>336</v>
      </c>
      <c r="L257" s="484"/>
      <c r="M257" s="484"/>
      <c r="N257" s="481"/>
      <c r="O257" s="481"/>
      <c r="P257" s="484"/>
      <c r="Q257" s="484"/>
      <c r="R257" s="500"/>
      <c r="S257" s="485"/>
    </row>
    <row r="258" spans="1:19" ht="14.4" customHeight="1" x14ac:dyDescent="0.3">
      <c r="A258" s="480" t="s">
        <v>1546</v>
      </c>
      <c r="B258" s="481" t="s">
        <v>1587</v>
      </c>
      <c r="C258" s="481" t="s">
        <v>427</v>
      </c>
      <c r="D258" s="481" t="s">
        <v>1539</v>
      </c>
      <c r="E258" s="481" t="s">
        <v>1548</v>
      </c>
      <c r="F258" s="481" t="s">
        <v>1598</v>
      </c>
      <c r="G258" s="481" t="s">
        <v>1599</v>
      </c>
      <c r="H258" s="484">
        <v>5</v>
      </c>
      <c r="I258" s="484">
        <v>2930</v>
      </c>
      <c r="J258" s="481"/>
      <c r="K258" s="481">
        <v>586</v>
      </c>
      <c r="L258" s="484"/>
      <c r="M258" s="484"/>
      <c r="N258" s="481"/>
      <c r="O258" s="481"/>
      <c r="P258" s="484"/>
      <c r="Q258" s="484"/>
      <c r="R258" s="500"/>
      <c r="S258" s="485"/>
    </row>
    <row r="259" spans="1:19" ht="14.4" customHeight="1" x14ac:dyDescent="0.3">
      <c r="A259" s="480" t="s">
        <v>1546</v>
      </c>
      <c r="B259" s="481" t="s">
        <v>1587</v>
      </c>
      <c r="C259" s="481" t="s">
        <v>427</v>
      </c>
      <c r="D259" s="481" t="s">
        <v>477</v>
      </c>
      <c r="E259" s="481" t="s">
        <v>1548</v>
      </c>
      <c r="F259" s="481" t="s">
        <v>1590</v>
      </c>
      <c r="G259" s="481" t="s">
        <v>1591</v>
      </c>
      <c r="H259" s="484"/>
      <c r="I259" s="484"/>
      <c r="J259" s="481"/>
      <c r="K259" s="481"/>
      <c r="L259" s="484">
        <v>3</v>
      </c>
      <c r="M259" s="484">
        <v>423</v>
      </c>
      <c r="N259" s="481">
        <v>1</v>
      </c>
      <c r="O259" s="481">
        <v>141</v>
      </c>
      <c r="P259" s="484">
        <v>12</v>
      </c>
      <c r="Q259" s="484">
        <v>1692</v>
      </c>
      <c r="R259" s="500">
        <v>4</v>
      </c>
      <c r="S259" s="485">
        <v>141</v>
      </c>
    </row>
    <row r="260" spans="1:19" ht="14.4" customHeight="1" x14ac:dyDescent="0.3">
      <c r="A260" s="480" t="s">
        <v>1546</v>
      </c>
      <c r="B260" s="481" t="s">
        <v>1587</v>
      </c>
      <c r="C260" s="481" t="s">
        <v>427</v>
      </c>
      <c r="D260" s="481" t="s">
        <v>477</v>
      </c>
      <c r="E260" s="481" t="s">
        <v>1548</v>
      </c>
      <c r="F260" s="481" t="s">
        <v>1563</v>
      </c>
      <c r="G260" s="481" t="s">
        <v>1564</v>
      </c>
      <c r="H260" s="484"/>
      <c r="I260" s="484"/>
      <c r="J260" s="481"/>
      <c r="K260" s="481"/>
      <c r="L260" s="484">
        <v>1</v>
      </c>
      <c r="M260" s="484">
        <v>37</v>
      </c>
      <c r="N260" s="481">
        <v>1</v>
      </c>
      <c r="O260" s="481">
        <v>37</v>
      </c>
      <c r="P260" s="484"/>
      <c r="Q260" s="484"/>
      <c r="R260" s="500"/>
      <c r="S260" s="485"/>
    </row>
    <row r="261" spans="1:19" ht="14.4" customHeight="1" x14ac:dyDescent="0.3">
      <c r="A261" s="480" t="s">
        <v>1546</v>
      </c>
      <c r="B261" s="481" t="s">
        <v>1587</v>
      </c>
      <c r="C261" s="481" t="s">
        <v>427</v>
      </c>
      <c r="D261" s="481" t="s">
        <v>477</v>
      </c>
      <c r="E261" s="481" t="s">
        <v>1548</v>
      </c>
      <c r="F261" s="481" t="s">
        <v>1596</v>
      </c>
      <c r="G261" s="481" t="s">
        <v>1597</v>
      </c>
      <c r="H261" s="484"/>
      <c r="I261" s="484"/>
      <c r="J261" s="481"/>
      <c r="K261" s="481"/>
      <c r="L261" s="484">
        <v>5</v>
      </c>
      <c r="M261" s="484">
        <v>1725</v>
      </c>
      <c r="N261" s="481">
        <v>1</v>
      </c>
      <c r="O261" s="481">
        <v>345</v>
      </c>
      <c r="P261" s="484">
        <v>3</v>
      </c>
      <c r="Q261" s="484">
        <v>1035</v>
      </c>
      <c r="R261" s="500">
        <v>0.6</v>
      </c>
      <c r="S261" s="485">
        <v>345</v>
      </c>
    </row>
    <row r="262" spans="1:19" ht="14.4" customHeight="1" x14ac:dyDescent="0.3">
      <c r="A262" s="480" t="s">
        <v>1546</v>
      </c>
      <c r="B262" s="481" t="s">
        <v>1587</v>
      </c>
      <c r="C262" s="481" t="s">
        <v>427</v>
      </c>
      <c r="D262" s="481" t="s">
        <v>1541</v>
      </c>
      <c r="E262" s="481" t="s">
        <v>1548</v>
      </c>
      <c r="F262" s="481" t="s">
        <v>1598</v>
      </c>
      <c r="G262" s="481" t="s">
        <v>1599</v>
      </c>
      <c r="H262" s="484">
        <v>1</v>
      </c>
      <c r="I262" s="484">
        <v>586</v>
      </c>
      <c r="J262" s="481"/>
      <c r="K262" s="481">
        <v>586</v>
      </c>
      <c r="L262" s="484"/>
      <c r="M262" s="484"/>
      <c r="N262" s="481"/>
      <c r="O262" s="481"/>
      <c r="P262" s="484"/>
      <c r="Q262" s="484"/>
      <c r="R262" s="500"/>
      <c r="S262" s="485"/>
    </row>
    <row r="263" spans="1:19" ht="14.4" customHeight="1" x14ac:dyDescent="0.3">
      <c r="A263" s="480" t="s">
        <v>1546</v>
      </c>
      <c r="B263" s="481" t="s">
        <v>1587</v>
      </c>
      <c r="C263" s="481" t="s">
        <v>427</v>
      </c>
      <c r="D263" s="481" t="s">
        <v>478</v>
      </c>
      <c r="E263" s="481" t="s">
        <v>1548</v>
      </c>
      <c r="F263" s="481" t="s">
        <v>1590</v>
      </c>
      <c r="G263" s="481" t="s">
        <v>1591</v>
      </c>
      <c r="H263" s="484"/>
      <c r="I263" s="484"/>
      <c r="J263" s="481"/>
      <c r="K263" s="481"/>
      <c r="L263" s="484"/>
      <c r="M263" s="484"/>
      <c r="N263" s="481"/>
      <c r="O263" s="481"/>
      <c r="P263" s="484">
        <v>23</v>
      </c>
      <c r="Q263" s="484">
        <v>3243</v>
      </c>
      <c r="R263" s="500"/>
      <c r="S263" s="485">
        <v>141</v>
      </c>
    </row>
    <row r="264" spans="1:19" ht="14.4" customHeight="1" x14ac:dyDescent="0.3">
      <c r="A264" s="480" t="s">
        <v>1546</v>
      </c>
      <c r="B264" s="481" t="s">
        <v>1587</v>
      </c>
      <c r="C264" s="481" t="s">
        <v>427</v>
      </c>
      <c r="D264" s="481" t="s">
        <v>478</v>
      </c>
      <c r="E264" s="481" t="s">
        <v>1548</v>
      </c>
      <c r="F264" s="481" t="s">
        <v>1592</v>
      </c>
      <c r="G264" s="481" t="s">
        <v>1593</v>
      </c>
      <c r="H264" s="484"/>
      <c r="I264" s="484"/>
      <c r="J264" s="481"/>
      <c r="K264" s="481"/>
      <c r="L264" s="484"/>
      <c r="M264" s="484"/>
      <c r="N264" s="481"/>
      <c r="O264" s="481"/>
      <c r="P264" s="484">
        <v>28</v>
      </c>
      <c r="Q264" s="484">
        <v>26796</v>
      </c>
      <c r="R264" s="500"/>
      <c r="S264" s="485">
        <v>957</v>
      </c>
    </row>
    <row r="265" spans="1:19" ht="14.4" customHeight="1" x14ac:dyDescent="0.3">
      <c r="A265" s="480" t="s">
        <v>1546</v>
      </c>
      <c r="B265" s="481" t="s">
        <v>1587</v>
      </c>
      <c r="C265" s="481" t="s">
        <v>427</v>
      </c>
      <c r="D265" s="481" t="s">
        <v>478</v>
      </c>
      <c r="E265" s="481" t="s">
        <v>1548</v>
      </c>
      <c r="F265" s="481" t="s">
        <v>1563</v>
      </c>
      <c r="G265" s="481" t="s">
        <v>1564</v>
      </c>
      <c r="H265" s="484"/>
      <c r="I265" s="484"/>
      <c r="J265" s="481"/>
      <c r="K265" s="481"/>
      <c r="L265" s="484"/>
      <c r="M265" s="484"/>
      <c r="N265" s="481"/>
      <c r="O265" s="481"/>
      <c r="P265" s="484">
        <v>3</v>
      </c>
      <c r="Q265" s="484">
        <v>111</v>
      </c>
      <c r="R265" s="500"/>
      <c r="S265" s="485">
        <v>37</v>
      </c>
    </row>
    <row r="266" spans="1:19" ht="14.4" customHeight="1" x14ac:dyDescent="0.3">
      <c r="A266" s="480" t="s">
        <v>1546</v>
      </c>
      <c r="B266" s="481" t="s">
        <v>1587</v>
      </c>
      <c r="C266" s="481" t="s">
        <v>427</v>
      </c>
      <c r="D266" s="481" t="s">
        <v>478</v>
      </c>
      <c r="E266" s="481" t="s">
        <v>1548</v>
      </c>
      <c r="F266" s="481" t="s">
        <v>1596</v>
      </c>
      <c r="G266" s="481" t="s">
        <v>1597</v>
      </c>
      <c r="H266" s="484"/>
      <c r="I266" s="484"/>
      <c r="J266" s="481"/>
      <c r="K266" s="481"/>
      <c r="L266" s="484"/>
      <c r="M266" s="484"/>
      <c r="N266" s="481"/>
      <c r="O266" s="481"/>
      <c r="P266" s="484">
        <v>7</v>
      </c>
      <c r="Q266" s="484">
        <v>2415</v>
      </c>
      <c r="R266" s="500"/>
      <c r="S266" s="485">
        <v>345</v>
      </c>
    </row>
    <row r="267" spans="1:19" ht="14.4" customHeight="1" x14ac:dyDescent="0.3">
      <c r="A267" s="480" t="s">
        <v>1546</v>
      </c>
      <c r="B267" s="481" t="s">
        <v>1587</v>
      </c>
      <c r="C267" s="481" t="s">
        <v>427</v>
      </c>
      <c r="D267" s="481" t="s">
        <v>478</v>
      </c>
      <c r="E267" s="481" t="s">
        <v>1548</v>
      </c>
      <c r="F267" s="481" t="s">
        <v>1583</v>
      </c>
      <c r="G267" s="481" t="s">
        <v>1584</v>
      </c>
      <c r="H267" s="484"/>
      <c r="I267" s="484"/>
      <c r="J267" s="481"/>
      <c r="K267" s="481"/>
      <c r="L267" s="484"/>
      <c r="M267" s="484"/>
      <c r="N267" s="481"/>
      <c r="O267" s="481"/>
      <c r="P267" s="484">
        <v>1</v>
      </c>
      <c r="Q267" s="484">
        <v>59</v>
      </c>
      <c r="R267" s="500"/>
      <c r="S267" s="485">
        <v>59</v>
      </c>
    </row>
    <row r="268" spans="1:19" ht="14.4" customHeight="1" x14ac:dyDescent="0.3">
      <c r="A268" s="480" t="s">
        <v>1546</v>
      </c>
      <c r="B268" s="481" t="s">
        <v>1587</v>
      </c>
      <c r="C268" s="481" t="s">
        <v>427</v>
      </c>
      <c r="D268" s="481" t="s">
        <v>479</v>
      </c>
      <c r="E268" s="481" t="s">
        <v>1548</v>
      </c>
      <c r="F268" s="481" t="s">
        <v>1551</v>
      </c>
      <c r="G268" s="481" t="s">
        <v>1552</v>
      </c>
      <c r="H268" s="484">
        <v>3</v>
      </c>
      <c r="I268" s="484">
        <v>105</v>
      </c>
      <c r="J268" s="481">
        <v>0.17736486486486486</v>
      </c>
      <c r="K268" s="481">
        <v>35</v>
      </c>
      <c r="L268" s="484">
        <v>16</v>
      </c>
      <c r="M268" s="484">
        <v>592</v>
      </c>
      <c r="N268" s="481">
        <v>1</v>
      </c>
      <c r="O268" s="481">
        <v>37</v>
      </c>
      <c r="P268" s="484">
        <v>18</v>
      </c>
      <c r="Q268" s="484">
        <v>666</v>
      </c>
      <c r="R268" s="500">
        <v>1.125</v>
      </c>
      <c r="S268" s="485">
        <v>37</v>
      </c>
    </row>
    <row r="269" spans="1:19" ht="14.4" customHeight="1" x14ac:dyDescent="0.3">
      <c r="A269" s="480" t="s">
        <v>1546</v>
      </c>
      <c r="B269" s="481" t="s">
        <v>1587</v>
      </c>
      <c r="C269" s="481" t="s">
        <v>427</v>
      </c>
      <c r="D269" s="481" t="s">
        <v>479</v>
      </c>
      <c r="E269" s="481" t="s">
        <v>1548</v>
      </c>
      <c r="F269" s="481" t="s">
        <v>1588</v>
      </c>
      <c r="G269" s="481" t="s">
        <v>1589</v>
      </c>
      <c r="H269" s="484">
        <v>9</v>
      </c>
      <c r="I269" s="484">
        <v>5877</v>
      </c>
      <c r="J269" s="481">
        <v>2.0959343794579173</v>
      </c>
      <c r="K269" s="481">
        <v>653</v>
      </c>
      <c r="L269" s="484">
        <v>4</v>
      </c>
      <c r="M269" s="484">
        <v>2804</v>
      </c>
      <c r="N269" s="481">
        <v>1</v>
      </c>
      <c r="O269" s="481">
        <v>701</v>
      </c>
      <c r="P269" s="484">
        <v>8</v>
      </c>
      <c r="Q269" s="484">
        <v>5608</v>
      </c>
      <c r="R269" s="500">
        <v>2</v>
      </c>
      <c r="S269" s="485">
        <v>701</v>
      </c>
    </row>
    <row r="270" spans="1:19" ht="14.4" customHeight="1" x14ac:dyDescent="0.3">
      <c r="A270" s="480" t="s">
        <v>1546</v>
      </c>
      <c r="B270" s="481" t="s">
        <v>1587</v>
      </c>
      <c r="C270" s="481" t="s">
        <v>427</v>
      </c>
      <c r="D270" s="481" t="s">
        <v>479</v>
      </c>
      <c r="E270" s="481" t="s">
        <v>1548</v>
      </c>
      <c r="F270" s="481" t="s">
        <v>1590</v>
      </c>
      <c r="G270" s="481" t="s">
        <v>1591</v>
      </c>
      <c r="H270" s="484">
        <v>16</v>
      </c>
      <c r="I270" s="484">
        <v>1600</v>
      </c>
      <c r="J270" s="481">
        <v>9.5357291852911377E-2</v>
      </c>
      <c r="K270" s="481">
        <v>100</v>
      </c>
      <c r="L270" s="484">
        <v>119</v>
      </c>
      <c r="M270" s="484">
        <v>16779</v>
      </c>
      <c r="N270" s="481">
        <v>1</v>
      </c>
      <c r="O270" s="481">
        <v>141</v>
      </c>
      <c r="P270" s="484">
        <v>143</v>
      </c>
      <c r="Q270" s="484">
        <v>20163</v>
      </c>
      <c r="R270" s="500">
        <v>1.2016806722689075</v>
      </c>
      <c r="S270" s="485">
        <v>141</v>
      </c>
    </row>
    <row r="271" spans="1:19" ht="14.4" customHeight="1" x14ac:dyDescent="0.3">
      <c r="A271" s="480" t="s">
        <v>1546</v>
      </c>
      <c r="B271" s="481" t="s">
        <v>1587</v>
      </c>
      <c r="C271" s="481" t="s">
        <v>427</v>
      </c>
      <c r="D271" s="481" t="s">
        <v>479</v>
      </c>
      <c r="E271" s="481" t="s">
        <v>1548</v>
      </c>
      <c r="F271" s="481" t="s">
        <v>1592</v>
      </c>
      <c r="G271" s="481" t="s">
        <v>1593</v>
      </c>
      <c r="H271" s="484">
        <v>14</v>
      </c>
      <c r="I271" s="484">
        <v>13272</v>
      </c>
      <c r="J271" s="481">
        <v>1.0667952736918254</v>
      </c>
      <c r="K271" s="481">
        <v>948</v>
      </c>
      <c r="L271" s="484">
        <v>13</v>
      </c>
      <c r="M271" s="484">
        <v>12441</v>
      </c>
      <c r="N271" s="481">
        <v>1</v>
      </c>
      <c r="O271" s="481">
        <v>957</v>
      </c>
      <c r="P271" s="484">
        <v>33</v>
      </c>
      <c r="Q271" s="484">
        <v>31581</v>
      </c>
      <c r="R271" s="500">
        <v>2.5384615384615383</v>
      </c>
      <c r="S271" s="485">
        <v>957</v>
      </c>
    </row>
    <row r="272" spans="1:19" ht="14.4" customHeight="1" x14ac:dyDescent="0.3">
      <c r="A272" s="480" t="s">
        <v>1546</v>
      </c>
      <c r="B272" s="481" t="s">
        <v>1587</v>
      </c>
      <c r="C272" s="481" t="s">
        <v>427</v>
      </c>
      <c r="D272" s="481" t="s">
        <v>479</v>
      </c>
      <c r="E272" s="481" t="s">
        <v>1548</v>
      </c>
      <c r="F272" s="481" t="s">
        <v>1561</v>
      </c>
      <c r="G272" s="481" t="s">
        <v>1562</v>
      </c>
      <c r="H272" s="484"/>
      <c r="I272" s="484"/>
      <c r="J272" s="481"/>
      <c r="K272" s="481"/>
      <c r="L272" s="484">
        <v>92</v>
      </c>
      <c r="M272" s="484">
        <v>3066.66</v>
      </c>
      <c r="N272" s="481">
        <v>1</v>
      </c>
      <c r="O272" s="481">
        <v>33.333260869565216</v>
      </c>
      <c r="P272" s="484">
        <v>155</v>
      </c>
      <c r="Q272" s="484">
        <v>5166.6299999999992</v>
      </c>
      <c r="R272" s="500">
        <v>1.6847743147267709</v>
      </c>
      <c r="S272" s="485">
        <v>33.333096774193542</v>
      </c>
    </row>
    <row r="273" spans="1:19" ht="14.4" customHeight="1" x14ac:dyDescent="0.3">
      <c r="A273" s="480" t="s">
        <v>1546</v>
      </c>
      <c r="B273" s="481" t="s">
        <v>1587</v>
      </c>
      <c r="C273" s="481" t="s">
        <v>427</v>
      </c>
      <c r="D273" s="481" t="s">
        <v>479</v>
      </c>
      <c r="E273" s="481" t="s">
        <v>1548</v>
      </c>
      <c r="F273" s="481" t="s">
        <v>1563</v>
      </c>
      <c r="G273" s="481" t="s">
        <v>1564</v>
      </c>
      <c r="H273" s="484"/>
      <c r="I273" s="484"/>
      <c r="J273" s="481"/>
      <c r="K273" s="481"/>
      <c r="L273" s="484">
        <v>4</v>
      </c>
      <c r="M273" s="484">
        <v>148</v>
      </c>
      <c r="N273" s="481">
        <v>1</v>
      </c>
      <c r="O273" s="481">
        <v>37</v>
      </c>
      <c r="P273" s="484">
        <v>1</v>
      </c>
      <c r="Q273" s="484">
        <v>37</v>
      </c>
      <c r="R273" s="500">
        <v>0.25</v>
      </c>
      <c r="S273" s="485">
        <v>37</v>
      </c>
    </row>
    <row r="274" spans="1:19" ht="14.4" customHeight="1" x14ac:dyDescent="0.3">
      <c r="A274" s="480" t="s">
        <v>1546</v>
      </c>
      <c r="B274" s="481" t="s">
        <v>1587</v>
      </c>
      <c r="C274" s="481" t="s">
        <v>427</v>
      </c>
      <c r="D274" s="481" t="s">
        <v>479</v>
      </c>
      <c r="E274" s="481" t="s">
        <v>1548</v>
      </c>
      <c r="F274" s="481" t="s">
        <v>1596</v>
      </c>
      <c r="G274" s="481" t="s">
        <v>1597</v>
      </c>
      <c r="H274" s="484">
        <v>20</v>
      </c>
      <c r="I274" s="484">
        <v>6720</v>
      </c>
      <c r="J274" s="481">
        <v>0.54106280193236711</v>
      </c>
      <c r="K274" s="481">
        <v>336</v>
      </c>
      <c r="L274" s="484">
        <v>36</v>
      </c>
      <c r="M274" s="484">
        <v>12420</v>
      </c>
      <c r="N274" s="481">
        <v>1</v>
      </c>
      <c r="O274" s="481">
        <v>345</v>
      </c>
      <c r="P274" s="484">
        <v>31</v>
      </c>
      <c r="Q274" s="484">
        <v>10695</v>
      </c>
      <c r="R274" s="500">
        <v>0.86111111111111116</v>
      </c>
      <c r="S274" s="485">
        <v>345</v>
      </c>
    </row>
    <row r="275" spans="1:19" ht="14.4" customHeight="1" x14ac:dyDescent="0.3">
      <c r="A275" s="480" t="s">
        <v>1546</v>
      </c>
      <c r="B275" s="481" t="s">
        <v>1587</v>
      </c>
      <c r="C275" s="481" t="s">
        <v>427</v>
      </c>
      <c r="D275" s="481" t="s">
        <v>479</v>
      </c>
      <c r="E275" s="481" t="s">
        <v>1548</v>
      </c>
      <c r="F275" s="481" t="s">
        <v>1598</v>
      </c>
      <c r="G275" s="481" t="s">
        <v>1599</v>
      </c>
      <c r="H275" s="484">
        <v>8</v>
      </c>
      <c r="I275" s="484">
        <v>4688</v>
      </c>
      <c r="J275" s="481"/>
      <c r="K275" s="481">
        <v>586</v>
      </c>
      <c r="L275" s="484"/>
      <c r="M275" s="484"/>
      <c r="N275" s="481"/>
      <c r="O275" s="481"/>
      <c r="P275" s="484"/>
      <c r="Q275" s="484"/>
      <c r="R275" s="500"/>
      <c r="S275" s="485"/>
    </row>
    <row r="276" spans="1:19" ht="14.4" customHeight="1" x14ac:dyDescent="0.3">
      <c r="A276" s="480" t="s">
        <v>1546</v>
      </c>
      <c r="B276" s="481" t="s">
        <v>1587</v>
      </c>
      <c r="C276" s="481" t="s">
        <v>427</v>
      </c>
      <c r="D276" s="481" t="s">
        <v>479</v>
      </c>
      <c r="E276" s="481" t="s">
        <v>1548</v>
      </c>
      <c r="F276" s="481" t="s">
        <v>1575</v>
      </c>
      <c r="G276" s="481" t="s">
        <v>1576</v>
      </c>
      <c r="H276" s="484"/>
      <c r="I276" s="484"/>
      <c r="J276" s="481"/>
      <c r="K276" s="481"/>
      <c r="L276" s="484"/>
      <c r="M276" s="484"/>
      <c r="N276" s="481"/>
      <c r="O276" s="481"/>
      <c r="P276" s="484">
        <v>2</v>
      </c>
      <c r="Q276" s="484">
        <v>148</v>
      </c>
      <c r="R276" s="500"/>
      <c r="S276" s="485">
        <v>74</v>
      </c>
    </row>
    <row r="277" spans="1:19" ht="14.4" customHeight="1" x14ac:dyDescent="0.3">
      <c r="A277" s="480" t="s">
        <v>1546</v>
      </c>
      <c r="B277" s="481" t="s">
        <v>1587</v>
      </c>
      <c r="C277" s="481" t="s">
        <v>427</v>
      </c>
      <c r="D277" s="481" t="s">
        <v>479</v>
      </c>
      <c r="E277" s="481" t="s">
        <v>1548</v>
      </c>
      <c r="F277" s="481" t="s">
        <v>1600</v>
      </c>
      <c r="G277" s="481" t="s">
        <v>1601</v>
      </c>
      <c r="H277" s="484">
        <v>1</v>
      </c>
      <c r="I277" s="484">
        <v>331</v>
      </c>
      <c r="J277" s="481">
        <v>4.9212013083556348E-2</v>
      </c>
      <c r="K277" s="481">
        <v>331</v>
      </c>
      <c r="L277" s="484">
        <v>19</v>
      </c>
      <c r="M277" s="484">
        <v>6726</v>
      </c>
      <c r="N277" s="481">
        <v>1</v>
      </c>
      <c r="O277" s="481">
        <v>354</v>
      </c>
      <c r="P277" s="484">
        <v>26</v>
      </c>
      <c r="Q277" s="484">
        <v>9230</v>
      </c>
      <c r="R277" s="500">
        <v>1.3722866488254535</v>
      </c>
      <c r="S277" s="485">
        <v>355</v>
      </c>
    </row>
    <row r="278" spans="1:19" ht="14.4" customHeight="1" x14ac:dyDescent="0.3">
      <c r="A278" s="480" t="s">
        <v>1546</v>
      </c>
      <c r="B278" s="481" t="s">
        <v>1587</v>
      </c>
      <c r="C278" s="481" t="s">
        <v>427</v>
      </c>
      <c r="D278" s="481" t="s">
        <v>479</v>
      </c>
      <c r="E278" s="481" t="s">
        <v>1548</v>
      </c>
      <c r="F278" s="481" t="s">
        <v>1577</v>
      </c>
      <c r="G278" s="481" t="s">
        <v>1578</v>
      </c>
      <c r="H278" s="484">
        <v>8</v>
      </c>
      <c r="I278" s="484">
        <v>1680</v>
      </c>
      <c r="J278" s="481">
        <v>5.483744614179397E-2</v>
      </c>
      <c r="K278" s="481">
        <v>210</v>
      </c>
      <c r="L278" s="484">
        <v>138</v>
      </c>
      <c r="M278" s="484">
        <v>30636</v>
      </c>
      <c r="N278" s="481">
        <v>1</v>
      </c>
      <c r="O278" s="481">
        <v>222</v>
      </c>
      <c r="P278" s="484">
        <v>155</v>
      </c>
      <c r="Q278" s="484">
        <v>34565</v>
      </c>
      <c r="R278" s="500">
        <v>1.1282478130304217</v>
      </c>
      <c r="S278" s="485">
        <v>223</v>
      </c>
    </row>
    <row r="279" spans="1:19" ht="14.4" customHeight="1" x14ac:dyDescent="0.3">
      <c r="A279" s="480" t="s">
        <v>1546</v>
      </c>
      <c r="B279" s="481" t="s">
        <v>1587</v>
      </c>
      <c r="C279" s="481" t="s">
        <v>427</v>
      </c>
      <c r="D279" s="481" t="s">
        <v>479</v>
      </c>
      <c r="E279" s="481" t="s">
        <v>1548</v>
      </c>
      <c r="F279" s="481" t="s">
        <v>1579</v>
      </c>
      <c r="G279" s="481" t="s">
        <v>1580</v>
      </c>
      <c r="H279" s="484">
        <v>3</v>
      </c>
      <c r="I279" s="484">
        <v>231</v>
      </c>
      <c r="J279" s="481">
        <v>2.1897810218978103E-2</v>
      </c>
      <c r="K279" s="481">
        <v>77</v>
      </c>
      <c r="L279" s="484">
        <v>137</v>
      </c>
      <c r="M279" s="484">
        <v>10549</v>
      </c>
      <c r="N279" s="481">
        <v>1</v>
      </c>
      <c r="O279" s="481">
        <v>77</v>
      </c>
      <c r="P279" s="484">
        <v>155</v>
      </c>
      <c r="Q279" s="484">
        <v>11935</v>
      </c>
      <c r="R279" s="500">
        <v>1.1313868613138687</v>
      </c>
      <c r="S279" s="485">
        <v>77</v>
      </c>
    </row>
    <row r="280" spans="1:19" ht="14.4" customHeight="1" x14ac:dyDescent="0.3">
      <c r="A280" s="480" t="s">
        <v>1546</v>
      </c>
      <c r="B280" s="481" t="s">
        <v>1587</v>
      </c>
      <c r="C280" s="481" t="s">
        <v>427</v>
      </c>
      <c r="D280" s="481" t="s">
        <v>479</v>
      </c>
      <c r="E280" s="481" t="s">
        <v>1548</v>
      </c>
      <c r="F280" s="481" t="s">
        <v>1602</v>
      </c>
      <c r="G280" s="481" t="s">
        <v>1603</v>
      </c>
      <c r="H280" s="484">
        <v>55</v>
      </c>
      <c r="I280" s="484">
        <v>9075</v>
      </c>
      <c r="J280" s="481">
        <v>0.44199298655756869</v>
      </c>
      <c r="K280" s="481">
        <v>165</v>
      </c>
      <c r="L280" s="484">
        <v>116</v>
      </c>
      <c r="M280" s="484">
        <v>20532</v>
      </c>
      <c r="N280" s="481">
        <v>1</v>
      </c>
      <c r="O280" s="481">
        <v>177</v>
      </c>
      <c r="P280" s="484">
        <v>121</v>
      </c>
      <c r="Q280" s="484">
        <v>21417</v>
      </c>
      <c r="R280" s="500">
        <v>1.0431034482758621</v>
      </c>
      <c r="S280" s="485">
        <v>177</v>
      </c>
    </row>
    <row r="281" spans="1:19" ht="14.4" customHeight="1" x14ac:dyDescent="0.3">
      <c r="A281" s="480" t="s">
        <v>1546</v>
      </c>
      <c r="B281" s="481" t="s">
        <v>1587</v>
      </c>
      <c r="C281" s="481" t="s">
        <v>427</v>
      </c>
      <c r="D281" s="481" t="s">
        <v>479</v>
      </c>
      <c r="E281" s="481" t="s">
        <v>1548</v>
      </c>
      <c r="F281" s="481" t="s">
        <v>1583</v>
      </c>
      <c r="G281" s="481" t="s">
        <v>1584</v>
      </c>
      <c r="H281" s="484"/>
      <c r="I281" s="484"/>
      <c r="J281" s="481"/>
      <c r="K281" s="481"/>
      <c r="L281" s="484">
        <v>1</v>
      </c>
      <c r="M281" s="484">
        <v>59</v>
      </c>
      <c r="N281" s="481">
        <v>1</v>
      </c>
      <c r="O281" s="481">
        <v>59</v>
      </c>
      <c r="P281" s="484"/>
      <c r="Q281" s="484"/>
      <c r="R281" s="500"/>
      <c r="S281" s="485"/>
    </row>
    <row r="282" spans="1:19" ht="14.4" customHeight="1" x14ac:dyDescent="0.3">
      <c r="A282" s="480" t="s">
        <v>1546</v>
      </c>
      <c r="B282" s="481" t="s">
        <v>1587</v>
      </c>
      <c r="C282" s="481" t="s">
        <v>427</v>
      </c>
      <c r="D282" s="481" t="s">
        <v>1542</v>
      </c>
      <c r="E282" s="481" t="s">
        <v>1548</v>
      </c>
      <c r="F282" s="481" t="s">
        <v>1590</v>
      </c>
      <c r="G282" s="481" t="s">
        <v>1591</v>
      </c>
      <c r="H282" s="484"/>
      <c r="I282" s="484"/>
      <c r="J282" s="481"/>
      <c r="K282" s="481"/>
      <c r="L282" s="484">
        <v>1</v>
      </c>
      <c r="M282" s="484">
        <v>141</v>
      </c>
      <c r="N282" s="481">
        <v>1</v>
      </c>
      <c r="O282" s="481">
        <v>141</v>
      </c>
      <c r="P282" s="484"/>
      <c r="Q282" s="484"/>
      <c r="R282" s="500"/>
      <c r="S282" s="485"/>
    </row>
    <row r="283" spans="1:19" ht="14.4" customHeight="1" x14ac:dyDescent="0.3">
      <c r="A283" s="480" t="s">
        <v>1546</v>
      </c>
      <c r="B283" s="481" t="s">
        <v>1587</v>
      </c>
      <c r="C283" s="481" t="s">
        <v>427</v>
      </c>
      <c r="D283" s="481" t="s">
        <v>1542</v>
      </c>
      <c r="E283" s="481" t="s">
        <v>1548</v>
      </c>
      <c r="F283" s="481" t="s">
        <v>1592</v>
      </c>
      <c r="G283" s="481" t="s">
        <v>1593</v>
      </c>
      <c r="H283" s="484"/>
      <c r="I283" s="484"/>
      <c r="J283" s="481"/>
      <c r="K283" s="481"/>
      <c r="L283" s="484">
        <v>30</v>
      </c>
      <c r="M283" s="484">
        <v>28710</v>
      </c>
      <c r="N283" s="481">
        <v>1</v>
      </c>
      <c r="O283" s="481">
        <v>957</v>
      </c>
      <c r="P283" s="484"/>
      <c r="Q283" s="484"/>
      <c r="R283" s="500"/>
      <c r="S283" s="485"/>
    </row>
    <row r="284" spans="1:19" ht="14.4" customHeight="1" x14ac:dyDescent="0.3">
      <c r="A284" s="480" t="s">
        <v>1546</v>
      </c>
      <c r="B284" s="481" t="s">
        <v>1587</v>
      </c>
      <c r="C284" s="481" t="s">
        <v>427</v>
      </c>
      <c r="D284" s="481" t="s">
        <v>1542</v>
      </c>
      <c r="E284" s="481" t="s">
        <v>1548</v>
      </c>
      <c r="F284" s="481" t="s">
        <v>1561</v>
      </c>
      <c r="G284" s="481" t="s">
        <v>1562</v>
      </c>
      <c r="H284" s="484"/>
      <c r="I284" s="484"/>
      <c r="J284" s="481"/>
      <c r="K284" s="481"/>
      <c r="L284" s="484">
        <v>11</v>
      </c>
      <c r="M284" s="484">
        <v>366.68</v>
      </c>
      <c r="N284" s="481">
        <v>1</v>
      </c>
      <c r="O284" s="481">
        <v>33.334545454545456</v>
      </c>
      <c r="P284" s="484"/>
      <c r="Q284" s="484"/>
      <c r="R284" s="500"/>
      <c r="S284" s="485"/>
    </row>
    <row r="285" spans="1:19" ht="14.4" customHeight="1" x14ac:dyDescent="0.3">
      <c r="A285" s="480" t="s">
        <v>1546</v>
      </c>
      <c r="B285" s="481" t="s">
        <v>1587</v>
      </c>
      <c r="C285" s="481" t="s">
        <v>427</v>
      </c>
      <c r="D285" s="481" t="s">
        <v>1542</v>
      </c>
      <c r="E285" s="481" t="s">
        <v>1548</v>
      </c>
      <c r="F285" s="481" t="s">
        <v>1596</v>
      </c>
      <c r="G285" s="481" t="s">
        <v>1597</v>
      </c>
      <c r="H285" s="484"/>
      <c r="I285" s="484"/>
      <c r="J285" s="481"/>
      <c r="K285" s="481"/>
      <c r="L285" s="484">
        <v>2</v>
      </c>
      <c r="M285" s="484">
        <v>690</v>
      </c>
      <c r="N285" s="481">
        <v>1</v>
      </c>
      <c r="O285" s="481">
        <v>345</v>
      </c>
      <c r="P285" s="484"/>
      <c r="Q285" s="484"/>
      <c r="R285" s="500"/>
      <c r="S285" s="485"/>
    </row>
    <row r="286" spans="1:19" ht="14.4" customHeight="1" x14ac:dyDescent="0.3">
      <c r="A286" s="480" t="s">
        <v>1546</v>
      </c>
      <c r="B286" s="481" t="s">
        <v>1587</v>
      </c>
      <c r="C286" s="481" t="s">
        <v>427</v>
      </c>
      <c r="D286" s="481" t="s">
        <v>1542</v>
      </c>
      <c r="E286" s="481" t="s">
        <v>1548</v>
      </c>
      <c r="F286" s="481" t="s">
        <v>1602</v>
      </c>
      <c r="G286" s="481" t="s">
        <v>1603</v>
      </c>
      <c r="H286" s="484"/>
      <c r="I286" s="484"/>
      <c r="J286" s="481"/>
      <c r="K286" s="481"/>
      <c r="L286" s="484">
        <v>26</v>
      </c>
      <c r="M286" s="484">
        <v>4602</v>
      </c>
      <c r="N286" s="481">
        <v>1</v>
      </c>
      <c r="O286" s="481">
        <v>177</v>
      </c>
      <c r="P286" s="484"/>
      <c r="Q286" s="484"/>
      <c r="R286" s="500"/>
      <c r="S286" s="485"/>
    </row>
    <row r="287" spans="1:19" ht="14.4" customHeight="1" x14ac:dyDescent="0.3">
      <c r="A287" s="480" t="s">
        <v>1546</v>
      </c>
      <c r="B287" s="481" t="s">
        <v>1587</v>
      </c>
      <c r="C287" s="481" t="s">
        <v>427</v>
      </c>
      <c r="D287" s="481" t="s">
        <v>480</v>
      </c>
      <c r="E287" s="481" t="s">
        <v>1548</v>
      </c>
      <c r="F287" s="481" t="s">
        <v>1551</v>
      </c>
      <c r="G287" s="481" t="s">
        <v>1552</v>
      </c>
      <c r="H287" s="484"/>
      <c r="I287" s="484"/>
      <c r="J287" s="481"/>
      <c r="K287" s="481"/>
      <c r="L287" s="484"/>
      <c r="M287" s="484"/>
      <c r="N287" s="481"/>
      <c r="O287" s="481"/>
      <c r="P287" s="484">
        <v>1</v>
      </c>
      <c r="Q287" s="484">
        <v>37</v>
      </c>
      <c r="R287" s="500"/>
      <c r="S287" s="485">
        <v>37</v>
      </c>
    </row>
    <row r="288" spans="1:19" ht="14.4" customHeight="1" x14ac:dyDescent="0.3">
      <c r="A288" s="480" t="s">
        <v>1546</v>
      </c>
      <c r="B288" s="481" t="s">
        <v>1587</v>
      </c>
      <c r="C288" s="481" t="s">
        <v>427</v>
      </c>
      <c r="D288" s="481" t="s">
        <v>480</v>
      </c>
      <c r="E288" s="481" t="s">
        <v>1548</v>
      </c>
      <c r="F288" s="481" t="s">
        <v>1590</v>
      </c>
      <c r="G288" s="481" t="s">
        <v>1591</v>
      </c>
      <c r="H288" s="484"/>
      <c r="I288" s="484"/>
      <c r="J288" s="481"/>
      <c r="K288" s="481"/>
      <c r="L288" s="484">
        <v>7</v>
      </c>
      <c r="M288" s="484">
        <v>987</v>
      </c>
      <c r="N288" s="481">
        <v>1</v>
      </c>
      <c r="O288" s="481">
        <v>141</v>
      </c>
      <c r="P288" s="484">
        <v>7</v>
      </c>
      <c r="Q288" s="484">
        <v>987</v>
      </c>
      <c r="R288" s="500">
        <v>1</v>
      </c>
      <c r="S288" s="485">
        <v>141</v>
      </c>
    </row>
    <row r="289" spans="1:19" ht="14.4" customHeight="1" x14ac:dyDescent="0.3">
      <c r="A289" s="480" t="s">
        <v>1546</v>
      </c>
      <c r="B289" s="481" t="s">
        <v>1587</v>
      </c>
      <c r="C289" s="481" t="s">
        <v>427</v>
      </c>
      <c r="D289" s="481" t="s">
        <v>480</v>
      </c>
      <c r="E289" s="481" t="s">
        <v>1548</v>
      </c>
      <c r="F289" s="481" t="s">
        <v>1596</v>
      </c>
      <c r="G289" s="481" t="s">
        <v>1597</v>
      </c>
      <c r="H289" s="484"/>
      <c r="I289" s="484"/>
      <c r="J289" s="481"/>
      <c r="K289" s="481"/>
      <c r="L289" s="484">
        <v>16</v>
      </c>
      <c r="M289" s="484">
        <v>5520</v>
      </c>
      <c r="N289" s="481">
        <v>1</v>
      </c>
      <c r="O289" s="481">
        <v>345</v>
      </c>
      <c r="P289" s="484">
        <v>12</v>
      </c>
      <c r="Q289" s="484">
        <v>4140</v>
      </c>
      <c r="R289" s="500">
        <v>0.75</v>
      </c>
      <c r="S289" s="485">
        <v>345</v>
      </c>
    </row>
    <row r="290" spans="1:19" ht="14.4" customHeight="1" x14ac:dyDescent="0.3">
      <c r="A290" s="480" t="s">
        <v>1546</v>
      </c>
      <c r="B290" s="481" t="s">
        <v>1587</v>
      </c>
      <c r="C290" s="481" t="s">
        <v>427</v>
      </c>
      <c r="D290" s="481" t="s">
        <v>1543</v>
      </c>
      <c r="E290" s="481" t="s">
        <v>1548</v>
      </c>
      <c r="F290" s="481" t="s">
        <v>1590</v>
      </c>
      <c r="G290" s="481" t="s">
        <v>1591</v>
      </c>
      <c r="H290" s="484"/>
      <c r="I290" s="484"/>
      <c r="J290" s="481"/>
      <c r="K290" s="481"/>
      <c r="L290" s="484">
        <v>7</v>
      </c>
      <c r="M290" s="484">
        <v>987</v>
      </c>
      <c r="N290" s="481">
        <v>1</v>
      </c>
      <c r="O290" s="481">
        <v>141</v>
      </c>
      <c r="P290" s="484"/>
      <c r="Q290" s="484"/>
      <c r="R290" s="500"/>
      <c r="S290" s="485"/>
    </row>
    <row r="291" spans="1:19" ht="14.4" customHeight="1" x14ac:dyDescent="0.3">
      <c r="A291" s="480" t="s">
        <v>1546</v>
      </c>
      <c r="B291" s="481" t="s">
        <v>1587</v>
      </c>
      <c r="C291" s="481" t="s">
        <v>427</v>
      </c>
      <c r="D291" s="481" t="s">
        <v>1543</v>
      </c>
      <c r="E291" s="481" t="s">
        <v>1548</v>
      </c>
      <c r="F291" s="481" t="s">
        <v>1596</v>
      </c>
      <c r="G291" s="481" t="s">
        <v>1597</v>
      </c>
      <c r="H291" s="484">
        <v>5</v>
      </c>
      <c r="I291" s="484">
        <v>1680</v>
      </c>
      <c r="J291" s="481">
        <v>1.6231884057971016</v>
      </c>
      <c r="K291" s="481">
        <v>336</v>
      </c>
      <c r="L291" s="484">
        <v>3</v>
      </c>
      <c r="M291" s="484">
        <v>1035</v>
      </c>
      <c r="N291" s="481">
        <v>1</v>
      </c>
      <c r="O291" s="481">
        <v>345</v>
      </c>
      <c r="P291" s="484"/>
      <c r="Q291" s="484"/>
      <c r="R291" s="500"/>
      <c r="S291" s="485"/>
    </row>
    <row r="292" spans="1:19" ht="14.4" customHeight="1" x14ac:dyDescent="0.3">
      <c r="A292" s="480" t="s">
        <v>1546</v>
      </c>
      <c r="B292" s="481" t="s">
        <v>1587</v>
      </c>
      <c r="C292" s="481" t="s">
        <v>427</v>
      </c>
      <c r="D292" s="481" t="s">
        <v>1543</v>
      </c>
      <c r="E292" s="481" t="s">
        <v>1548</v>
      </c>
      <c r="F292" s="481" t="s">
        <v>1577</v>
      </c>
      <c r="G292" s="481" t="s">
        <v>1578</v>
      </c>
      <c r="H292" s="484">
        <v>4</v>
      </c>
      <c r="I292" s="484">
        <v>840</v>
      </c>
      <c r="J292" s="481">
        <v>1.8918918918918919</v>
      </c>
      <c r="K292" s="481">
        <v>210</v>
      </c>
      <c r="L292" s="484">
        <v>2</v>
      </c>
      <c r="M292" s="484">
        <v>444</v>
      </c>
      <c r="N292" s="481">
        <v>1</v>
      </c>
      <c r="O292" s="481">
        <v>222</v>
      </c>
      <c r="P292" s="484"/>
      <c r="Q292" s="484"/>
      <c r="R292" s="500"/>
      <c r="S292" s="485"/>
    </row>
    <row r="293" spans="1:19" ht="14.4" customHeight="1" x14ac:dyDescent="0.3">
      <c r="A293" s="480" t="s">
        <v>1546</v>
      </c>
      <c r="B293" s="481" t="s">
        <v>1604</v>
      </c>
      <c r="C293" s="481" t="s">
        <v>427</v>
      </c>
      <c r="D293" s="481" t="s">
        <v>470</v>
      </c>
      <c r="E293" s="481" t="s">
        <v>1548</v>
      </c>
      <c r="F293" s="481" t="s">
        <v>1551</v>
      </c>
      <c r="G293" s="481" t="s">
        <v>1552</v>
      </c>
      <c r="H293" s="484"/>
      <c r="I293" s="484"/>
      <c r="J293" s="481"/>
      <c r="K293" s="481"/>
      <c r="L293" s="484"/>
      <c r="M293" s="484"/>
      <c r="N293" s="481"/>
      <c r="O293" s="481"/>
      <c r="P293" s="484">
        <v>2</v>
      </c>
      <c r="Q293" s="484">
        <v>74</v>
      </c>
      <c r="R293" s="500"/>
      <c r="S293" s="485">
        <v>37</v>
      </c>
    </row>
    <row r="294" spans="1:19" ht="14.4" customHeight="1" x14ac:dyDescent="0.3">
      <c r="A294" s="480" t="s">
        <v>1546</v>
      </c>
      <c r="B294" s="481" t="s">
        <v>1604</v>
      </c>
      <c r="C294" s="481" t="s">
        <v>427</v>
      </c>
      <c r="D294" s="481" t="s">
        <v>470</v>
      </c>
      <c r="E294" s="481" t="s">
        <v>1548</v>
      </c>
      <c r="F294" s="481" t="s">
        <v>1563</v>
      </c>
      <c r="G294" s="481" t="s">
        <v>1564</v>
      </c>
      <c r="H294" s="484"/>
      <c r="I294" s="484"/>
      <c r="J294" s="481"/>
      <c r="K294" s="481"/>
      <c r="L294" s="484"/>
      <c r="M294" s="484"/>
      <c r="N294" s="481"/>
      <c r="O294" s="481"/>
      <c r="P294" s="484">
        <v>2</v>
      </c>
      <c r="Q294" s="484">
        <v>74</v>
      </c>
      <c r="R294" s="500"/>
      <c r="S294" s="485">
        <v>37</v>
      </c>
    </row>
    <row r="295" spans="1:19" ht="14.4" customHeight="1" x14ac:dyDescent="0.3">
      <c r="A295" s="480" t="s">
        <v>1546</v>
      </c>
      <c r="B295" s="481" t="s">
        <v>1604</v>
      </c>
      <c r="C295" s="481" t="s">
        <v>427</v>
      </c>
      <c r="D295" s="481" t="s">
        <v>470</v>
      </c>
      <c r="E295" s="481" t="s">
        <v>1548</v>
      </c>
      <c r="F295" s="481" t="s">
        <v>1607</v>
      </c>
      <c r="G295" s="481" t="s">
        <v>1608</v>
      </c>
      <c r="H295" s="484"/>
      <c r="I295" s="484"/>
      <c r="J295" s="481"/>
      <c r="K295" s="481"/>
      <c r="L295" s="484"/>
      <c r="M295" s="484"/>
      <c r="N295" s="481"/>
      <c r="O295" s="481"/>
      <c r="P295" s="484">
        <v>4</v>
      </c>
      <c r="Q295" s="484">
        <v>708</v>
      </c>
      <c r="R295" s="500"/>
      <c r="S295" s="485">
        <v>177</v>
      </c>
    </row>
    <row r="296" spans="1:19" ht="14.4" customHeight="1" x14ac:dyDescent="0.3">
      <c r="A296" s="480" t="s">
        <v>1546</v>
      </c>
      <c r="B296" s="481" t="s">
        <v>1604</v>
      </c>
      <c r="C296" s="481" t="s">
        <v>427</v>
      </c>
      <c r="D296" s="481" t="s">
        <v>470</v>
      </c>
      <c r="E296" s="481" t="s">
        <v>1548</v>
      </c>
      <c r="F296" s="481" t="s">
        <v>1577</v>
      </c>
      <c r="G296" s="481" t="s">
        <v>1578</v>
      </c>
      <c r="H296" s="484"/>
      <c r="I296" s="484"/>
      <c r="J296" s="481"/>
      <c r="K296" s="481"/>
      <c r="L296" s="484"/>
      <c r="M296" s="484"/>
      <c r="N296" s="481"/>
      <c r="O296" s="481"/>
      <c r="P296" s="484">
        <v>4</v>
      </c>
      <c r="Q296" s="484">
        <v>892</v>
      </c>
      <c r="R296" s="500"/>
      <c r="S296" s="485">
        <v>223</v>
      </c>
    </row>
    <row r="297" spans="1:19" ht="14.4" customHeight="1" x14ac:dyDescent="0.3">
      <c r="A297" s="480" t="s">
        <v>1546</v>
      </c>
      <c r="B297" s="481" t="s">
        <v>1604</v>
      </c>
      <c r="C297" s="481" t="s">
        <v>427</v>
      </c>
      <c r="D297" s="481" t="s">
        <v>470</v>
      </c>
      <c r="E297" s="481" t="s">
        <v>1548</v>
      </c>
      <c r="F297" s="481" t="s">
        <v>1579</v>
      </c>
      <c r="G297" s="481" t="s">
        <v>1580</v>
      </c>
      <c r="H297" s="484"/>
      <c r="I297" s="484"/>
      <c r="J297" s="481"/>
      <c r="K297" s="481"/>
      <c r="L297" s="484"/>
      <c r="M297" s="484"/>
      <c r="N297" s="481"/>
      <c r="O297" s="481"/>
      <c r="P297" s="484">
        <v>4</v>
      </c>
      <c r="Q297" s="484">
        <v>308</v>
      </c>
      <c r="R297" s="500"/>
      <c r="S297" s="485">
        <v>77</v>
      </c>
    </row>
    <row r="298" spans="1:19" ht="14.4" customHeight="1" x14ac:dyDescent="0.3">
      <c r="A298" s="480" t="s">
        <v>1546</v>
      </c>
      <c r="B298" s="481" t="s">
        <v>1604</v>
      </c>
      <c r="C298" s="481" t="s">
        <v>427</v>
      </c>
      <c r="D298" s="481" t="s">
        <v>470</v>
      </c>
      <c r="E298" s="481" t="s">
        <v>1548</v>
      </c>
      <c r="F298" s="481" t="s">
        <v>1583</v>
      </c>
      <c r="G298" s="481" t="s">
        <v>1584</v>
      </c>
      <c r="H298" s="484"/>
      <c r="I298" s="484"/>
      <c r="J298" s="481"/>
      <c r="K298" s="481"/>
      <c r="L298" s="484"/>
      <c r="M298" s="484"/>
      <c r="N298" s="481"/>
      <c r="O298" s="481"/>
      <c r="P298" s="484">
        <v>1</v>
      </c>
      <c r="Q298" s="484">
        <v>59</v>
      </c>
      <c r="R298" s="500"/>
      <c r="S298" s="485">
        <v>59</v>
      </c>
    </row>
    <row r="299" spans="1:19" ht="14.4" customHeight="1" x14ac:dyDescent="0.3">
      <c r="A299" s="480" t="s">
        <v>1546</v>
      </c>
      <c r="B299" s="481" t="s">
        <v>1604</v>
      </c>
      <c r="C299" s="481" t="s">
        <v>427</v>
      </c>
      <c r="D299" s="481" t="s">
        <v>1535</v>
      </c>
      <c r="E299" s="481" t="s">
        <v>1548</v>
      </c>
      <c r="F299" s="481" t="s">
        <v>1551</v>
      </c>
      <c r="G299" s="481" t="s">
        <v>1552</v>
      </c>
      <c r="H299" s="484"/>
      <c r="I299" s="484"/>
      <c r="J299" s="481"/>
      <c r="K299" s="481"/>
      <c r="L299" s="484"/>
      <c r="M299" s="484"/>
      <c r="N299" s="481"/>
      <c r="O299" s="481"/>
      <c r="P299" s="484">
        <v>2</v>
      </c>
      <c r="Q299" s="484">
        <v>74</v>
      </c>
      <c r="R299" s="500"/>
      <c r="S299" s="485">
        <v>37</v>
      </c>
    </row>
    <row r="300" spans="1:19" ht="14.4" customHeight="1" x14ac:dyDescent="0.3">
      <c r="A300" s="480" t="s">
        <v>1546</v>
      </c>
      <c r="B300" s="481" t="s">
        <v>1604</v>
      </c>
      <c r="C300" s="481" t="s">
        <v>427</v>
      </c>
      <c r="D300" s="481" t="s">
        <v>1535</v>
      </c>
      <c r="E300" s="481" t="s">
        <v>1548</v>
      </c>
      <c r="F300" s="481" t="s">
        <v>1605</v>
      </c>
      <c r="G300" s="481" t="s">
        <v>1606</v>
      </c>
      <c r="H300" s="484"/>
      <c r="I300" s="484"/>
      <c r="J300" s="481"/>
      <c r="K300" s="481"/>
      <c r="L300" s="484"/>
      <c r="M300" s="484"/>
      <c r="N300" s="481"/>
      <c r="O300" s="481"/>
      <c r="P300" s="484">
        <v>1</v>
      </c>
      <c r="Q300" s="484">
        <v>1004</v>
      </c>
      <c r="R300" s="500"/>
      <c r="S300" s="485">
        <v>1004</v>
      </c>
    </row>
    <row r="301" spans="1:19" ht="14.4" customHeight="1" x14ac:dyDescent="0.3">
      <c r="A301" s="480" t="s">
        <v>1546</v>
      </c>
      <c r="B301" s="481" t="s">
        <v>1604</v>
      </c>
      <c r="C301" s="481" t="s">
        <v>427</v>
      </c>
      <c r="D301" s="481" t="s">
        <v>1535</v>
      </c>
      <c r="E301" s="481" t="s">
        <v>1548</v>
      </c>
      <c r="F301" s="481" t="s">
        <v>1561</v>
      </c>
      <c r="G301" s="481" t="s">
        <v>1562</v>
      </c>
      <c r="H301" s="484"/>
      <c r="I301" s="484"/>
      <c r="J301" s="481"/>
      <c r="K301" s="481"/>
      <c r="L301" s="484"/>
      <c r="M301" s="484"/>
      <c r="N301" s="481"/>
      <c r="O301" s="481"/>
      <c r="P301" s="484">
        <v>2</v>
      </c>
      <c r="Q301" s="484">
        <v>66.66</v>
      </c>
      <c r="R301" s="500"/>
      <c r="S301" s="485">
        <v>33.33</v>
      </c>
    </row>
    <row r="302" spans="1:19" ht="14.4" customHeight="1" x14ac:dyDescent="0.3">
      <c r="A302" s="480" t="s">
        <v>1546</v>
      </c>
      <c r="B302" s="481" t="s">
        <v>1604</v>
      </c>
      <c r="C302" s="481" t="s">
        <v>427</v>
      </c>
      <c r="D302" s="481" t="s">
        <v>1535</v>
      </c>
      <c r="E302" s="481" t="s">
        <v>1548</v>
      </c>
      <c r="F302" s="481" t="s">
        <v>1563</v>
      </c>
      <c r="G302" s="481" t="s">
        <v>1564</v>
      </c>
      <c r="H302" s="484"/>
      <c r="I302" s="484"/>
      <c r="J302" s="481"/>
      <c r="K302" s="481"/>
      <c r="L302" s="484"/>
      <c r="M302" s="484"/>
      <c r="N302" s="481"/>
      <c r="O302" s="481"/>
      <c r="P302" s="484">
        <v>2</v>
      </c>
      <c r="Q302" s="484">
        <v>74</v>
      </c>
      <c r="R302" s="500"/>
      <c r="S302" s="485">
        <v>37</v>
      </c>
    </row>
    <row r="303" spans="1:19" ht="14.4" customHeight="1" x14ac:dyDescent="0.3">
      <c r="A303" s="480" t="s">
        <v>1546</v>
      </c>
      <c r="B303" s="481" t="s">
        <v>1604</v>
      </c>
      <c r="C303" s="481" t="s">
        <v>427</v>
      </c>
      <c r="D303" s="481" t="s">
        <v>1535</v>
      </c>
      <c r="E303" s="481" t="s">
        <v>1548</v>
      </c>
      <c r="F303" s="481" t="s">
        <v>1607</v>
      </c>
      <c r="G303" s="481" t="s">
        <v>1608</v>
      </c>
      <c r="H303" s="484"/>
      <c r="I303" s="484"/>
      <c r="J303" s="481"/>
      <c r="K303" s="481"/>
      <c r="L303" s="484"/>
      <c r="M303" s="484"/>
      <c r="N303" s="481"/>
      <c r="O303" s="481"/>
      <c r="P303" s="484">
        <v>3</v>
      </c>
      <c r="Q303" s="484">
        <v>531</v>
      </c>
      <c r="R303" s="500"/>
      <c r="S303" s="485">
        <v>177</v>
      </c>
    </row>
    <row r="304" spans="1:19" ht="14.4" customHeight="1" x14ac:dyDescent="0.3">
      <c r="A304" s="480" t="s">
        <v>1546</v>
      </c>
      <c r="B304" s="481" t="s">
        <v>1604</v>
      </c>
      <c r="C304" s="481" t="s">
        <v>427</v>
      </c>
      <c r="D304" s="481" t="s">
        <v>1535</v>
      </c>
      <c r="E304" s="481" t="s">
        <v>1548</v>
      </c>
      <c r="F304" s="481" t="s">
        <v>1577</v>
      </c>
      <c r="G304" s="481" t="s">
        <v>1578</v>
      </c>
      <c r="H304" s="484"/>
      <c r="I304" s="484"/>
      <c r="J304" s="481"/>
      <c r="K304" s="481"/>
      <c r="L304" s="484"/>
      <c r="M304" s="484"/>
      <c r="N304" s="481"/>
      <c r="O304" s="481"/>
      <c r="P304" s="484">
        <v>2</v>
      </c>
      <c r="Q304" s="484">
        <v>446</v>
      </c>
      <c r="R304" s="500"/>
      <c r="S304" s="485">
        <v>223</v>
      </c>
    </row>
    <row r="305" spans="1:19" ht="14.4" customHeight="1" x14ac:dyDescent="0.3">
      <c r="A305" s="480" t="s">
        <v>1546</v>
      </c>
      <c r="B305" s="481" t="s">
        <v>1604</v>
      </c>
      <c r="C305" s="481" t="s">
        <v>427</v>
      </c>
      <c r="D305" s="481" t="s">
        <v>1535</v>
      </c>
      <c r="E305" s="481" t="s">
        <v>1548</v>
      </c>
      <c r="F305" s="481" t="s">
        <v>1579</v>
      </c>
      <c r="G305" s="481" t="s">
        <v>1580</v>
      </c>
      <c r="H305" s="484"/>
      <c r="I305" s="484"/>
      <c r="J305" s="481"/>
      <c r="K305" s="481"/>
      <c r="L305" s="484"/>
      <c r="M305" s="484"/>
      <c r="N305" s="481"/>
      <c r="O305" s="481"/>
      <c r="P305" s="484">
        <v>2</v>
      </c>
      <c r="Q305" s="484">
        <v>154</v>
      </c>
      <c r="R305" s="500"/>
      <c r="S305" s="485">
        <v>77</v>
      </c>
    </row>
    <row r="306" spans="1:19" ht="14.4" customHeight="1" x14ac:dyDescent="0.3">
      <c r="A306" s="480" t="s">
        <v>1546</v>
      </c>
      <c r="B306" s="481" t="s">
        <v>1604</v>
      </c>
      <c r="C306" s="481" t="s">
        <v>427</v>
      </c>
      <c r="D306" s="481" t="s">
        <v>1535</v>
      </c>
      <c r="E306" s="481" t="s">
        <v>1548</v>
      </c>
      <c r="F306" s="481" t="s">
        <v>1583</v>
      </c>
      <c r="G306" s="481" t="s">
        <v>1584</v>
      </c>
      <c r="H306" s="484"/>
      <c r="I306" s="484"/>
      <c r="J306" s="481"/>
      <c r="K306" s="481"/>
      <c r="L306" s="484"/>
      <c r="M306" s="484"/>
      <c r="N306" s="481"/>
      <c r="O306" s="481"/>
      <c r="P306" s="484">
        <v>2</v>
      </c>
      <c r="Q306" s="484">
        <v>118</v>
      </c>
      <c r="R306" s="500"/>
      <c r="S306" s="485">
        <v>59</v>
      </c>
    </row>
    <row r="307" spans="1:19" ht="14.4" customHeight="1" x14ac:dyDescent="0.3">
      <c r="A307" s="480" t="s">
        <v>1546</v>
      </c>
      <c r="B307" s="481" t="s">
        <v>1604</v>
      </c>
      <c r="C307" s="481" t="s">
        <v>427</v>
      </c>
      <c r="D307" s="481" t="s">
        <v>471</v>
      </c>
      <c r="E307" s="481" t="s">
        <v>1548</v>
      </c>
      <c r="F307" s="481" t="s">
        <v>1551</v>
      </c>
      <c r="G307" s="481" t="s">
        <v>1552</v>
      </c>
      <c r="H307" s="484">
        <v>3</v>
      </c>
      <c r="I307" s="484">
        <v>105</v>
      </c>
      <c r="J307" s="481">
        <v>0.1891891891891892</v>
      </c>
      <c r="K307" s="481">
        <v>35</v>
      </c>
      <c r="L307" s="484">
        <v>15</v>
      </c>
      <c r="M307" s="484">
        <v>555</v>
      </c>
      <c r="N307" s="481">
        <v>1</v>
      </c>
      <c r="O307" s="481">
        <v>37</v>
      </c>
      <c r="P307" s="484">
        <v>8</v>
      </c>
      <c r="Q307" s="484">
        <v>296</v>
      </c>
      <c r="R307" s="500">
        <v>0.53333333333333333</v>
      </c>
      <c r="S307" s="485">
        <v>37</v>
      </c>
    </row>
    <row r="308" spans="1:19" ht="14.4" customHeight="1" x14ac:dyDescent="0.3">
      <c r="A308" s="480" t="s">
        <v>1546</v>
      </c>
      <c r="B308" s="481" t="s">
        <v>1604</v>
      </c>
      <c r="C308" s="481" t="s">
        <v>427</v>
      </c>
      <c r="D308" s="481" t="s">
        <v>471</v>
      </c>
      <c r="E308" s="481" t="s">
        <v>1548</v>
      </c>
      <c r="F308" s="481" t="s">
        <v>1561</v>
      </c>
      <c r="G308" s="481" t="s">
        <v>1562</v>
      </c>
      <c r="H308" s="484"/>
      <c r="I308" s="484"/>
      <c r="J308" s="481"/>
      <c r="K308" s="481"/>
      <c r="L308" s="484">
        <v>3</v>
      </c>
      <c r="M308" s="484">
        <v>100</v>
      </c>
      <c r="N308" s="481">
        <v>1</v>
      </c>
      <c r="O308" s="481">
        <v>33.333333333333336</v>
      </c>
      <c r="P308" s="484">
        <v>1</v>
      </c>
      <c r="Q308" s="484">
        <v>33.33</v>
      </c>
      <c r="R308" s="500">
        <v>0.33329999999999999</v>
      </c>
      <c r="S308" s="485">
        <v>33.33</v>
      </c>
    </row>
    <row r="309" spans="1:19" ht="14.4" customHeight="1" x14ac:dyDescent="0.3">
      <c r="A309" s="480" t="s">
        <v>1546</v>
      </c>
      <c r="B309" s="481" t="s">
        <v>1604</v>
      </c>
      <c r="C309" s="481" t="s">
        <v>427</v>
      </c>
      <c r="D309" s="481" t="s">
        <v>471</v>
      </c>
      <c r="E309" s="481" t="s">
        <v>1548</v>
      </c>
      <c r="F309" s="481" t="s">
        <v>1563</v>
      </c>
      <c r="G309" s="481" t="s">
        <v>1564</v>
      </c>
      <c r="H309" s="484"/>
      <c r="I309" s="484"/>
      <c r="J309" s="481"/>
      <c r="K309" s="481"/>
      <c r="L309" s="484">
        <v>4</v>
      </c>
      <c r="M309" s="484">
        <v>148</v>
      </c>
      <c r="N309" s="481">
        <v>1</v>
      </c>
      <c r="O309" s="481">
        <v>37</v>
      </c>
      <c r="P309" s="484"/>
      <c r="Q309" s="484"/>
      <c r="R309" s="500"/>
      <c r="S309" s="485"/>
    </row>
    <row r="310" spans="1:19" ht="14.4" customHeight="1" x14ac:dyDescent="0.3">
      <c r="A310" s="480" t="s">
        <v>1546</v>
      </c>
      <c r="B310" s="481" t="s">
        <v>1604</v>
      </c>
      <c r="C310" s="481" t="s">
        <v>427</v>
      </c>
      <c r="D310" s="481" t="s">
        <v>471</v>
      </c>
      <c r="E310" s="481" t="s">
        <v>1548</v>
      </c>
      <c r="F310" s="481" t="s">
        <v>1607</v>
      </c>
      <c r="G310" s="481" t="s">
        <v>1608</v>
      </c>
      <c r="H310" s="484">
        <v>4</v>
      </c>
      <c r="I310" s="484">
        <v>660</v>
      </c>
      <c r="J310" s="481"/>
      <c r="K310" s="481">
        <v>165</v>
      </c>
      <c r="L310" s="484"/>
      <c r="M310" s="484"/>
      <c r="N310" s="481"/>
      <c r="O310" s="481"/>
      <c r="P310" s="484"/>
      <c r="Q310" s="484"/>
      <c r="R310" s="500"/>
      <c r="S310" s="485"/>
    </row>
    <row r="311" spans="1:19" ht="14.4" customHeight="1" x14ac:dyDescent="0.3">
      <c r="A311" s="480" t="s">
        <v>1546</v>
      </c>
      <c r="B311" s="481" t="s">
        <v>1604</v>
      </c>
      <c r="C311" s="481" t="s">
        <v>427</v>
      </c>
      <c r="D311" s="481" t="s">
        <v>471</v>
      </c>
      <c r="E311" s="481" t="s">
        <v>1548</v>
      </c>
      <c r="F311" s="481" t="s">
        <v>1577</v>
      </c>
      <c r="G311" s="481" t="s">
        <v>1578</v>
      </c>
      <c r="H311" s="484"/>
      <c r="I311" s="484"/>
      <c r="J311" s="481"/>
      <c r="K311" s="481"/>
      <c r="L311" s="484">
        <v>6</v>
      </c>
      <c r="M311" s="484">
        <v>1332</v>
      </c>
      <c r="N311" s="481">
        <v>1</v>
      </c>
      <c r="O311" s="481">
        <v>222</v>
      </c>
      <c r="P311" s="484">
        <v>1</v>
      </c>
      <c r="Q311" s="484">
        <v>223</v>
      </c>
      <c r="R311" s="500">
        <v>0.16741741741741742</v>
      </c>
      <c r="S311" s="485">
        <v>223</v>
      </c>
    </row>
    <row r="312" spans="1:19" ht="14.4" customHeight="1" x14ac:dyDescent="0.3">
      <c r="A312" s="480" t="s">
        <v>1546</v>
      </c>
      <c r="B312" s="481" t="s">
        <v>1604</v>
      </c>
      <c r="C312" s="481" t="s">
        <v>427</v>
      </c>
      <c r="D312" s="481" t="s">
        <v>471</v>
      </c>
      <c r="E312" s="481" t="s">
        <v>1548</v>
      </c>
      <c r="F312" s="481" t="s">
        <v>1579</v>
      </c>
      <c r="G312" s="481" t="s">
        <v>1580</v>
      </c>
      <c r="H312" s="484"/>
      <c r="I312" s="484"/>
      <c r="J312" s="481"/>
      <c r="K312" s="481"/>
      <c r="L312" s="484">
        <v>6</v>
      </c>
      <c r="M312" s="484">
        <v>462</v>
      </c>
      <c r="N312" s="481">
        <v>1</v>
      </c>
      <c r="O312" s="481">
        <v>77</v>
      </c>
      <c r="P312" s="484">
        <v>1</v>
      </c>
      <c r="Q312" s="484">
        <v>77</v>
      </c>
      <c r="R312" s="500">
        <v>0.16666666666666666</v>
      </c>
      <c r="S312" s="485">
        <v>77</v>
      </c>
    </row>
    <row r="313" spans="1:19" ht="14.4" customHeight="1" x14ac:dyDescent="0.3">
      <c r="A313" s="480" t="s">
        <v>1546</v>
      </c>
      <c r="B313" s="481" t="s">
        <v>1604</v>
      </c>
      <c r="C313" s="481" t="s">
        <v>427</v>
      </c>
      <c r="D313" s="481" t="s">
        <v>471</v>
      </c>
      <c r="E313" s="481" t="s">
        <v>1548</v>
      </c>
      <c r="F313" s="481" t="s">
        <v>1581</v>
      </c>
      <c r="G313" s="481" t="s">
        <v>1582</v>
      </c>
      <c r="H313" s="484">
        <v>1</v>
      </c>
      <c r="I313" s="484">
        <v>210</v>
      </c>
      <c r="J313" s="481"/>
      <c r="K313" s="481">
        <v>210</v>
      </c>
      <c r="L313" s="484"/>
      <c r="M313" s="484"/>
      <c r="N313" s="481"/>
      <c r="O313" s="481"/>
      <c r="P313" s="484"/>
      <c r="Q313" s="484"/>
      <c r="R313" s="500"/>
      <c r="S313" s="485"/>
    </row>
    <row r="314" spans="1:19" ht="14.4" customHeight="1" x14ac:dyDescent="0.3">
      <c r="A314" s="480" t="s">
        <v>1546</v>
      </c>
      <c r="B314" s="481" t="s">
        <v>1604</v>
      </c>
      <c r="C314" s="481" t="s">
        <v>427</v>
      </c>
      <c r="D314" s="481" t="s">
        <v>471</v>
      </c>
      <c r="E314" s="481" t="s">
        <v>1548</v>
      </c>
      <c r="F314" s="481" t="s">
        <v>1583</v>
      </c>
      <c r="G314" s="481" t="s">
        <v>1584</v>
      </c>
      <c r="H314" s="484"/>
      <c r="I314" s="484"/>
      <c r="J314" s="481"/>
      <c r="K314" s="481"/>
      <c r="L314" s="484">
        <v>5</v>
      </c>
      <c r="M314" s="484">
        <v>295</v>
      </c>
      <c r="N314" s="481">
        <v>1</v>
      </c>
      <c r="O314" s="481">
        <v>59</v>
      </c>
      <c r="P314" s="484"/>
      <c r="Q314" s="484"/>
      <c r="R314" s="500"/>
      <c r="S314" s="485"/>
    </row>
    <row r="315" spans="1:19" ht="14.4" customHeight="1" x14ac:dyDescent="0.3">
      <c r="A315" s="480" t="s">
        <v>1546</v>
      </c>
      <c r="B315" s="481" t="s">
        <v>1604</v>
      </c>
      <c r="C315" s="481" t="s">
        <v>427</v>
      </c>
      <c r="D315" s="481" t="s">
        <v>471</v>
      </c>
      <c r="E315" s="481" t="s">
        <v>1548</v>
      </c>
      <c r="F315" s="481" t="s">
        <v>1609</v>
      </c>
      <c r="G315" s="481" t="s">
        <v>1610</v>
      </c>
      <c r="H315" s="484">
        <v>7</v>
      </c>
      <c r="I315" s="484">
        <v>2317</v>
      </c>
      <c r="J315" s="481">
        <v>1.0908662900188324</v>
      </c>
      <c r="K315" s="481">
        <v>331</v>
      </c>
      <c r="L315" s="484">
        <v>6</v>
      </c>
      <c r="M315" s="484">
        <v>2124</v>
      </c>
      <c r="N315" s="481">
        <v>1</v>
      </c>
      <c r="O315" s="481">
        <v>354</v>
      </c>
      <c r="P315" s="484">
        <v>1</v>
      </c>
      <c r="Q315" s="484">
        <v>355</v>
      </c>
      <c r="R315" s="500">
        <v>0.16713747645951035</v>
      </c>
      <c r="S315" s="485">
        <v>355</v>
      </c>
    </row>
    <row r="316" spans="1:19" ht="14.4" customHeight="1" x14ac:dyDescent="0.3">
      <c r="A316" s="480" t="s">
        <v>1546</v>
      </c>
      <c r="B316" s="481" t="s">
        <v>1604</v>
      </c>
      <c r="C316" s="481" t="s">
        <v>427</v>
      </c>
      <c r="D316" s="481" t="s">
        <v>472</v>
      </c>
      <c r="E316" s="481" t="s">
        <v>1548</v>
      </c>
      <c r="F316" s="481" t="s">
        <v>1551</v>
      </c>
      <c r="G316" s="481" t="s">
        <v>1552</v>
      </c>
      <c r="H316" s="484">
        <v>2</v>
      </c>
      <c r="I316" s="484">
        <v>70</v>
      </c>
      <c r="J316" s="481">
        <v>1.8918918918918919</v>
      </c>
      <c r="K316" s="481">
        <v>35</v>
      </c>
      <c r="L316" s="484">
        <v>1</v>
      </c>
      <c r="M316" s="484">
        <v>37</v>
      </c>
      <c r="N316" s="481">
        <v>1</v>
      </c>
      <c r="O316" s="481">
        <v>37</v>
      </c>
      <c r="P316" s="484">
        <v>6</v>
      </c>
      <c r="Q316" s="484">
        <v>222</v>
      </c>
      <c r="R316" s="500">
        <v>6</v>
      </c>
      <c r="S316" s="485">
        <v>37</v>
      </c>
    </row>
    <row r="317" spans="1:19" ht="14.4" customHeight="1" x14ac:dyDescent="0.3">
      <c r="A317" s="480" t="s">
        <v>1546</v>
      </c>
      <c r="B317" s="481" t="s">
        <v>1604</v>
      </c>
      <c r="C317" s="481" t="s">
        <v>427</v>
      </c>
      <c r="D317" s="481" t="s">
        <v>472</v>
      </c>
      <c r="E317" s="481" t="s">
        <v>1548</v>
      </c>
      <c r="F317" s="481" t="s">
        <v>1563</v>
      </c>
      <c r="G317" s="481" t="s">
        <v>1564</v>
      </c>
      <c r="H317" s="484"/>
      <c r="I317" s="484"/>
      <c r="J317" s="481"/>
      <c r="K317" s="481"/>
      <c r="L317" s="484"/>
      <c r="M317" s="484"/>
      <c r="N317" s="481"/>
      <c r="O317" s="481"/>
      <c r="P317" s="484">
        <v>6</v>
      </c>
      <c r="Q317" s="484">
        <v>222</v>
      </c>
      <c r="R317" s="500"/>
      <c r="S317" s="485">
        <v>37</v>
      </c>
    </row>
    <row r="318" spans="1:19" ht="14.4" customHeight="1" x14ac:dyDescent="0.3">
      <c r="A318" s="480" t="s">
        <v>1546</v>
      </c>
      <c r="B318" s="481" t="s">
        <v>1604</v>
      </c>
      <c r="C318" s="481" t="s">
        <v>427</v>
      </c>
      <c r="D318" s="481" t="s">
        <v>472</v>
      </c>
      <c r="E318" s="481" t="s">
        <v>1548</v>
      </c>
      <c r="F318" s="481" t="s">
        <v>1607</v>
      </c>
      <c r="G318" s="481" t="s">
        <v>1608</v>
      </c>
      <c r="H318" s="484"/>
      <c r="I318" s="484"/>
      <c r="J318" s="481"/>
      <c r="K318" s="481"/>
      <c r="L318" s="484">
        <v>1</v>
      </c>
      <c r="M318" s="484">
        <v>177</v>
      </c>
      <c r="N318" s="481">
        <v>1</v>
      </c>
      <c r="O318" s="481">
        <v>177</v>
      </c>
      <c r="P318" s="484"/>
      <c r="Q318" s="484"/>
      <c r="R318" s="500"/>
      <c r="S318" s="485"/>
    </row>
    <row r="319" spans="1:19" ht="14.4" customHeight="1" x14ac:dyDescent="0.3">
      <c r="A319" s="480" t="s">
        <v>1546</v>
      </c>
      <c r="B319" s="481" t="s">
        <v>1604</v>
      </c>
      <c r="C319" s="481" t="s">
        <v>427</v>
      </c>
      <c r="D319" s="481" t="s">
        <v>472</v>
      </c>
      <c r="E319" s="481" t="s">
        <v>1548</v>
      </c>
      <c r="F319" s="481" t="s">
        <v>1577</v>
      </c>
      <c r="G319" s="481" t="s">
        <v>1578</v>
      </c>
      <c r="H319" s="484"/>
      <c r="I319" s="484"/>
      <c r="J319" s="481"/>
      <c r="K319" s="481"/>
      <c r="L319" s="484">
        <v>1</v>
      </c>
      <c r="M319" s="484">
        <v>222</v>
      </c>
      <c r="N319" s="481">
        <v>1</v>
      </c>
      <c r="O319" s="481">
        <v>222</v>
      </c>
      <c r="P319" s="484"/>
      <c r="Q319" s="484"/>
      <c r="R319" s="500"/>
      <c r="S319" s="485"/>
    </row>
    <row r="320" spans="1:19" ht="14.4" customHeight="1" x14ac:dyDescent="0.3">
      <c r="A320" s="480" t="s">
        <v>1546</v>
      </c>
      <c r="B320" s="481" t="s">
        <v>1604</v>
      </c>
      <c r="C320" s="481" t="s">
        <v>427</v>
      </c>
      <c r="D320" s="481" t="s">
        <v>472</v>
      </c>
      <c r="E320" s="481" t="s">
        <v>1548</v>
      </c>
      <c r="F320" s="481" t="s">
        <v>1579</v>
      </c>
      <c r="G320" s="481" t="s">
        <v>1580</v>
      </c>
      <c r="H320" s="484">
        <v>2</v>
      </c>
      <c r="I320" s="484">
        <v>154</v>
      </c>
      <c r="J320" s="481">
        <v>2</v>
      </c>
      <c r="K320" s="481">
        <v>77</v>
      </c>
      <c r="L320" s="484">
        <v>1</v>
      </c>
      <c r="M320" s="484">
        <v>77</v>
      </c>
      <c r="N320" s="481">
        <v>1</v>
      </c>
      <c r="O320" s="481">
        <v>77</v>
      </c>
      <c r="P320" s="484"/>
      <c r="Q320" s="484"/>
      <c r="R320" s="500"/>
      <c r="S320" s="485"/>
    </row>
    <row r="321" spans="1:19" ht="14.4" customHeight="1" x14ac:dyDescent="0.3">
      <c r="A321" s="480" t="s">
        <v>1546</v>
      </c>
      <c r="B321" s="481" t="s">
        <v>1604</v>
      </c>
      <c r="C321" s="481" t="s">
        <v>427</v>
      </c>
      <c r="D321" s="481" t="s">
        <v>472</v>
      </c>
      <c r="E321" s="481" t="s">
        <v>1548</v>
      </c>
      <c r="F321" s="481" t="s">
        <v>1583</v>
      </c>
      <c r="G321" s="481" t="s">
        <v>1584</v>
      </c>
      <c r="H321" s="484"/>
      <c r="I321" s="484"/>
      <c r="J321" s="481"/>
      <c r="K321" s="481"/>
      <c r="L321" s="484"/>
      <c r="M321" s="484"/>
      <c r="N321" s="481"/>
      <c r="O321" s="481"/>
      <c r="P321" s="484">
        <v>1</v>
      </c>
      <c r="Q321" s="484">
        <v>59</v>
      </c>
      <c r="R321" s="500"/>
      <c r="S321" s="485">
        <v>59</v>
      </c>
    </row>
    <row r="322" spans="1:19" ht="14.4" customHeight="1" x14ac:dyDescent="0.3">
      <c r="A322" s="480" t="s">
        <v>1546</v>
      </c>
      <c r="B322" s="481" t="s">
        <v>1604</v>
      </c>
      <c r="C322" s="481" t="s">
        <v>427</v>
      </c>
      <c r="D322" s="481" t="s">
        <v>472</v>
      </c>
      <c r="E322" s="481" t="s">
        <v>1548</v>
      </c>
      <c r="F322" s="481" t="s">
        <v>1609</v>
      </c>
      <c r="G322" s="481" t="s">
        <v>1610</v>
      </c>
      <c r="H322" s="484">
        <v>10</v>
      </c>
      <c r="I322" s="484">
        <v>3310</v>
      </c>
      <c r="J322" s="481"/>
      <c r="K322" s="481">
        <v>331</v>
      </c>
      <c r="L322" s="484"/>
      <c r="M322" s="484"/>
      <c r="N322" s="481"/>
      <c r="O322" s="481"/>
      <c r="P322" s="484"/>
      <c r="Q322" s="484"/>
      <c r="R322" s="500"/>
      <c r="S322" s="485"/>
    </row>
    <row r="323" spans="1:19" ht="14.4" customHeight="1" x14ac:dyDescent="0.3">
      <c r="A323" s="480" t="s">
        <v>1546</v>
      </c>
      <c r="B323" s="481" t="s">
        <v>1604</v>
      </c>
      <c r="C323" s="481" t="s">
        <v>427</v>
      </c>
      <c r="D323" s="481" t="s">
        <v>472</v>
      </c>
      <c r="E323" s="481" t="s">
        <v>1548</v>
      </c>
      <c r="F323" s="481" t="s">
        <v>1611</v>
      </c>
      <c r="G323" s="481" t="s">
        <v>1612</v>
      </c>
      <c r="H323" s="484">
        <v>3</v>
      </c>
      <c r="I323" s="484">
        <v>1959</v>
      </c>
      <c r="J323" s="481"/>
      <c r="K323" s="481">
        <v>653</v>
      </c>
      <c r="L323" s="484"/>
      <c r="M323" s="484"/>
      <c r="N323" s="481"/>
      <c r="O323" s="481"/>
      <c r="P323" s="484"/>
      <c r="Q323" s="484"/>
      <c r="R323" s="500"/>
      <c r="S323" s="485"/>
    </row>
    <row r="324" spans="1:19" ht="14.4" customHeight="1" x14ac:dyDescent="0.3">
      <c r="A324" s="480" t="s">
        <v>1546</v>
      </c>
      <c r="B324" s="481" t="s">
        <v>1604</v>
      </c>
      <c r="C324" s="481" t="s">
        <v>427</v>
      </c>
      <c r="D324" s="481" t="s">
        <v>1537</v>
      </c>
      <c r="E324" s="481" t="s">
        <v>1548</v>
      </c>
      <c r="F324" s="481" t="s">
        <v>1551</v>
      </c>
      <c r="G324" s="481" t="s">
        <v>1552</v>
      </c>
      <c r="H324" s="484"/>
      <c r="I324" s="484"/>
      <c r="J324" s="481"/>
      <c r="K324" s="481"/>
      <c r="L324" s="484"/>
      <c r="M324" s="484"/>
      <c r="N324" s="481"/>
      <c r="O324" s="481"/>
      <c r="P324" s="484">
        <v>3</v>
      </c>
      <c r="Q324" s="484">
        <v>111</v>
      </c>
      <c r="R324" s="500"/>
      <c r="S324" s="485">
        <v>37</v>
      </c>
    </row>
    <row r="325" spans="1:19" ht="14.4" customHeight="1" x14ac:dyDescent="0.3">
      <c r="A325" s="480" t="s">
        <v>1546</v>
      </c>
      <c r="B325" s="481" t="s">
        <v>1604</v>
      </c>
      <c r="C325" s="481" t="s">
        <v>427</v>
      </c>
      <c r="D325" s="481" t="s">
        <v>1537</v>
      </c>
      <c r="E325" s="481" t="s">
        <v>1548</v>
      </c>
      <c r="F325" s="481" t="s">
        <v>1607</v>
      </c>
      <c r="G325" s="481" t="s">
        <v>1608</v>
      </c>
      <c r="H325" s="484"/>
      <c r="I325" s="484"/>
      <c r="J325" s="481"/>
      <c r="K325" s="481"/>
      <c r="L325" s="484"/>
      <c r="M325" s="484"/>
      <c r="N325" s="481"/>
      <c r="O325" s="481"/>
      <c r="P325" s="484">
        <v>1</v>
      </c>
      <c r="Q325" s="484">
        <v>177</v>
      </c>
      <c r="R325" s="500"/>
      <c r="S325" s="485">
        <v>177</v>
      </c>
    </row>
    <row r="326" spans="1:19" ht="14.4" customHeight="1" x14ac:dyDescent="0.3">
      <c r="A326" s="480" t="s">
        <v>1546</v>
      </c>
      <c r="B326" s="481" t="s">
        <v>1604</v>
      </c>
      <c r="C326" s="481" t="s">
        <v>427</v>
      </c>
      <c r="D326" s="481" t="s">
        <v>1537</v>
      </c>
      <c r="E326" s="481" t="s">
        <v>1548</v>
      </c>
      <c r="F326" s="481" t="s">
        <v>1577</v>
      </c>
      <c r="G326" s="481" t="s">
        <v>1578</v>
      </c>
      <c r="H326" s="484"/>
      <c r="I326" s="484"/>
      <c r="J326" s="481"/>
      <c r="K326" s="481"/>
      <c r="L326" s="484"/>
      <c r="M326" s="484"/>
      <c r="N326" s="481"/>
      <c r="O326" s="481"/>
      <c r="P326" s="484">
        <v>1</v>
      </c>
      <c r="Q326" s="484">
        <v>223</v>
      </c>
      <c r="R326" s="500"/>
      <c r="S326" s="485">
        <v>223</v>
      </c>
    </row>
    <row r="327" spans="1:19" ht="14.4" customHeight="1" x14ac:dyDescent="0.3">
      <c r="A327" s="480" t="s">
        <v>1546</v>
      </c>
      <c r="B327" s="481" t="s">
        <v>1604</v>
      </c>
      <c r="C327" s="481" t="s">
        <v>427</v>
      </c>
      <c r="D327" s="481" t="s">
        <v>1537</v>
      </c>
      <c r="E327" s="481" t="s">
        <v>1548</v>
      </c>
      <c r="F327" s="481" t="s">
        <v>1579</v>
      </c>
      <c r="G327" s="481" t="s">
        <v>1580</v>
      </c>
      <c r="H327" s="484"/>
      <c r="I327" s="484"/>
      <c r="J327" s="481"/>
      <c r="K327" s="481"/>
      <c r="L327" s="484"/>
      <c r="M327" s="484"/>
      <c r="N327" s="481"/>
      <c r="O327" s="481"/>
      <c r="P327" s="484">
        <v>1</v>
      </c>
      <c r="Q327" s="484">
        <v>77</v>
      </c>
      <c r="R327" s="500"/>
      <c r="S327" s="485">
        <v>77</v>
      </c>
    </row>
    <row r="328" spans="1:19" ht="14.4" customHeight="1" x14ac:dyDescent="0.3">
      <c r="A328" s="480" t="s">
        <v>1546</v>
      </c>
      <c r="B328" s="481" t="s">
        <v>1604</v>
      </c>
      <c r="C328" s="481" t="s">
        <v>427</v>
      </c>
      <c r="D328" s="481" t="s">
        <v>473</v>
      </c>
      <c r="E328" s="481" t="s">
        <v>1548</v>
      </c>
      <c r="F328" s="481" t="s">
        <v>1605</v>
      </c>
      <c r="G328" s="481" t="s">
        <v>1606</v>
      </c>
      <c r="H328" s="484"/>
      <c r="I328" s="484"/>
      <c r="J328" s="481"/>
      <c r="K328" s="481"/>
      <c r="L328" s="484"/>
      <c r="M328" s="484"/>
      <c r="N328" s="481"/>
      <c r="O328" s="481"/>
      <c r="P328" s="484">
        <v>2</v>
      </c>
      <c r="Q328" s="484">
        <v>2008</v>
      </c>
      <c r="R328" s="500"/>
      <c r="S328" s="485">
        <v>1004</v>
      </c>
    </row>
    <row r="329" spans="1:19" ht="14.4" customHeight="1" x14ac:dyDescent="0.3">
      <c r="A329" s="480" t="s">
        <v>1546</v>
      </c>
      <c r="B329" s="481" t="s">
        <v>1604</v>
      </c>
      <c r="C329" s="481" t="s">
        <v>427</v>
      </c>
      <c r="D329" s="481" t="s">
        <v>473</v>
      </c>
      <c r="E329" s="481" t="s">
        <v>1548</v>
      </c>
      <c r="F329" s="481" t="s">
        <v>1561</v>
      </c>
      <c r="G329" s="481" t="s">
        <v>1562</v>
      </c>
      <c r="H329" s="484"/>
      <c r="I329" s="484"/>
      <c r="J329" s="481"/>
      <c r="K329" s="481"/>
      <c r="L329" s="484">
        <v>1</v>
      </c>
      <c r="M329" s="484">
        <v>33.33</v>
      </c>
      <c r="N329" s="481">
        <v>1</v>
      </c>
      <c r="O329" s="481">
        <v>33.33</v>
      </c>
      <c r="P329" s="484"/>
      <c r="Q329" s="484"/>
      <c r="R329" s="500"/>
      <c r="S329" s="485"/>
    </row>
    <row r="330" spans="1:19" ht="14.4" customHeight="1" x14ac:dyDescent="0.3">
      <c r="A330" s="480" t="s">
        <v>1546</v>
      </c>
      <c r="B330" s="481" t="s">
        <v>1604</v>
      </c>
      <c r="C330" s="481" t="s">
        <v>427</v>
      </c>
      <c r="D330" s="481" t="s">
        <v>473</v>
      </c>
      <c r="E330" s="481" t="s">
        <v>1548</v>
      </c>
      <c r="F330" s="481" t="s">
        <v>1563</v>
      </c>
      <c r="G330" s="481" t="s">
        <v>1564</v>
      </c>
      <c r="H330" s="484"/>
      <c r="I330" s="484"/>
      <c r="J330" s="481"/>
      <c r="K330" s="481"/>
      <c r="L330" s="484"/>
      <c r="M330" s="484"/>
      <c r="N330" s="481"/>
      <c r="O330" s="481"/>
      <c r="P330" s="484">
        <v>2</v>
      </c>
      <c r="Q330" s="484">
        <v>74</v>
      </c>
      <c r="R330" s="500"/>
      <c r="S330" s="485">
        <v>37</v>
      </c>
    </row>
    <row r="331" spans="1:19" ht="14.4" customHeight="1" x14ac:dyDescent="0.3">
      <c r="A331" s="480" t="s">
        <v>1546</v>
      </c>
      <c r="B331" s="481" t="s">
        <v>1604</v>
      </c>
      <c r="C331" s="481" t="s">
        <v>427</v>
      </c>
      <c r="D331" s="481" t="s">
        <v>473</v>
      </c>
      <c r="E331" s="481" t="s">
        <v>1548</v>
      </c>
      <c r="F331" s="481" t="s">
        <v>1577</v>
      </c>
      <c r="G331" s="481" t="s">
        <v>1578</v>
      </c>
      <c r="H331" s="484"/>
      <c r="I331" s="484"/>
      <c r="J331" s="481"/>
      <c r="K331" s="481"/>
      <c r="L331" s="484">
        <v>2</v>
      </c>
      <c r="M331" s="484">
        <v>444</v>
      </c>
      <c r="N331" s="481">
        <v>1</v>
      </c>
      <c r="O331" s="481">
        <v>222</v>
      </c>
      <c r="P331" s="484"/>
      <c r="Q331" s="484"/>
      <c r="R331" s="500"/>
      <c r="S331" s="485"/>
    </row>
    <row r="332" spans="1:19" ht="14.4" customHeight="1" x14ac:dyDescent="0.3">
      <c r="A332" s="480" t="s">
        <v>1546</v>
      </c>
      <c r="B332" s="481" t="s">
        <v>1604</v>
      </c>
      <c r="C332" s="481" t="s">
        <v>427</v>
      </c>
      <c r="D332" s="481" t="s">
        <v>473</v>
      </c>
      <c r="E332" s="481" t="s">
        <v>1548</v>
      </c>
      <c r="F332" s="481" t="s">
        <v>1579</v>
      </c>
      <c r="G332" s="481" t="s">
        <v>1580</v>
      </c>
      <c r="H332" s="484"/>
      <c r="I332" s="484"/>
      <c r="J332" s="481"/>
      <c r="K332" s="481"/>
      <c r="L332" s="484">
        <v>1</v>
      </c>
      <c r="M332" s="484">
        <v>77</v>
      </c>
      <c r="N332" s="481">
        <v>1</v>
      </c>
      <c r="O332" s="481">
        <v>77</v>
      </c>
      <c r="P332" s="484"/>
      <c r="Q332" s="484"/>
      <c r="R332" s="500"/>
      <c r="S332" s="485"/>
    </row>
    <row r="333" spans="1:19" ht="14.4" customHeight="1" x14ac:dyDescent="0.3">
      <c r="A333" s="480" t="s">
        <v>1546</v>
      </c>
      <c r="B333" s="481" t="s">
        <v>1604</v>
      </c>
      <c r="C333" s="481" t="s">
        <v>427</v>
      </c>
      <c r="D333" s="481" t="s">
        <v>473</v>
      </c>
      <c r="E333" s="481" t="s">
        <v>1548</v>
      </c>
      <c r="F333" s="481" t="s">
        <v>1609</v>
      </c>
      <c r="G333" s="481" t="s">
        <v>1610</v>
      </c>
      <c r="H333" s="484"/>
      <c r="I333" s="484"/>
      <c r="J333" s="481"/>
      <c r="K333" s="481"/>
      <c r="L333" s="484">
        <v>1</v>
      </c>
      <c r="M333" s="484">
        <v>354</v>
      </c>
      <c r="N333" s="481">
        <v>1</v>
      </c>
      <c r="O333" s="481">
        <v>354</v>
      </c>
      <c r="P333" s="484"/>
      <c r="Q333" s="484"/>
      <c r="R333" s="500"/>
      <c r="S333" s="485"/>
    </row>
    <row r="334" spans="1:19" ht="14.4" customHeight="1" x14ac:dyDescent="0.3">
      <c r="A334" s="480" t="s">
        <v>1546</v>
      </c>
      <c r="B334" s="481" t="s">
        <v>1604</v>
      </c>
      <c r="C334" s="481" t="s">
        <v>427</v>
      </c>
      <c r="D334" s="481" t="s">
        <v>474</v>
      </c>
      <c r="E334" s="481" t="s">
        <v>1548</v>
      </c>
      <c r="F334" s="481" t="s">
        <v>1551</v>
      </c>
      <c r="G334" s="481" t="s">
        <v>1552</v>
      </c>
      <c r="H334" s="484">
        <v>27</v>
      </c>
      <c r="I334" s="484">
        <v>945</v>
      </c>
      <c r="J334" s="481">
        <v>1.3442389758179232</v>
      </c>
      <c r="K334" s="481">
        <v>35</v>
      </c>
      <c r="L334" s="484">
        <v>19</v>
      </c>
      <c r="M334" s="484">
        <v>703</v>
      </c>
      <c r="N334" s="481">
        <v>1</v>
      </c>
      <c r="O334" s="481">
        <v>37</v>
      </c>
      <c r="P334" s="484">
        <v>3</v>
      </c>
      <c r="Q334" s="484">
        <v>111</v>
      </c>
      <c r="R334" s="500">
        <v>0.15789473684210525</v>
      </c>
      <c r="S334" s="485">
        <v>37</v>
      </c>
    </row>
    <row r="335" spans="1:19" ht="14.4" customHeight="1" x14ac:dyDescent="0.3">
      <c r="A335" s="480" t="s">
        <v>1546</v>
      </c>
      <c r="B335" s="481" t="s">
        <v>1604</v>
      </c>
      <c r="C335" s="481" t="s">
        <v>427</v>
      </c>
      <c r="D335" s="481" t="s">
        <v>474</v>
      </c>
      <c r="E335" s="481" t="s">
        <v>1548</v>
      </c>
      <c r="F335" s="481" t="s">
        <v>1561</v>
      </c>
      <c r="G335" s="481" t="s">
        <v>1562</v>
      </c>
      <c r="H335" s="484"/>
      <c r="I335" s="484"/>
      <c r="J335" s="481"/>
      <c r="K335" s="481"/>
      <c r="L335" s="484"/>
      <c r="M335" s="484"/>
      <c r="N335" s="481"/>
      <c r="O335" s="481"/>
      <c r="P335" s="484">
        <v>5</v>
      </c>
      <c r="Q335" s="484">
        <v>166.65999999999997</v>
      </c>
      <c r="R335" s="500"/>
      <c r="S335" s="485">
        <v>33.331999999999994</v>
      </c>
    </row>
    <row r="336" spans="1:19" ht="14.4" customHeight="1" x14ac:dyDescent="0.3">
      <c r="A336" s="480" t="s">
        <v>1546</v>
      </c>
      <c r="B336" s="481" t="s">
        <v>1604</v>
      </c>
      <c r="C336" s="481" t="s">
        <v>427</v>
      </c>
      <c r="D336" s="481" t="s">
        <v>474</v>
      </c>
      <c r="E336" s="481" t="s">
        <v>1548</v>
      </c>
      <c r="F336" s="481" t="s">
        <v>1563</v>
      </c>
      <c r="G336" s="481" t="s">
        <v>1564</v>
      </c>
      <c r="H336" s="484">
        <v>13</v>
      </c>
      <c r="I336" s="484">
        <v>468</v>
      </c>
      <c r="J336" s="481">
        <v>0.70270270270270274</v>
      </c>
      <c r="K336" s="481">
        <v>36</v>
      </c>
      <c r="L336" s="484">
        <v>18</v>
      </c>
      <c r="M336" s="484">
        <v>666</v>
      </c>
      <c r="N336" s="481">
        <v>1</v>
      </c>
      <c r="O336" s="481">
        <v>37</v>
      </c>
      <c r="P336" s="484">
        <v>5</v>
      </c>
      <c r="Q336" s="484">
        <v>185</v>
      </c>
      <c r="R336" s="500">
        <v>0.27777777777777779</v>
      </c>
      <c r="S336" s="485">
        <v>37</v>
      </c>
    </row>
    <row r="337" spans="1:19" ht="14.4" customHeight="1" x14ac:dyDescent="0.3">
      <c r="A337" s="480" t="s">
        <v>1546</v>
      </c>
      <c r="B337" s="481" t="s">
        <v>1604</v>
      </c>
      <c r="C337" s="481" t="s">
        <v>427</v>
      </c>
      <c r="D337" s="481" t="s">
        <v>474</v>
      </c>
      <c r="E337" s="481" t="s">
        <v>1548</v>
      </c>
      <c r="F337" s="481" t="s">
        <v>1607</v>
      </c>
      <c r="G337" s="481" t="s">
        <v>1608</v>
      </c>
      <c r="H337" s="484">
        <v>11</v>
      </c>
      <c r="I337" s="484">
        <v>1815</v>
      </c>
      <c r="J337" s="481">
        <v>5.1271186440677967</v>
      </c>
      <c r="K337" s="481">
        <v>165</v>
      </c>
      <c r="L337" s="484">
        <v>2</v>
      </c>
      <c r="M337" s="484">
        <v>354</v>
      </c>
      <c r="N337" s="481">
        <v>1</v>
      </c>
      <c r="O337" s="481">
        <v>177</v>
      </c>
      <c r="P337" s="484">
        <v>4</v>
      </c>
      <c r="Q337" s="484">
        <v>708</v>
      </c>
      <c r="R337" s="500">
        <v>2</v>
      </c>
      <c r="S337" s="485">
        <v>177</v>
      </c>
    </row>
    <row r="338" spans="1:19" ht="14.4" customHeight="1" x14ac:dyDescent="0.3">
      <c r="A338" s="480" t="s">
        <v>1546</v>
      </c>
      <c r="B338" s="481" t="s">
        <v>1604</v>
      </c>
      <c r="C338" s="481" t="s">
        <v>427</v>
      </c>
      <c r="D338" s="481" t="s">
        <v>474</v>
      </c>
      <c r="E338" s="481" t="s">
        <v>1548</v>
      </c>
      <c r="F338" s="481" t="s">
        <v>1575</v>
      </c>
      <c r="G338" s="481" t="s">
        <v>1576</v>
      </c>
      <c r="H338" s="484">
        <v>1</v>
      </c>
      <c r="I338" s="484">
        <v>70</v>
      </c>
      <c r="J338" s="481"/>
      <c r="K338" s="481">
        <v>70</v>
      </c>
      <c r="L338" s="484"/>
      <c r="M338" s="484"/>
      <c r="N338" s="481"/>
      <c r="O338" s="481"/>
      <c r="P338" s="484"/>
      <c r="Q338" s="484"/>
      <c r="R338" s="500"/>
      <c r="S338" s="485"/>
    </row>
    <row r="339" spans="1:19" ht="14.4" customHeight="1" x14ac:dyDescent="0.3">
      <c r="A339" s="480" t="s">
        <v>1546</v>
      </c>
      <c r="B339" s="481" t="s">
        <v>1604</v>
      </c>
      <c r="C339" s="481" t="s">
        <v>427</v>
      </c>
      <c r="D339" s="481" t="s">
        <v>474</v>
      </c>
      <c r="E339" s="481" t="s">
        <v>1548</v>
      </c>
      <c r="F339" s="481" t="s">
        <v>1577</v>
      </c>
      <c r="G339" s="481" t="s">
        <v>1578</v>
      </c>
      <c r="H339" s="484"/>
      <c r="I339" s="484"/>
      <c r="J339" s="481"/>
      <c r="K339" s="481"/>
      <c r="L339" s="484">
        <v>5</v>
      </c>
      <c r="M339" s="484">
        <v>1110</v>
      </c>
      <c r="N339" s="481">
        <v>1</v>
      </c>
      <c r="O339" s="481">
        <v>222</v>
      </c>
      <c r="P339" s="484">
        <v>4</v>
      </c>
      <c r="Q339" s="484">
        <v>892</v>
      </c>
      <c r="R339" s="500">
        <v>0.80360360360360361</v>
      </c>
      <c r="S339" s="485">
        <v>223</v>
      </c>
    </row>
    <row r="340" spans="1:19" ht="14.4" customHeight="1" x14ac:dyDescent="0.3">
      <c r="A340" s="480" t="s">
        <v>1546</v>
      </c>
      <c r="B340" s="481" t="s">
        <v>1604</v>
      </c>
      <c r="C340" s="481" t="s">
        <v>427</v>
      </c>
      <c r="D340" s="481" t="s">
        <v>474</v>
      </c>
      <c r="E340" s="481" t="s">
        <v>1548</v>
      </c>
      <c r="F340" s="481" t="s">
        <v>1579</v>
      </c>
      <c r="G340" s="481" t="s">
        <v>1580</v>
      </c>
      <c r="H340" s="484">
        <v>3</v>
      </c>
      <c r="I340" s="484">
        <v>231</v>
      </c>
      <c r="J340" s="481">
        <v>0.6</v>
      </c>
      <c r="K340" s="481">
        <v>77</v>
      </c>
      <c r="L340" s="484">
        <v>5</v>
      </c>
      <c r="M340" s="484">
        <v>385</v>
      </c>
      <c r="N340" s="481">
        <v>1</v>
      </c>
      <c r="O340" s="481">
        <v>77</v>
      </c>
      <c r="P340" s="484">
        <v>3</v>
      </c>
      <c r="Q340" s="484">
        <v>231</v>
      </c>
      <c r="R340" s="500">
        <v>0.6</v>
      </c>
      <c r="S340" s="485">
        <v>77</v>
      </c>
    </row>
    <row r="341" spans="1:19" ht="14.4" customHeight="1" x14ac:dyDescent="0.3">
      <c r="A341" s="480" t="s">
        <v>1546</v>
      </c>
      <c r="B341" s="481" t="s">
        <v>1604</v>
      </c>
      <c r="C341" s="481" t="s">
        <v>427</v>
      </c>
      <c r="D341" s="481" t="s">
        <v>474</v>
      </c>
      <c r="E341" s="481" t="s">
        <v>1548</v>
      </c>
      <c r="F341" s="481" t="s">
        <v>1581</v>
      </c>
      <c r="G341" s="481" t="s">
        <v>1582</v>
      </c>
      <c r="H341" s="484">
        <v>10</v>
      </c>
      <c r="I341" s="484">
        <v>2100</v>
      </c>
      <c r="J341" s="481"/>
      <c r="K341" s="481">
        <v>210</v>
      </c>
      <c r="L341" s="484"/>
      <c r="M341" s="484"/>
      <c r="N341" s="481"/>
      <c r="O341" s="481"/>
      <c r="P341" s="484"/>
      <c r="Q341" s="484"/>
      <c r="R341" s="500"/>
      <c r="S341" s="485"/>
    </row>
    <row r="342" spans="1:19" ht="14.4" customHeight="1" x14ac:dyDescent="0.3">
      <c r="A342" s="480" t="s">
        <v>1546</v>
      </c>
      <c r="B342" s="481" t="s">
        <v>1604</v>
      </c>
      <c r="C342" s="481" t="s">
        <v>427</v>
      </c>
      <c r="D342" s="481" t="s">
        <v>474</v>
      </c>
      <c r="E342" s="481" t="s">
        <v>1548</v>
      </c>
      <c r="F342" s="481" t="s">
        <v>1583</v>
      </c>
      <c r="G342" s="481" t="s">
        <v>1584</v>
      </c>
      <c r="H342" s="484"/>
      <c r="I342" s="484"/>
      <c r="J342" s="481"/>
      <c r="K342" s="481"/>
      <c r="L342" s="484">
        <v>4</v>
      </c>
      <c r="M342" s="484">
        <v>236</v>
      </c>
      <c r="N342" s="481">
        <v>1</v>
      </c>
      <c r="O342" s="481">
        <v>59</v>
      </c>
      <c r="P342" s="484">
        <v>3</v>
      </c>
      <c r="Q342" s="484">
        <v>177</v>
      </c>
      <c r="R342" s="500">
        <v>0.75</v>
      </c>
      <c r="S342" s="485">
        <v>59</v>
      </c>
    </row>
    <row r="343" spans="1:19" ht="14.4" customHeight="1" x14ac:dyDescent="0.3">
      <c r="A343" s="480" t="s">
        <v>1546</v>
      </c>
      <c r="B343" s="481" t="s">
        <v>1604</v>
      </c>
      <c r="C343" s="481" t="s">
        <v>427</v>
      </c>
      <c r="D343" s="481" t="s">
        <v>474</v>
      </c>
      <c r="E343" s="481" t="s">
        <v>1548</v>
      </c>
      <c r="F343" s="481" t="s">
        <v>1609</v>
      </c>
      <c r="G343" s="481" t="s">
        <v>1610</v>
      </c>
      <c r="H343" s="484">
        <v>7</v>
      </c>
      <c r="I343" s="484">
        <v>2317</v>
      </c>
      <c r="J343" s="481">
        <v>2.1817325800376648</v>
      </c>
      <c r="K343" s="481">
        <v>331</v>
      </c>
      <c r="L343" s="484">
        <v>3</v>
      </c>
      <c r="M343" s="484">
        <v>1062</v>
      </c>
      <c r="N343" s="481">
        <v>1</v>
      </c>
      <c r="O343" s="481">
        <v>354</v>
      </c>
      <c r="P343" s="484">
        <v>1</v>
      </c>
      <c r="Q343" s="484">
        <v>355</v>
      </c>
      <c r="R343" s="500">
        <v>0.33427495291902071</v>
      </c>
      <c r="S343" s="485">
        <v>355</v>
      </c>
    </row>
    <row r="344" spans="1:19" ht="14.4" customHeight="1" x14ac:dyDescent="0.3">
      <c r="A344" s="480" t="s">
        <v>1546</v>
      </c>
      <c r="B344" s="481" t="s">
        <v>1604</v>
      </c>
      <c r="C344" s="481" t="s">
        <v>427</v>
      </c>
      <c r="D344" s="481" t="s">
        <v>474</v>
      </c>
      <c r="E344" s="481" t="s">
        <v>1548</v>
      </c>
      <c r="F344" s="481" t="s">
        <v>1611</v>
      </c>
      <c r="G344" s="481" t="s">
        <v>1612</v>
      </c>
      <c r="H344" s="484">
        <v>2</v>
      </c>
      <c r="I344" s="484">
        <v>1306</v>
      </c>
      <c r="J344" s="481"/>
      <c r="K344" s="481">
        <v>653</v>
      </c>
      <c r="L344" s="484"/>
      <c r="M344" s="484"/>
      <c r="N344" s="481"/>
      <c r="O344" s="481"/>
      <c r="P344" s="484"/>
      <c r="Q344" s="484"/>
      <c r="R344" s="500"/>
      <c r="S344" s="485"/>
    </row>
    <row r="345" spans="1:19" ht="14.4" customHeight="1" x14ac:dyDescent="0.3">
      <c r="A345" s="480" t="s">
        <v>1546</v>
      </c>
      <c r="B345" s="481" t="s">
        <v>1604</v>
      </c>
      <c r="C345" s="481" t="s">
        <v>427</v>
      </c>
      <c r="D345" s="481" t="s">
        <v>475</v>
      </c>
      <c r="E345" s="481" t="s">
        <v>1548</v>
      </c>
      <c r="F345" s="481" t="s">
        <v>1551</v>
      </c>
      <c r="G345" s="481" t="s">
        <v>1552</v>
      </c>
      <c r="H345" s="484"/>
      <c r="I345" s="484"/>
      <c r="J345" s="481"/>
      <c r="K345" s="481"/>
      <c r="L345" s="484"/>
      <c r="M345" s="484"/>
      <c r="N345" s="481"/>
      <c r="O345" s="481"/>
      <c r="P345" s="484">
        <v>2</v>
      </c>
      <c r="Q345" s="484">
        <v>74</v>
      </c>
      <c r="R345" s="500"/>
      <c r="S345" s="485">
        <v>37</v>
      </c>
    </row>
    <row r="346" spans="1:19" ht="14.4" customHeight="1" x14ac:dyDescent="0.3">
      <c r="A346" s="480" t="s">
        <v>1546</v>
      </c>
      <c r="B346" s="481" t="s">
        <v>1604</v>
      </c>
      <c r="C346" s="481" t="s">
        <v>427</v>
      </c>
      <c r="D346" s="481" t="s">
        <v>475</v>
      </c>
      <c r="E346" s="481" t="s">
        <v>1548</v>
      </c>
      <c r="F346" s="481" t="s">
        <v>1561</v>
      </c>
      <c r="G346" s="481" t="s">
        <v>1562</v>
      </c>
      <c r="H346" s="484"/>
      <c r="I346" s="484"/>
      <c r="J346" s="481"/>
      <c r="K346" s="481"/>
      <c r="L346" s="484"/>
      <c r="M346" s="484"/>
      <c r="N346" s="481"/>
      <c r="O346" s="481"/>
      <c r="P346" s="484">
        <v>1</v>
      </c>
      <c r="Q346" s="484">
        <v>33.33</v>
      </c>
      <c r="R346" s="500"/>
      <c r="S346" s="485">
        <v>33.33</v>
      </c>
    </row>
    <row r="347" spans="1:19" ht="14.4" customHeight="1" x14ac:dyDescent="0.3">
      <c r="A347" s="480" t="s">
        <v>1546</v>
      </c>
      <c r="B347" s="481" t="s">
        <v>1604</v>
      </c>
      <c r="C347" s="481" t="s">
        <v>427</v>
      </c>
      <c r="D347" s="481" t="s">
        <v>475</v>
      </c>
      <c r="E347" s="481" t="s">
        <v>1548</v>
      </c>
      <c r="F347" s="481" t="s">
        <v>1563</v>
      </c>
      <c r="G347" s="481" t="s">
        <v>1564</v>
      </c>
      <c r="H347" s="484"/>
      <c r="I347" s="484"/>
      <c r="J347" s="481"/>
      <c r="K347" s="481"/>
      <c r="L347" s="484"/>
      <c r="M347" s="484"/>
      <c r="N347" s="481"/>
      <c r="O347" s="481"/>
      <c r="P347" s="484">
        <v>2</v>
      </c>
      <c r="Q347" s="484">
        <v>74</v>
      </c>
      <c r="R347" s="500"/>
      <c r="S347" s="485">
        <v>37</v>
      </c>
    </row>
    <row r="348" spans="1:19" ht="14.4" customHeight="1" x14ac:dyDescent="0.3">
      <c r="A348" s="480" t="s">
        <v>1546</v>
      </c>
      <c r="B348" s="481" t="s">
        <v>1604</v>
      </c>
      <c r="C348" s="481" t="s">
        <v>427</v>
      </c>
      <c r="D348" s="481" t="s">
        <v>475</v>
      </c>
      <c r="E348" s="481" t="s">
        <v>1548</v>
      </c>
      <c r="F348" s="481" t="s">
        <v>1607</v>
      </c>
      <c r="G348" s="481" t="s">
        <v>1608</v>
      </c>
      <c r="H348" s="484"/>
      <c r="I348" s="484"/>
      <c r="J348" s="481"/>
      <c r="K348" s="481"/>
      <c r="L348" s="484"/>
      <c r="M348" s="484"/>
      <c r="N348" s="481"/>
      <c r="O348" s="481"/>
      <c r="P348" s="484">
        <v>6</v>
      </c>
      <c r="Q348" s="484">
        <v>1062</v>
      </c>
      <c r="R348" s="500"/>
      <c r="S348" s="485">
        <v>177</v>
      </c>
    </row>
    <row r="349" spans="1:19" ht="14.4" customHeight="1" x14ac:dyDescent="0.3">
      <c r="A349" s="480" t="s">
        <v>1546</v>
      </c>
      <c r="B349" s="481" t="s">
        <v>1604</v>
      </c>
      <c r="C349" s="481" t="s">
        <v>427</v>
      </c>
      <c r="D349" s="481" t="s">
        <v>475</v>
      </c>
      <c r="E349" s="481" t="s">
        <v>1548</v>
      </c>
      <c r="F349" s="481" t="s">
        <v>1577</v>
      </c>
      <c r="G349" s="481" t="s">
        <v>1578</v>
      </c>
      <c r="H349" s="484"/>
      <c r="I349" s="484"/>
      <c r="J349" s="481"/>
      <c r="K349" s="481"/>
      <c r="L349" s="484"/>
      <c r="M349" s="484"/>
      <c r="N349" s="481"/>
      <c r="O349" s="481"/>
      <c r="P349" s="484">
        <v>6</v>
      </c>
      <c r="Q349" s="484">
        <v>1338</v>
      </c>
      <c r="R349" s="500"/>
      <c r="S349" s="485">
        <v>223</v>
      </c>
    </row>
    <row r="350" spans="1:19" ht="14.4" customHeight="1" x14ac:dyDescent="0.3">
      <c r="A350" s="480" t="s">
        <v>1546</v>
      </c>
      <c r="B350" s="481" t="s">
        <v>1604</v>
      </c>
      <c r="C350" s="481" t="s">
        <v>427</v>
      </c>
      <c r="D350" s="481" t="s">
        <v>475</v>
      </c>
      <c r="E350" s="481" t="s">
        <v>1548</v>
      </c>
      <c r="F350" s="481" t="s">
        <v>1579</v>
      </c>
      <c r="G350" s="481" t="s">
        <v>1580</v>
      </c>
      <c r="H350" s="484"/>
      <c r="I350" s="484"/>
      <c r="J350" s="481"/>
      <c r="K350" s="481"/>
      <c r="L350" s="484"/>
      <c r="M350" s="484"/>
      <c r="N350" s="481"/>
      <c r="O350" s="481"/>
      <c r="P350" s="484">
        <v>6</v>
      </c>
      <c r="Q350" s="484">
        <v>462</v>
      </c>
      <c r="R350" s="500"/>
      <c r="S350" s="485">
        <v>77</v>
      </c>
    </row>
    <row r="351" spans="1:19" ht="14.4" customHeight="1" x14ac:dyDescent="0.3">
      <c r="A351" s="480" t="s">
        <v>1546</v>
      </c>
      <c r="B351" s="481" t="s">
        <v>1604</v>
      </c>
      <c r="C351" s="481" t="s">
        <v>427</v>
      </c>
      <c r="D351" s="481" t="s">
        <v>476</v>
      </c>
      <c r="E351" s="481" t="s">
        <v>1548</v>
      </c>
      <c r="F351" s="481" t="s">
        <v>1551</v>
      </c>
      <c r="G351" s="481" t="s">
        <v>1552</v>
      </c>
      <c r="H351" s="484"/>
      <c r="I351" s="484"/>
      <c r="J351" s="481"/>
      <c r="K351" s="481"/>
      <c r="L351" s="484"/>
      <c r="M351" s="484"/>
      <c r="N351" s="481"/>
      <c r="O351" s="481"/>
      <c r="P351" s="484">
        <v>1</v>
      </c>
      <c r="Q351" s="484">
        <v>37</v>
      </c>
      <c r="R351" s="500"/>
      <c r="S351" s="485">
        <v>37</v>
      </c>
    </row>
    <row r="352" spans="1:19" ht="14.4" customHeight="1" x14ac:dyDescent="0.3">
      <c r="A352" s="480" t="s">
        <v>1546</v>
      </c>
      <c r="B352" s="481" t="s">
        <v>1604</v>
      </c>
      <c r="C352" s="481" t="s">
        <v>427</v>
      </c>
      <c r="D352" s="481" t="s">
        <v>476</v>
      </c>
      <c r="E352" s="481" t="s">
        <v>1548</v>
      </c>
      <c r="F352" s="481" t="s">
        <v>1563</v>
      </c>
      <c r="G352" s="481" t="s">
        <v>1564</v>
      </c>
      <c r="H352" s="484"/>
      <c r="I352" s="484"/>
      <c r="J352" s="481"/>
      <c r="K352" s="481"/>
      <c r="L352" s="484"/>
      <c r="M352" s="484"/>
      <c r="N352" s="481"/>
      <c r="O352" s="481"/>
      <c r="P352" s="484">
        <v>1</v>
      </c>
      <c r="Q352" s="484">
        <v>37</v>
      </c>
      <c r="R352" s="500"/>
      <c r="S352" s="485">
        <v>37</v>
      </c>
    </row>
    <row r="353" spans="1:19" ht="14.4" customHeight="1" x14ac:dyDescent="0.3">
      <c r="A353" s="480" t="s">
        <v>1546</v>
      </c>
      <c r="B353" s="481" t="s">
        <v>1604</v>
      </c>
      <c r="C353" s="481" t="s">
        <v>427</v>
      </c>
      <c r="D353" s="481" t="s">
        <v>1539</v>
      </c>
      <c r="E353" s="481" t="s">
        <v>1548</v>
      </c>
      <c r="F353" s="481" t="s">
        <v>1551</v>
      </c>
      <c r="G353" s="481" t="s">
        <v>1552</v>
      </c>
      <c r="H353" s="484">
        <v>11</v>
      </c>
      <c r="I353" s="484">
        <v>385</v>
      </c>
      <c r="J353" s="481"/>
      <c r="K353" s="481">
        <v>35</v>
      </c>
      <c r="L353" s="484"/>
      <c r="M353" s="484"/>
      <c r="N353" s="481"/>
      <c r="O353" s="481"/>
      <c r="P353" s="484"/>
      <c r="Q353" s="484"/>
      <c r="R353" s="500"/>
      <c r="S353" s="485"/>
    </row>
    <row r="354" spans="1:19" ht="14.4" customHeight="1" x14ac:dyDescent="0.3">
      <c r="A354" s="480" t="s">
        <v>1546</v>
      </c>
      <c r="B354" s="481" t="s">
        <v>1604</v>
      </c>
      <c r="C354" s="481" t="s">
        <v>427</v>
      </c>
      <c r="D354" s="481" t="s">
        <v>1539</v>
      </c>
      <c r="E354" s="481" t="s">
        <v>1548</v>
      </c>
      <c r="F354" s="481" t="s">
        <v>1553</v>
      </c>
      <c r="G354" s="481" t="s">
        <v>1554</v>
      </c>
      <c r="H354" s="484">
        <v>5</v>
      </c>
      <c r="I354" s="484">
        <v>670</v>
      </c>
      <c r="J354" s="481"/>
      <c r="K354" s="481">
        <v>134</v>
      </c>
      <c r="L354" s="484"/>
      <c r="M354" s="484"/>
      <c r="N354" s="481"/>
      <c r="O354" s="481"/>
      <c r="P354" s="484"/>
      <c r="Q354" s="484"/>
      <c r="R354" s="500"/>
      <c r="S354" s="485"/>
    </row>
    <row r="355" spans="1:19" ht="14.4" customHeight="1" x14ac:dyDescent="0.3">
      <c r="A355" s="480" t="s">
        <v>1546</v>
      </c>
      <c r="B355" s="481" t="s">
        <v>1604</v>
      </c>
      <c r="C355" s="481" t="s">
        <v>427</v>
      </c>
      <c r="D355" s="481" t="s">
        <v>1539</v>
      </c>
      <c r="E355" s="481" t="s">
        <v>1548</v>
      </c>
      <c r="F355" s="481" t="s">
        <v>1559</v>
      </c>
      <c r="G355" s="481" t="s">
        <v>1560</v>
      </c>
      <c r="H355" s="484">
        <v>2</v>
      </c>
      <c r="I355" s="484">
        <v>876</v>
      </c>
      <c r="J355" s="481"/>
      <c r="K355" s="481">
        <v>438</v>
      </c>
      <c r="L355" s="484"/>
      <c r="M355" s="484"/>
      <c r="N355" s="481"/>
      <c r="O355" s="481"/>
      <c r="P355" s="484"/>
      <c r="Q355" s="484"/>
      <c r="R355" s="500"/>
      <c r="S355" s="485"/>
    </row>
    <row r="356" spans="1:19" ht="14.4" customHeight="1" x14ac:dyDescent="0.3">
      <c r="A356" s="480" t="s">
        <v>1546</v>
      </c>
      <c r="B356" s="481" t="s">
        <v>1604</v>
      </c>
      <c r="C356" s="481" t="s">
        <v>427</v>
      </c>
      <c r="D356" s="481" t="s">
        <v>1539</v>
      </c>
      <c r="E356" s="481" t="s">
        <v>1548</v>
      </c>
      <c r="F356" s="481" t="s">
        <v>1563</v>
      </c>
      <c r="G356" s="481" t="s">
        <v>1564</v>
      </c>
      <c r="H356" s="484">
        <v>1</v>
      </c>
      <c r="I356" s="484">
        <v>36</v>
      </c>
      <c r="J356" s="481"/>
      <c r="K356" s="481">
        <v>36</v>
      </c>
      <c r="L356" s="484"/>
      <c r="M356" s="484"/>
      <c r="N356" s="481"/>
      <c r="O356" s="481"/>
      <c r="P356" s="484"/>
      <c r="Q356" s="484"/>
      <c r="R356" s="500"/>
      <c r="S356" s="485"/>
    </row>
    <row r="357" spans="1:19" ht="14.4" customHeight="1" x14ac:dyDescent="0.3">
      <c r="A357" s="480" t="s">
        <v>1546</v>
      </c>
      <c r="B357" s="481" t="s">
        <v>1604</v>
      </c>
      <c r="C357" s="481" t="s">
        <v>427</v>
      </c>
      <c r="D357" s="481" t="s">
        <v>1539</v>
      </c>
      <c r="E357" s="481" t="s">
        <v>1548</v>
      </c>
      <c r="F357" s="481" t="s">
        <v>1565</v>
      </c>
      <c r="G357" s="481" t="s">
        <v>1566</v>
      </c>
      <c r="H357" s="484">
        <v>1</v>
      </c>
      <c r="I357" s="484">
        <v>125</v>
      </c>
      <c r="J357" s="481"/>
      <c r="K357" s="481">
        <v>125</v>
      </c>
      <c r="L357" s="484"/>
      <c r="M357" s="484"/>
      <c r="N357" s="481"/>
      <c r="O357" s="481"/>
      <c r="P357" s="484"/>
      <c r="Q357" s="484"/>
      <c r="R357" s="500"/>
      <c r="S357" s="485"/>
    </row>
    <row r="358" spans="1:19" ht="14.4" customHeight="1" x14ac:dyDescent="0.3">
      <c r="A358" s="480" t="s">
        <v>1546</v>
      </c>
      <c r="B358" s="481" t="s">
        <v>1604</v>
      </c>
      <c r="C358" s="481" t="s">
        <v>427</v>
      </c>
      <c r="D358" s="481" t="s">
        <v>1539</v>
      </c>
      <c r="E358" s="481" t="s">
        <v>1548</v>
      </c>
      <c r="F358" s="481" t="s">
        <v>1569</v>
      </c>
      <c r="G358" s="481" t="s">
        <v>1570</v>
      </c>
      <c r="H358" s="484">
        <v>3</v>
      </c>
      <c r="I358" s="484">
        <v>1959</v>
      </c>
      <c r="J358" s="481"/>
      <c r="K358" s="481">
        <v>653</v>
      </c>
      <c r="L358" s="484"/>
      <c r="M358" s="484"/>
      <c r="N358" s="481"/>
      <c r="O358" s="481"/>
      <c r="P358" s="484"/>
      <c r="Q358" s="484"/>
      <c r="R358" s="500"/>
      <c r="S358" s="485"/>
    </row>
    <row r="359" spans="1:19" ht="14.4" customHeight="1" x14ac:dyDescent="0.3">
      <c r="A359" s="480" t="s">
        <v>1546</v>
      </c>
      <c r="B359" s="481" t="s">
        <v>1604</v>
      </c>
      <c r="C359" s="481" t="s">
        <v>427</v>
      </c>
      <c r="D359" s="481" t="s">
        <v>1539</v>
      </c>
      <c r="E359" s="481" t="s">
        <v>1548</v>
      </c>
      <c r="F359" s="481" t="s">
        <v>1607</v>
      </c>
      <c r="G359" s="481" t="s">
        <v>1608</v>
      </c>
      <c r="H359" s="484">
        <v>2</v>
      </c>
      <c r="I359" s="484">
        <v>330</v>
      </c>
      <c r="J359" s="481"/>
      <c r="K359" s="481">
        <v>165</v>
      </c>
      <c r="L359" s="484"/>
      <c r="M359" s="484"/>
      <c r="N359" s="481"/>
      <c r="O359" s="481"/>
      <c r="P359" s="484"/>
      <c r="Q359" s="484"/>
      <c r="R359" s="500"/>
      <c r="S359" s="485"/>
    </row>
    <row r="360" spans="1:19" ht="14.4" customHeight="1" x14ac:dyDescent="0.3">
      <c r="A360" s="480" t="s">
        <v>1546</v>
      </c>
      <c r="B360" s="481" t="s">
        <v>1604</v>
      </c>
      <c r="C360" s="481" t="s">
        <v>427</v>
      </c>
      <c r="D360" s="481" t="s">
        <v>1539</v>
      </c>
      <c r="E360" s="481" t="s">
        <v>1548</v>
      </c>
      <c r="F360" s="481" t="s">
        <v>1598</v>
      </c>
      <c r="G360" s="481" t="s">
        <v>1599</v>
      </c>
      <c r="H360" s="484">
        <v>5</v>
      </c>
      <c r="I360" s="484">
        <v>2930</v>
      </c>
      <c r="J360" s="481"/>
      <c r="K360" s="481">
        <v>586</v>
      </c>
      <c r="L360" s="484"/>
      <c r="M360" s="484"/>
      <c r="N360" s="481"/>
      <c r="O360" s="481"/>
      <c r="P360" s="484"/>
      <c r="Q360" s="484"/>
      <c r="R360" s="500"/>
      <c r="S360" s="485"/>
    </row>
    <row r="361" spans="1:19" ht="14.4" customHeight="1" x14ac:dyDescent="0.3">
      <c r="A361" s="480" t="s">
        <v>1546</v>
      </c>
      <c r="B361" s="481" t="s">
        <v>1604</v>
      </c>
      <c r="C361" s="481" t="s">
        <v>427</v>
      </c>
      <c r="D361" s="481" t="s">
        <v>1539</v>
      </c>
      <c r="E361" s="481" t="s">
        <v>1548</v>
      </c>
      <c r="F361" s="481" t="s">
        <v>1577</v>
      </c>
      <c r="G361" s="481" t="s">
        <v>1578</v>
      </c>
      <c r="H361" s="484">
        <v>2</v>
      </c>
      <c r="I361" s="484">
        <v>420</v>
      </c>
      <c r="J361" s="481"/>
      <c r="K361" s="481">
        <v>210</v>
      </c>
      <c r="L361" s="484"/>
      <c r="M361" s="484"/>
      <c r="N361" s="481"/>
      <c r="O361" s="481"/>
      <c r="P361" s="484"/>
      <c r="Q361" s="484"/>
      <c r="R361" s="500"/>
      <c r="S361" s="485"/>
    </row>
    <row r="362" spans="1:19" ht="14.4" customHeight="1" x14ac:dyDescent="0.3">
      <c r="A362" s="480" t="s">
        <v>1546</v>
      </c>
      <c r="B362" s="481" t="s">
        <v>1604</v>
      </c>
      <c r="C362" s="481" t="s">
        <v>427</v>
      </c>
      <c r="D362" s="481" t="s">
        <v>1539</v>
      </c>
      <c r="E362" s="481" t="s">
        <v>1548</v>
      </c>
      <c r="F362" s="481" t="s">
        <v>1579</v>
      </c>
      <c r="G362" s="481" t="s">
        <v>1580</v>
      </c>
      <c r="H362" s="484">
        <v>27</v>
      </c>
      <c r="I362" s="484">
        <v>2079</v>
      </c>
      <c r="J362" s="481"/>
      <c r="K362" s="481">
        <v>77</v>
      </c>
      <c r="L362" s="484"/>
      <c r="M362" s="484"/>
      <c r="N362" s="481"/>
      <c r="O362" s="481"/>
      <c r="P362" s="484"/>
      <c r="Q362" s="484"/>
      <c r="R362" s="500"/>
      <c r="S362" s="485"/>
    </row>
    <row r="363" spans="1:19" ht="14.4" customHeight="1" x14ac:dyDescent="0.3">
      <c r="A363" s="480" t="s">
        <v>1546</v>
      </c>
      <c r="B363" s="481" t="s">
        <v>1604</v>
      </c>
      <c r="C363" s="481" t="s">
        <v>427</v>
      </c>
      <c r="D363" s="481" t="s">
        <v>1539</v>
      </c>
      <c r="E363" s="481" t="s">
        <v>1548</v>
      </c>
      <c r="F363" s="481" t="s">
        <v>1609</v>
      </c>
      <c r="G363" s="481" t="s">
        <v>1610</v>
      </c>
      <c r="H363" s="484">
        <v>21</v>
      </c>
      <c r="I363" s="484">
        <v>6951</v>
      </c>
      <c r="J363" s="481"/>
      <c r="K363" s="481">
        <v>331</v>
      </c>
      <c r="L363" s="484"/>
      <c r="M363" s="484"/>
      <c r="N363" s="481"/>
      <c r="O363" s="481"/>
      <c r="P363" s="484"/>
      <c r="Q363" s="484"/>
      <c r="R363" s="500"/>
      <c r="S363" s="485"/>
    </row>
    <row r="364" spans="1:19" ht="14.4" customHeight="1" x14ac:dyDescent="0.3">
      <c r="A364" s="480" t="s">
        <v>1546</v>
      </c>
      <c r="B364" s="481" t="s">
        <v>1604</v>
      </c>
      <c r="C364" s="481" t="s">
        <v>427</v>
      </c>
      <c r="D364" s="481" t="s">
        <v>1539</v>
      </c>
      <c r="E364" s="481" t="s">
        <v>1548</v>
      </c>
      <c r="F364" s="481" t="s">
        <v>1611</v>
      </c>
      <c r="G364" s="481" t="s">
        <v>1612</v>
      </c>
      <c r="H364" s="484">
        <v>4</v>
      </c>
      <c r="I364" s="484">
        <v>2612</v>
      </c>
      <c r="J364" s="481"/>
      <c r="K364" s="481">
        <v>653</v>
      </c>
      <c r="L364" s="484"/>
      <c r="M364" s="484"/>
      <c r="N364" s="481"/>
      <c r="O364" s="481"/>
      <c r="P364" s="484"/>
      <c r="Q364" s="484"/>
      <c r="R364" s="500"/>
      <c r="S364" s="485"/>
    </row>
    <row r="365" spans="1:19" ht="14.4" customHeight="1" x14ac:dyDescent="0.3">
      <c r="A365" s="480" t="s">
        <v>1546</v>
      </c>
      <c r="B365" s="481" t="s">
        <v>1604</v>
      </c>
      <c r="C365" s="481" t="s">
        <v>427</v>
      </c>
      <c r="D365" s="481" t="s">
        <v>477</v>
      </c>
      <c r="E365" s="481" t="s">
        <v>1548</v>
      </c>
      <c r="F365" s="481" t="s">
        <v>1551</v>
      </c>
      <c r="G365" s="481" t="s">
        <v>1552</v>
      </c>
      <c r="H365" s="484"/>
      <c r="I365" s="484"/>
      <c r="J365" s="481"/>
      <c r="K365" s="481"/>
      <c r="L365" s="484">
        <v>17</v>
      </c>
      <c r="M365" s="484">
        <v>629</v>
      </c>
      <c r="N365" s="481">
        <v>1</v>
      </c>
      <c r="O365" s="481">
        <v>37</v>
      </c>
      <c r="P365" s="484">
        <v>7</v>
      </c>
      <c r="Q365" s="484">
        <v>259</v>
      </c>
      <c r="R365" s="500">
        <v>0.41176470588235292</v>
      </c>
      <c r="S365" s="485">
        <v>37</v>
      </c>
    </row>
    <row r="366" spans="1:19" ht="14.4" customHeight="1" x14ac:dyDescent="0.3">
      <c r="A366" s="480" t="s">
        <v>1546</v>
      </c>
      <c r="B366" s="481" t="s">
        <v>1604</v>
      </c>
      <c r="C366" s="481" t="s">
        <v>427</v>
      </c>
      <c r="D366" s="481" t="s">
        <v>477</v>
      </c>
      <c r="E366" s="481" t="s">
        <v>1548</v>
      </c>
      <c r="F366" s="481" t="s">
        <v>1561</v>
      </c>
      <c r="G366" s="481" t="s">
        <v>1562</v>
      </c>
      <c r="H366" s="484"/>
      <c r="I366" s="484"/>
      <c r="J366" s="481"/>
      <c r="K366" s="481"/>
      <c r="L366" s="484">
        <v>1</v>
      </c>
      <c r="M366" s="484">
        <v>33.33</v>
      </c>
      <c r="N366" s="481">
        <v>1</v>
      </c>
      <c r="O366" s="481">
        <v>33.33</v>
      </c>
      <c r="P366" s="484">
        <v>5</v>
      </c>
      <c r="Q366" s="484">
        <v>166.65999999999997</v>
      </c>
      <c r="R366" s="500">
        <v>5.0003000300029994</v>
      </c>
      <c r="S366" s="485">
        <v>33.331999999999994</v>
      </c>
    </row>
    <row r="367" spans="1:19" ht="14.4" customHeight="1" x14ac:dyDescent="0.3">
      <c r="A367" s="480" t="s">
        <v>1546</v>
      </c>
      <c r="B367" s="481" t="s">
        <v>1604</v>
      </c>
      <c r="C367" s="481" t="s">
        <v>427</v>
      </c>
      <c r="D367" s="481" t="s">
        <v>477</v>
      </c>
      <c r="E367" s="481" t="s">
        <v>1548</v>
      </c>
      <c r="F367" s="481" t="s">
        <v>1563</v>
      </c>
      <c r="G367" s="481" t="s">
        <v>1564</v>
      </c>
      <c r="H367" s="484"/>
      <c r="I367" s="484"/>
      <c r="J367" s="481"/>
      <c r="K367" s="481"/>
      <c r="L367" s="484">
        <v>11</v>
      </c>
      <c r="M367" s="484">
        <v>407</v>
      </c>
      <c r="N367" s="481">
        <v>1</v>
      </c>
      <c r="O367" s="481">
        <v>37</v>
      </c>
      <c r="P367" s="484">
        <v>6</v>
      </c>
      <c r="Q367" s="484">
        <v>222</v>
      </c>
      <c r="R367" s="500">
        <v>0.54545454545454541</v>
      </c>
      <c r="S367" s="485">
        <v>37</v>
      </c>
    </row>
    <row r="368" spans="1:19" ht="14.4" customHeight="1" x14ac:dyDescent="0.3">
      <c r="A368" s="480" t="s">
        <v>1546</v>
      </c>
      <c r="B368" s="481" t="s">
        <v>1604</v>
      </c>
      <c r="C368" s="481" t="s">
        <v>427</v>
      </c>
      <c r="D368" s="481" t="s">
        <v>477</v>
      </c>
      <c r="E368" s="481" t="s">
        <v>1548</v>
      </c>
      <c r="F368" s="481" t="s">
        <v>1567</v>
      </c>
      <c r="G368" s="481" t="s">
        <v>1568</v>
      </c>
      <c r="H368" s="484"/>
      <c r="I368" s="484"/>
      <c r="J368" s="481"/>
      <c r="K368" s="481"/>
      <c r="L368" s="484">
        <v>2</v>
      </c>
      <c r="M368" s="484">
        <v>64</v>
      </c>
      <c r="N368" s="481">
        <v>1</v>
      </c>
      <c r="O368" s="481">
        <v>32</v>
      </c>
      <c r="P368" s="484"/>
      <c r="Q368" s="484"/>
      <c r="R368" s="500"/>
      <c r="S368" s="485"/>
    </row>
    <row r="369" spans="1:19" ht="14.4" customHeight="1" x14ac:dyDescent="0.3">
      <c r="A369" s="480" t="s">
        <v>1546</v>
      </c>
      <c r="B369" s="481" t="s">
        <v>1604</v>
      </c>
      <c r="C369" s="481" t="s">
        <v>427</v>
      </c>
      <c r="D369" s="481" t="s">
        <v>477</v>
      </c>
      <c r="E369" s="481" t="s">
        <v>1548</v>
      </c>
      <c r="F369" s="481" t="s">
        <v>1607</v>
      </c>
      <c r="G369" s="481" t="s">
        <v>1608</v>
      </c>
      <c r="H369" s="484"/>
      <c r="I369" s="484"/>
      <c r="J369" s="481"/>
      <c r="K369" s="481"/>
      <c r="L369" s="484">
        <v>2</v>
      </c>
      <c r="M369" s="484">
        <v>354</v>
      </c>
      <c r="N369" s="481">
        <v>1</v>
      </c>
      <c r="O369" s="481">
        <v>177</v>
      </c>
      <c r="P369" s="484">
        <v>3</v>
      </c>
      <c r="Q369" s="484">
        <v>531</v>
      </c>
      <c r="R369" s="500">
        <v>1.5</v>
      </c>
      <c r="S369" s="485">
        <v>177</v>
      </c>
    </row>
    <row r="370" spans="1:19" ht="14.4" customHeight="1" x14ac:dyDescent="0.3">
      <c r="A370" s="480" t="s">
        <v>1546</v>
      </c>
      <c r="B370" s="481" t="s">
        <v>1604</v>
      </c>
      <c r="C370" s="481" t="s">
        <v>427</v>
      </c>
      <c r="D370" s="481" t="s">
        <v>477</v>
      </c>
      <c r="E370" s="481" t="s">
        <v>1548</v>
      </c>
      <c r="F370" s="481" t="s">
        <v>1577</v>
      </c>
      <c r="G370" s="481" t="s">
        <v>1578</v>
      </c>
      <c r="H370" s="484"/>
      <c r="I370" s="484"/>
      <c r="J370" s="481"/>
      <c r="K370" s="481"/>
      <c r="L370" s="484">
        <v>2</v>
      </c>
      <c r="M370" s="484">
        <v>444</v>
      </c>
      <c r="N370" s="481">
        <v>1</v>
      </c>
      <c r="O370" s="481">
        <v>222</v>
      </c>
      <c r="P370" s="484">
        <v>18</v>
      </c>
      <c r="Q370" s="484">
        <v>4014</v>
      </c>
      <c r="R370" s="500">
        <v>9.0405405405405403</v>
      </c>
      <c r="S370" s="485">
        <v>223</v>
      </c>
    </row>
    <row r="371" spans="1:19" ht="14.4" customHeight="1" x14ac:dyDescent="0.3">
      <c r="A371" s="480" t="s">
        <v>1546</v>
      </c>
      <c r="B371" s="481" t="s">
        <v>1604</v>
      </c>
      <c r="C371" s="481" t="s">
        <v>427</v>
      </c>
      <c r="D371" s="481" t="s">
        <v>477</v>
      </c>
      <c r="E371" s="481" t="s">
        <v>1548</v>
      </c>
      <c r="F371" s="481" t="s">
        <v>1579</v>
      </c>
      <c r="G371" s="481" t="s">
        <v>1580</v>
      </c>
      <c r="H371" s="484"/>
      <c r="I371" s="484"/>
      <c r="J371" s="481"/>
      <c r="K371" s="481"/>
      <c r="L371" s="484">
        <v>2</v>
      </c>
      <c r="M371" s="484">
        <v>154</v>
      </c>
      <c r="N371" s="481">
        <v>1</v>
      </c>
      <c r="O371" s="481">
        <v>77</v>
      </c>
      <c r="P371" s="484"/>
      <c r="Q371" s="484"/>
      <c r="R371" s="500"/>
      <c r="S371" s="485"/>
    </row>
    <row r="372" spans="1:19" ht="14.4" customHeight="1" x14ac:dyDescent="0.3">
      <c r="A372" s="480" t="s">
        <v>1546</v>
      </c>
      <c r="B372" s="481" t="s">
        <v>1604</v>
      </c>
      <c r="C372" s="481" t="s">
        <v>427</v>
      </c>
      <c r="D372" s="481" t="s">
        <v>477</v>
      </c>
      <c r="E372" s="481" t="s">
        <v>1548</v>
      </c>
      <c r="F372" s="481" t="s">
        <v>1583</v>
      </c>
      <c r="G372" s="481" t="s">
        <v>1584</v>
      </c>
      <c r="H372" s="484"/>
      <c r="I372" s="484"/>
      <c r="J372" s="481"/>
      <c r="K372" s="481"/>
      <c r="L372" s="484">
        <v>9</v>
      </c>
      <c r="M372" s="484">
        <v>531</v>
      </c>
      <c r="N372" s="481">
        <v>1</v>
      </c>
      <c r="O372" s="481">
        <v>59</v>
      </c>
      <c r="P372" s="484">
        <v>5</v>
      </c>
      <c r="Q372" s="484">
        <v>295</v>
      </c>
      <c r="R372" s="500">
        <v>0.55555555555555558</v>
      </c>
      <c r="S372" s="485">
        <v>59</v>
      </c>
    </row>
    <row r="373" spans="1:19" ht="14.4" customHeight="1" x14ac:dyDescent="0.3">
      <c r="A373" s="480" t="s">
        <v>1546</v>
      </c>
      <c r="B373" s="481" t="s">
        <v>1604</v>
      </c>
      <c r="C373" s="481" t="s">
        <v>427</v>
      </c>
      <c r="D373" s="481" t="s">
        <v>477</v>
      </c>
      <c r="E373" s="481" t="s">
        <v>1548</v>
      </c>
      <c r="F373" s="481" t="s">
        <v>1609</v>
      </c>
      <c r="G373" s="481" t="s">
        <v>1610</v>
      </c>
      <c r="H373" s="484"/>
      <c r="I373" s="484"/>
      <c r="J373" s="481"/>
      <c r="K373" s="481"/>
      <c r="L373" s="484"/>
      <c r="M373" s="484"/>
      <c r="N373" s="481"/>
      <c r="O373" s="481"/>
      <c r="P373" s="484">
        <v>15</v>
      </c>
      <c r="Q373" s="484">
        <v>5325</v>
      </c>
      <c r="R373" s="500"/>
      <c r="S373" s="485">
        <v>355</v>
      </c>
    </row>
    <row r="374" spans="1:19" ht="14.4" customHeight="1" x14ac:dyDescent="0.3">
      <c r="A374" s="480" t="s">
        <v>1546</v>
      </c>
      <c r="B374" s="481" t="s">
        <v>1604</v>
      </c>
      <c r="C374" s="481" t="s">
        <v>427</v>
      </c>
      <c r="D374" s="481" t="s">
        <v>1541</v>
      </c>
      <c r="E374" s="481" t="s">
        <v>1548</v>
      </c>
      <c r="F374" s="481" t="s">
        <v>1607</v>
      </c>
      <c r="G374" s="481" t="s">
        <v>1608</v>
      </c>
      <c r="H374" s="484">
        <v>1</v>
      </c>
      <c r="I374" s="484">
        <v>165</v>
      </c>
      <c r="J374" s="481"/>
      <c r="K374" s="481">
        <v>165</v>
      </c>
      <c r="L374" s="484"/>
      <c r="M374" s="484"/>
      <c r="N374" s="481"/>
      <c r="O374" s="481"/>
      <c r="P374" s="484"/>
      <c r="Q374" s="484"/>
      <c r="R374" s="500"/>
      <c r="S374" s="485"/>
    </row>
    <row r="375" spans="1:19" ht="14.4" customHeight="1" x14ac:dyDescent="0.3">
      <c r="A375" s="480" t="s">
        <v>1546</v>
      </c>
      <c r="B375" s="481" t="s">
        <v>1604</v>
      </c>
      <c r="C375" s="481" t="s">
        <v>427</v>
      </c>
      <c r="D375" s="481" t="s">
        <v>1541</v>
      </c>
      <c r="E375" s="481" t="s">
        <v>1548</v>
      </c>
      <c r="F375" s="481" t="s">
        <v>1611</v>
      </c>
      <c r="G375" s="481" t="s">
        <v>1612</v>
      </c>
      <c r="H375" s="484">
        <v>1</v>
      </c>
      <c r="I375" s="484">
        <v>653</v>
      </c>
      <c r="J375" s="481"/>
      <c r="K375" s="481">
        <v>653</v>
      </c>
      <c r="L375" s="484"/>
      <c r="M375" s="484"/>
      <c r="N375" s="481"/>
      <c r="O375" s="481"/>
      <c r="P375" s="484"/>
      <c r="Q375" s="484"/>
      <c r="R375" s="500"/>
      <c r="S375" s="485"/>
    </row>
    <row r="376" spans="1:19" ht="14.4" customHeight="1" x14ac:dyDescent="0.3">
      <c r="A376" s="480" t="s">
        <v>1546</v>
      </c>
      <c r="B376" s="481" t="s">
        <v>1604</v>
      </c>
      <c r="C376" s="481" t="s">
        <v>427</v>
      </c>
      <c r="D376" s="481" t="s">
        <v>478</v>
      </c>
      <c r="E376" s="481" t="s">
        <v>1548</v>
      </c>
      <c r="F376" s="481" t="s">
        <v>1551</v>
      </c>
      <c r="G376" s="481" t="s">
        <v>1552</v>
      </c>
      <c r="H376" s="484"/>
      <c r="I376" s="484"/>
      <c r="J376" s="481"/>
      <c r="K376" s="481"/>
      <c r="L376" s="484"/>
      <c r="M376" s="484"/>
      <c r="N376" s="481"/>
      <c r="O376" s="481"/>
      <c r="P376" s="484">
        <v>3</v>
      </c>
      <c r="Q376" s="484">
        <v>111</v>
      </c>
      <c r="R376" s="500"/>
      <c r="S376" s="485">
        <v>37</v>
      </c>
    </row>
    <row r="377" spans="1:19" ht="14.4" customHeight="1" x14ac:dyDescent="0.3">
      <c r="A377" s="480" t="s">
        <v>1546</v>
      </c>
      <c r="B377" s="481" t="s">
        <v>1604</v>
      </c>
      <c r="C377" s="481" t="s">
        <v>427</v>
      </c>
      <c r="D377" s="481" t="s">
        <v>478</v>
      </c>
      <c r="E377" s="481" t="s">
        <v>1548</v>
      </c>
      <c r="F377" s="481" t="s">
        <v>1605</v>
      </c>
      <c r="G377" s="481" t="s">
        <v>1606</v>
      </c>
      <c r="H377" s="484"/>
      <c r="I377" s="484"/>
      <c r="J377" s="481"/>
      <c r="K377" s="481"/>
      <c r="L377" s="484"/>
      <c r="M377" s="484"/>
      <c r="N377" s="481"/>
      <c r="O377" s="481"/>
      <c r="P377" s="484">
        <v>23</v>
      </c>
      <c r="Q377" s="484">
        <v>23092</v>
      </c>
      <c r="R377" s="500"/>
      <c r="S377" s="485">
        <v>1004</v>
      </c>
    </row>
    <row r="378" spans="1:19" ht="14.4" customHeight="1" x14ac:dyDescent="0.3">
      <c r="A378" s="480" t="s">
        <v>1546</v>
      </c>
      <c r="B378" s="481" t="s">
        <v>1604</v>
      </c>
      <c r="C378" s="481" t="s">
        <v>427</v>
      </c>
      <c r="D378" s="481" t="s">
        <v>478</v>
      </c>
      <c r="E378" s="481" t="s">
        <v>1548</v>
      </c>
      <c r="F378" s="481" t="s">
        <v>1561</v>
      </c>
      <c r="G378" s="481" t="s">
        <v>1562</v>
      </c>
      <c r="H378" s="484"/>
      <c r="I378" s="484"/>
      <c r="J378" s="481"/>
      <c r="K378" s="481"/>
      <c r="L378" s="484"/>
      <c r="M378" s="484"/>
      <c r="N378" s="481"/>
      <c r="O378" s="481"/>
      <c r="P378" s="484">
        <v>2</v>
      </c>
      <c r="Q378" s="484">
        <v>66.66</v>
      </c>
      <c r="R378" s="500"/>
      <c r="S378" s="485">
        <v>33.33</v>
      </c>
    </row>
    <row r="379" spans="1:19" ht="14.4" customHeight="1" x14ac:dyDescent="0.3">
      <c r="A379" s="480" t="s">
        <v>1546</v>
      </c>
      <c r="B379" s="481" t="s">
        <v>1604</v>
      </c>
      <c r="C379" s="481" t="s">
        <v>427</v>
      </c>
      <c r="D379" s="481" t="s">
        <v>478</v>
      </c>
      <c r="E379" s="481" t="s">
        <v>1548</v>
      </c>
      <c r="F379" s="481" t="s">
        <v>1563</v>
      </c>
      <c r="G379" s="481" t="s">
        <v>1564</v>
      </c>
      <c r="H379" s="484"/>
      <c r="I379" s="484"/>
      <c r="J379" s="481"/>
      <c r="K379" s="481"/>
      <c r="L379" s="484"/>
      <c r="M379" s="484"/>
      <c r="N379" s="481"/>
      <c r="O379" s="481"/>
      <c r="P379" s="484">
        <v>2</v>
      </c>
      <c r="Q379" s="484">
        <v>74</v>
      </c>
      <c r="R379" s="500"/>
      <c r="S379" s="485">
        <v>37</v>
      </c>
    </row>
    <row r="380" spans="1:19" ht="14.4" customHeight="1" x14ac:dyDescent="0.3">
      <c r="A380" s="480" t="s">
        <v>1546</v>
      </c>
      <c r="B380" s="481" t="s">
        <v>1604</v>
      </c>
      <c r="C380" s="481" t="s">
        <v>427</v>
      </c>
      <c r="D380" s="481" t="s">
        <v>478</v>
      </c>
      <c r="E380" s="481" t="s">
        <v>1548</v>
      </c>
      <c r="F380" s="481" t="s">
        <v>1607</v>
      </c>
      <c r="G380" s="481" t="s">
        <v>1608</v>
      </c>
      <c r="H380" s="484"/>
      <c r="I380" s="484"/>
      <c r="J380" s="481"/>
      <c r="K380" s="481"/>
      <c r="L380" s="484"/>
      <c r="M380" s="484"/>
      <c r="N380" s="481"/>
      <c r="O380" s="481"/>
      <c r="P380" s="484">
        <v>6</v>
      </c>
      <c r="Q380" s="484">
        <v>1062</v>
      </c>
      <c r="R380" s="500"/>
      <c r="S380" s="485">
        <v>177</v>
      </c>
    </row>
    <row r="381" spans="1:19" ht="14.4" customHeight="1" x14ac:dyDescent="0.3">
      <c r="A381" s="480" t="s">
        <v>1546</v>
      </c>
      <c r="B381" s="481" t="s">
        <v>1604</v>
      </c>
      <c r="C381" s="481" t="s">
        <v>427</v>
      </c>
      <c r="D381" s="481" t="s">
        <v>478</v>
      </c>
      <c r="E381" s="481" t="s">
        <v>1548</v>
      </c>
      <c r="F381" s="481" t="s">
        <v>1577</v>
      </c>
      <c r="G381" s="481" t="s">
        <v>1578</v>
      </c>
      <c r="H381" s="484"/>
      <c r="I381" s="484"/>
      <c r="J381" s="481"/>
      <c r="K381" s="481"/>
      <c r="L381" s="484"/>
      <c r="M381" s="484"/>
      <c r="N381" s="481"/>
      <c r="O381" s="481"/>
      <c r="P381" s="484">
        <v>9</v>
      </c>
      <c r="Q381" s="484">
        <v>2007</v>
      </c>
      <c r="R381" s="500"/>
      <c r="S381" s="485">
        <v>223</v>
      </c>
    </row>
    <row r="382" spans="1:19" ht="14.4" customHeight="1" x14ac:dyDescent="0.3">
      <c r="A382" s="480" t="s">
        <v>1546</v>
      </c>
      <c r="B382" s="481" t="s">
        <v>1604</v>
      </c>
      <c r="C382" s="481" t="s">
        <v>427</v>
      </c>
      <c r="D382" s="481" t="s">
        <v>478</v>
      </c>
      <c r="E382" s="481" t="s">
        <v>1548</v>
      </c>
      <c r="F382" s="481" t="s">
        <v>1579</v>
      </c>
      <c r="G382" s="481" t="s">
        <v>1580</v>
      </c>
      <c r="H382" s="484"/>
      <c r="I382" s="484"/>
      <c r="J382" s="481"/>
      <c r="K382" s="481"/>
      <c r="L382" s="484"/>
      <c r="M382" s="484"/>
      <c r="N382" s="481"/>
      <c r="O382" s="481"/>
      <c r="P382" s="484">
        <v>7</v>
      </c>
      <c r="Q382" s="484">
        <v>539</v>
      </c>
      <c r="R382" s="500"/>
      <c r="S382" s="485">
        <v>77</v>
      </c>
    </row>
    <row r="383" spans="1:19" ht="14.4" customHeight="1" x14ac:dyDescent="0.3">
      <c r="A383" s="480" t="s">
        <v>1546</v>
      </c>
      <c r="B383" s="481" t="s">
        <v>1604</v>
      </c>
      <c r="C383" s="481" t="s">
        <v>427</v>
      </c>
      <c r="D383" s="481" t="s">
        <v>478</v>
      </c>
      <c r="E383" s="481" t="s">
        <v>1548</v>
      </c>
      <c r="F383" s="481" t="s">
        <v>1609</v>
      </c>
      <c r="G383" s="481" t="s">
        <v>1610</v>
      </c>
      <c r="H383" s="484"/>
      <c r="I383" s="484"/>
      <c r="J383" s="481"/>
      <c r="K383" s="481"/>
      <c r="L383" s="484"/>
      <c r="M383" s="484"/>
      <c r="N383" s="481"/>
      <c r="O383" s="481"/>
      <c r="P383" s="484">
        <v>1</v>
      </c>
      <c r="Q383" s="484">
        <v>355</v>
      </c>
      <c r="R383" s="500"/>
      <c r="S383" s="485">
        <v>355</v>
      </c>
    </row>
    <row r="384" spans="1:19" ht="14.4" customHeight="1" x14ac:dyDescent="0.3">
      <c r="A384" s="480" t="s">
        <v>1546</v>
      </c>
      <c r="B384" s="481" t="s">
        <v>1604</v>
      </c>
      <c r="C384" s="481" t="s">
        <v>427</v>
      </c>
      <c r="D384" s="481" t="s">
        <v>479</v>
      </c>
      <c r="E384" s="481" t="s">
        <v>1548</v>
      </c>
      <c r="F384" s="481" t="s">
        <v>1551</v>
      </c>
      <c r="G384" s="481" t="s">
        <v>1552</v>
      </c>
      <c r="H384" s="484">
        <v>2</v>
      </c>
      <c r="I384" s="484">
        <v>70</v>
      </c>
      <c r="J384" s="481">
        <v>0.94594594594594594</v>
      </c>
      <c r="K384" s="481">
        <v>35</v>
      </c>
      <c r="L384" s="484">
        <v>2</v>
      </c>
      <c r="M384" s="484">
        <v>74</v>
      </c>
      <c r="N384" s="481">
        <v>1</v>
      </c>
      <c r="O384" s="481">
        <v>37</v>
      </c>
      <c r="P384" s="484">
        <v>1</v>
      </c>
      <c r="Q384" s="484">
        <v>37</v>
      </c>
      <c r="R384" s="500">
        <v>0.5</v>
      </c>
      <c r="S384" s="485">
        <v>37</v>
      </c>
    </row>
    <row r="385" spans="1:19" ht="14.4" customHeight="1" x14ac:dyDescent="0.3">
      <c r="A385" s="480" t="s">
        <v>1546</v>
      </c>
      <c r="B385" s="481" t="s">
        <v>1604</v>
      </c>
      <c r="C385" s="481" t="s">
        <v>427</v>
      </c>
      <c r="D385" s="481" t="s">
        <v>479</v>
      </c>
      <c r="E385" s="481" t="s">
        <v>1548</v>
      </c>
      <c r="F385" s="481" t="s">
        <v>1605</v>
      </c>
      <c r="G385" s="481" t="s">
        <v>1606</v>
      </c>
      <c r="H385" s="484">
        <v>9</v>
      </c>
      <c r="I385" s="484">
        <v>8595</v>
      </c>
      <c r="J385" s="481"/>
      <c r="K385" s="481">
        <v>955</v>
      </c>
      <c r="L385" s="484"/>
      <c r="M385" s="484"/>
      <c r="N385" s="481"/>
      <c r="O385" s="481"/>
      <c r="P385" s="484">
        <v>1</v>
      </c>
      <c r="Q385" s="484">
        <v>1004</v>
      </c>
      <c r="R385" s="500"/>
      <c r="S385" s="485">
        <v>1004</v>
      </c>
    </row>
    <row r="386" spans="1:19" ht="14.4" customHeight="1" x14ac:dyDescent="0.3">
      <c r="A386" s="480" t="s">
        <v>1546</v>
      </c>
      <c r="B386" s="481" t="s">
        <v>1604</v>
      </c>
      <c r="C386" s="481" t="s">
        <v>427</v>
      </c>
      <c r="D386" s="481" t="s">
        <v>479</v>
      </c>
      <c r="E386" s="481" t="s">
        <v>1548</v>
      </c>
      <c r="F386" s="481" t="s">
        <v>1561</v>
      </c>
      <c r="G386" s="481" t="s">
        <v>1562</v>
      </c>
      <c r="H386" s="484"/>
      <c r="I386" s="484"/>
      <c r="J386" s="481"/>
      <c r="K386" s="481"/>
      <c r="L386" s="484">
        <v>6</v>
      </c>
      <c r="M386" s="484">
        <v>199.98999999999995</v>
      </c>
      <c r="N386" s="481">
        <v>1</v>
      </c>
      <c r="O386" s="481">
        <v>33.331666666666656</v>
      </c>
      <c r="P386" s="484">
        <v>11</v>
      </c>
      <c r="Q386" s="484">
        <v>366.65</v>
      </c>
      <c r="R386" s="500">
        <v>1.8333416670833544</v>
      </c>
      <c r="S386" s="485">
        <v>33.331818181818178</v>
      </c>
    </row>
    <row r="387" spans="1:19" ht="14.4" customHeight="1" x14ac:dyDescent="0.3">
      <c r="A387" s="480" t="s">
        <v>1546</v>
      </c>
      <c r="B387" s="481" t="s">
        <v>1604</v>
      </c>
      <c r="C387" s="481" t="s">
        <v>427</v>
      </c>
      <c r="D387" s="481" t="s">
        <v>479</v>
      </c>
      <c r="E387" s="481" t="s">
        <v>1548</v>
      </c>
      <c r="F387" s="481" t="s">
        <v>1563</v>
      </c>
      <c r="G387" s="481" t="s">
        <v>1564</v>
      </c>
      <c r="H387" s="484"/>
      <c r="I387" s="484"/>
      <c r="J387" s="481"/>
      <c r="K387" s="481"/>
      <c r="L387" s="484">
        <v>2</v>
      </c>
      <c r="M387" s="484">
        <v>74</v>
      </c>
      <c r="N387" s="481">
        <v>1</v>
      </c>
      <c r="O387" s="481">
        <v>37</v>
      </c>
      <c r="P387" s="484">
        <v>1</v>
      </c>
      <c r="Q387" s="484">
        <v>37</v>
      </c>
      <c r="R387" s="500">
        <v>0.5</v>
      </c>
      <c r="S387" s="485">
        <v>37</v>
      </c>
    </row>
    <row r="388" spans="1:19" ht="14.4" customHeight="1" x14ac:dyDescent="0.3">
      <c r="A388" s="480" t="s">
        <v>1546</v>
      </c>
      <c r="B388" s="481" t="s">
        <v>1604</v>
      </c>
      <c r="C388" s="481" t="s">
        <v>427</v>
      </c>
      <c r="D388" s="481" t="s">
        <v>479</v>
      </c>
      <c r="E388" s="481" t="s">
        <v>1548</v>
      </c>
      <c r="F388" s="481" t="s">
        <v>1607</v>
      </c>
      <c r="G388" s="481" t="s">
        <v>1608</v>
      </c>
      <c r="H388" s="484">
        <v>14</v>
      </c>
      <c r="I388" s="484">
        <v>2310</v>
      </c>
      <c r="J388" s="481">
        <v>0.42099507927829416</v>
      </c>
      <c r="K388" s="481">
        <v>165</v>
      </c>
      <c r="L388" s="484">
        <v>31</v>
      </c>
      <c r="M388" s="484">
        <v>5487</v>
      </c>
      <c r="N388" s="481">
        <v>1</v>
      </c>
      <c r="O388" s="481">
        <v>177</v>
      </c>
      <c r="P388" s="484">
        <v>22</v>
      </c>
      <c r="Q388" s="484">
        <v>3894</v>
      </c>
      <c r="R388" s="500">
        <v>0.70967741935483875</v>
      </c>
      <c r="S388" s="485">
        <v>177</v>
      </c>
    </row>
    <row r="389" spans="1:19" ht="14.4" customHeight="1" x14ac:dyDescent="0.3">
      <c r="A389" s="480" t="s">
        <v>1546</v>
      </c>
      <c r="B389" s="481" t="s">
        <v>1604</v>
      </c>
      <c r="C389" s="481" t="s">
        <v>427</v>
      </c>
      <c r="D389" s="481" t="s">
        <v>479</v>
      </c>
      <c r="E389" s="481" t="s">
        <v>1548</v>
      </c>
      <c r="F389" s="481" t="s">
        <v>1577</v>
      </c>
      <c r="G389" s="481" t="s">
        <v>1578</v>
      </c>
      <c r="H389" s="484">
        <v>2</v>
      </c>
      <c r="I389" s="484">
        <v>420</v>
      </c>
      <c r="J389" s="481">
        <v>5.5643879173290937E-2</v>
      </c>
      <c r="K389" s="481">
        <v>210</v>
      </c>
      <c r="L389" s="484">
        <v>34</v>
      </c>
      <c r="M389" s="484">
        <v>7548</v>
      </c>
      <c r="N389" s="481">
        <v>1</v>
      </c>
      <c r="O389" s="481">
        <v>222</v>
      </c>
      <c r="P389" s="484">
        <v>22</v>
      </c>
      <c r="Q389" s="484">
        <v>4906</v>
      </c>
      <c r="R389" s="500">
        <v>0.64997350291467937</v>
      </c>
      <c r="S389" s="485">
        <v>223</v>
      </c>
    </row>
    <row r="390" spans="1:19" ht="14.4" customHeight="1" x14ac:dyDescent="0.3">
      <c r="A390" s="480" t="s">
        <v>1546</v>
      </c>
      <c r="B390" s="481" t="s">
        <v>1604</v>
      </c>
      <c r="C390" s="481" t="s">
        <v>427</v>
      </c>
      <c r="D390" s="481" t="s">
        <v>479</v>
      </c>
      <c r="E390" s="481" t="s">
        <v>1548</v>
      </c>
      <c r="F390" s="481" t="s">
        <v>1579</v>
      </c>
      <c r="G390" s="481" t="s">
        <v>1580</v>
      </c>
      <c r="H390" s="484">
        <v>15</v>
      </c>
      <c r="I390" s="484">
        <v>1155</v>
      </c>
      <c r="J390" s="481">
        <v>0.44117647058823528</v>
      </c>
      <c r="K390" s="481">
        <v>77</v>
      </c>
      <c r="L390" s="484">
        <v>34</v>
      </c>
      <c r="M390" s="484">
        <v>2618</v>
      </c>
      <c r="N390" s="481">
        <v>1</v>
      </c>
      <c r="O390" s="481">
        <v>77</v>
      </c>
      <c r="P390" s="484">
        <v>22</v>
      </c>
      <c r="Q390" s="484">
        <v>1694</v>
      </c>
      <c r="R390" s="500">
        <v>0.6470588235294118</v>
      </c>
      <c r="S390" s="485">
        <v>77</v>
      </c>
    </row>
    <row r="391" spans="1:19" ht="14.4" customHeight="1" x14ac:dyDescent="0.3">
      <c r="A391" s="480" t="s">
        <v>1546</v>
      </c>
      <c r="B391" s="481" t="s">
        <v>1604</v>
      </c>
      <c r="C391" s="481" t="s">
        <v>427</v>
      </c>
      <c r="D391" s="481" t="s">
        <v>479</v>
      </c>
      <c r="E391" s="481" t="s">
        <v>1548</v>
      </c>
      <c r="F391" s="481" t="s">
        <v>1609</v>
      </c>
      <c r="G391" s="481" t="s">
        <v>1610</v>
      </c>
      <c r="H391" s="484">
        <v>2</v>
      </c>
      <c r="I391" s="484">
        <v>662</v>
      </c>
      <c r="J391" s="481">
        <v>0.93502824858757061</v>
      </c>
      <c r="K391" s="481">
        <v>331</v>
      </c>
      <c r="L391" s="484">
        <v>2</v>
      </c>
      <c r="M391" s="484">
        <v>708</v>
      </c>
      <c r="N391" s="481">
        <v>1</v>
      </c>
      <c r="O391" s="481">
        <v>354</v>
      </c>
      <c r="P391" s="484"/>
      <c r="Q391" s="484"/>
      <c r="R391" s="500"/>
      <c r="S391" s="485"/>
    </row>
    <row r="392" spans="1:19" ht="14.4" customHeight="1" x14ac:dyDescent="0.3">
      <c r="A392" s="480" t="s">
        <v>1546</v>
      </c>
      <c r="B392" s="481" t="s">
        <v>1604</v>
      </c>
      <c r="C392" s="481" t="s">
        <v>427</v>
      </c>
      <c r="D392" s="481" t="s">
        <v>479</v>
      </c>
      <c r="E392" s="481" t="s">
        <v>1548</v>
      </c>
      <c r="F392" s="481" t="s">
        <v>1611</v>
      </c>
      <c r="G392" s="481" t="s">
        <v>1612</v>
      </c>
      <c r="H392" s="484"/>
      <c r="I392" s="484"/>
      <c r="J392" s="481"/>
      <c r="K392" s="481"/>
      <c r="L392" s="484">
        <v>1</v>
      </c>
      <c r="M392" s="484">
        <v>701</v>
      </c>
      <c r="N392" s="481">
        <v>1</v>
      </c>
      <c r="O392" s="481">
        <v>701</v>
      </c>
      <c r="P392" s="484"/>
      <c r="Q392" s="484"/>
      <c r="R392" s="500"/>
      <c r="S392" s="485"/>
    </row>
    <row r="393" spans="1:19" ht="14.4" customHeight="1" x14ac:dyDescent="0.3">
      <c r="A393" s="480" t="s">
        <v>1546</v>
      </c>
      <c r="B393" s="481" t="s">
        <v>1604</v>
      </c>
      <c r="C393" s="481" t="s">
        <v>427</v>
      </c>
      <c r="D393" s="481" t="s">
        <v>480</v>
      </c>
      <c r="E393" s="481" t="s">
        <v>1548</v>
      </c>
      <c r="F393" s="481" t="s">
        <v>1561</v>
      </c>
      <c r="G393" s="481" t="s">
        <v>1562</v>
      </c>
      <c r="H393" s="484"/>
      <c r="I393" s="484"/>
      <c r="J393" s="481"/>
      <c r="K393" s="481"/>
      <c r="L393" s="484"/>
      <c r="M393" s="484"/>
      <c r="N393" s="481"/>
      <c r="O393" s="481"/>
      <c r="P393" s="484">
        <v>2</v>
      </c>
      <c r="Q393" s="484">
        <v>66.67</v>
      </c>
      <c r="R393" s="500"/>
      <c r="S393" s="485">
        <v>33.335000000000001</v>
      </c>
    </row>
    <row r="394" spans="1:19" ht="14.4" customHeight="1" x14ac:dyDescent="0.3">
      <c r="A394" s="480" t="s">
        <v>1546</v>
      </c>
      <c r="B394" s="481" t="s">
        <v>1604</v>
      </c>
      <c r="C394" s="481" t="s">
        <v>427</v>
      </c>
      <c r="D394" s="481" t="s">
        <v>480</v>
      </c>
      <c r="E394" s="481" t="s">
        <v>1548</v>
      </c>
      <c r="F394" s="481" t="s">
        <v>1607</v>
      </c>
      <c r="G394" s="481" t="s">
        <v>1608</v>
      </c>
      <c r="H394" s="484"/>
      <c r="I394" s="484"/>
      <c r="J394" s="481"/>
      <c r="K394" s="481"/>
      <c r="L394" s="484"/>
      <c r="M394" s="484"/>
      <c r="N394" s="481"/>
      <c r="O394" s="481"/>
      <c r="P394" s="484">
        <v>26</v>
      </c>
      <c r="Q394" s="484">
        <v>4602</v>
      </c>
      <c r="R394" s="500"/>
      <c r="S394" s="485">
        <v>177</v>
      </c>
    </row>
    <row r="395" spans="1:19" ht="14.4" customHeight="1" x14ac:dyDescent="0.3">
      <c r="A395" s="480" t="s">
        <v>1546</v>
      </c>
      <c r="B395" s="481" t="s">
        <v>1604</v>
      </c>
      <c r="C395" s="481" t="s">
        <v>427</v>
      </c>
      <c r="D395" s="481" t="s">
        <v>480</v>
      </c>
      <c r="E395" s="481" t="s">
        <v>1548</v>
      </c>
      <c r="F395" s="481" t="s">
        <v>1577</v>
      </c>
      <c r="G395" s="481" t="s">
        <v>1578</v>
      </c>
      <c r="H395" s="484"/>
      <c r="I395" s="484"/>
      <c r="J395" s="481"/>
      <c r="K395" s="481"/>
      <c r="L395" s="484"/>
      <c r="M395" s="484"/>
      <c r="N395" s="481"/>
      <c r="O395" s="481"/>
      <c r="P395" s="484">
        <v>27</v>
      </c>
      <c r="Q395" s="484">
        <v>6021</v>
      </c>
      <c r="R395" s="500"/>
      <c r="S395" s="485">
        <v>223</v>
      </c>
    </row>
    <row r="396" spans="1:19" ht="14.4" customHeight="1" x14ac:dyDescent="0.3">
      <c r="A396" s="480" t="s">
        <v>1546</v>
      </c>
      <c r="B396" s="481" t="s">
        <v>1604</v>
      </c>
      <c r="C396" s="481" t="s">
        <v>427</v>
      </c>
      <c r="D396" s="481" t="s">
        <v>480</v>
      </c>
      <c r="E396" s="481" t="s">
        <v>1548</v>
      </c>
      <c r="F396" s="481" t="s">
        <v>1579</v>
      </c>
      <c r="G396" s="481" t="s">
        <v>1580</v>
      </c>
      <c r="H396" s="484"/>
      <c r="I396" s="484"/>
      <c r="J396" s="481"/>
      <c r="K396" s="481"/>
      <c r="L396" s="484"/>
      <c r="M396" s="484"/>
      <c r="N396" s="481"/>
      <c r="O396" s="481"/>
      <c r="P396" s="484">
        <v>2</v>
      </c>
      <c r="Q396" s="484">
        <v>154</v>
      </c>
      <c r="R396" s="500"/>
      <c r="S396" s="485">
        <v>77</v>
      </c>
    </row>
    <row r="397" spans="1:19" ht="14.4" customHeight="1" x14ac:dyDescent="0.3">
      <c r="A397" s="480" t="s">
        <v>1546</v>
      </c>
      <c r="B397" s="481" t="s">
        <v>1604</v>
      </c>
      <c r="C397" s="481" t="s">
        <v>427</v>
      </c>
      <c r="D397" s="481" t="s">
        <v>480</v>
      </c>
      <c r="E397" s="481" t="s">
        <v>1548</v>
      </c>
      <c r="F397" s="481" t="s">
        <v>1609</v>
      </c>
      <c r="G397" s="481" t="s">
        <v>1610</v>
      </c>
      <c r="H397" s="484"/>
      <c r="I397" s="484"/>
      <c r="J397" s="481"/>
      <c r="K397" s="481"/>
      <c r="L397" s="484"/>
      <c r="M397" s="484"/>
      <c r="N397" s="481"/>
      <c r="O397" s="481"/>
      <c r="P397" s="484">
        <v>1</v>
      </c>
      <c r="Q397" s="484">
        <v>355</v>
      </c>
      <c r="R397" s="500"/>
      <c r="S397" s="485">
        <v>355</v>
      </c>
    </row>
    <row r="398" spans="1:19" ht="14.4" customHeight="1" x14ac:dyDescent="0.3">
      <c r="A398" s="480" t="s">
        <v>1546</v>
      </c>
      <c r="B398" s="481" t="s">
        <v>1604</v>
      </c>
      <c r="C398" s="481" t="s">
        <v>427</v>
      </c>
      <c r="D398" s="481" t="s">
        <v>1543</v>
      </c>
      <c r="E398" s="481" t="s">
        <v>1548</v>
      </c>
      <c r="F398" s="481" t="s">
        <v>1551</v>
      </c>
      <c r="G398" s="481" t="s">
        <v>1552</v>
      </c>
      <c r="H398" s="484">
        <v>1</v>
      </c>
      <c r="I398" s="484">
        <v>35</v>
      </c>
      <c r="J398" s="481">
        <v>0.11824324324324324</v>
      </c>
      <c r="K398" s="481">
        <v>35</v>
      </c>
      <c r="L398" s="484">
        <v>8</v>
      </c>
      <c r="M398" s="484">
        <v>296</v>
      </c>
      <c r="N398" s="481">
        <v>1</v>
      </c>
      <c r="O398" s="481">
        <v>37</v>
      </c>
      <c r="P398" s="484"/>
      <c r="Q398" s="484"/>
      <c r="R398" s="500"/>
      <c r="S398" s="485"/>
    </row>
    <row r="399" spans="1:19" ht="14.4" customHeight="1" x14ac:dyDescent="0.3">
      <c r="A399" s="480" t="s">
        <v>1546</v>
      </c>
      <c r="B399" s="481" t="s">
        <v>1604</v>
      </c>
      <c r="C399" s="481" t="s">
        <v>427</v>
      </c>
      <c r="D399" s="481" t="s">
        <v>1543</v>
      </c>
      <c r="E399" s="481" t="s">
        <v>1548</v>
      </c>
      <c r="F399" s="481" t="s">
        <v>1561</v>
      </c>
      <c r="G399" s="481" t="s">
        <v>1562</v>
      </c>
      <c r="H399" s="484"/>
      <c r="I399" s="484"/>
      <c r="J399" s="481"/>
      <c r="K399" s="481"/>
      <c r="L399" s="484">
        <v>1</v>
      </c>
      <c r="M399" s="484">
        <v>33.33</v>
      </c>
      <c r="N399" s="481">
        <v>1</v>
      </c>
      <c r="O399" s="481">
        <v>33.33</v>
      </c>
      <c r="P399" s="484"/>
      <c r="Q399" s="484"/>
      <c r="R399" s="500"/>
      <c r="S399" s="485"/>
    </row>
    <row r="400" spans="1:19" ht="14.4" customHeight="1" x14ac:dyDescent="0.3">
      <c r="A400" s="480" t="s">
        <v>1546</v>
      </c>
      <c r="B400" s="481" t="s">
        <v>1604</v>
      </c>
      <c r="C400" s="481" t="s">
        <v>427</v>
      </c>
      <c r="D400" s="481" t="s">
        <v>1543</v>
      </c>
      <c r="E400" s="481" t="s">
        <v>1548</v>
      </c>
      <c r="F400" s="481" t="s">
        <v>1563</v>
      </c>
      <c r="G400" s="481" t="s">
        <v>1564</v>
      </c>
      <c r="H400" s="484">
        <v>1</v>
      </c>
      <c r="I400" s="484">
        <v>36</v>
      </c>
      <c r="J400" s="481">
        <v>0.32432432432432434</v>
      </c>
      <c r="K400" s="481">
        <v>36</v>
      </c>
      <c r="L400" s="484">
        <v>3</v>
      </c>
      <c r="M400" s="484">
        <v>111</v>
      </c>
      <c r="N400" s="481">
        <v>1</v>
      </c>
      <c r="O400" s="481">
        <v>37</v>
      </c>
      <c r="P400" s="484"/>
      <c r="Q400" s="484"/>
      <c r="R400" s="500"/>
      <c r="S400" s="485"/>
    </row>
    <row r="401" spans="1:19" ht="14.4" customHeight="1" x14ac:dyDescent="0.3">
      <c r="A401" s="480" t="s">
        <v>1546</v>
      </c>
      <c r="B401" s="481" t="s">
        <v>1604</v>
      </c>
      <c r="C401" s="481" t="s">
        <v>427</v>
      </c>
      <c r="D401" s="481" t="s">
        <v>1543</v>
      </c>
      <c r="E401" s="481" t="s">
        <v>1548</v>
      </c>
      <c r="F401" s="481" t="s">
        <v>1607</v>
      </c>
      <c r="G401" s="481" t="s">
        <v>1608</v>
      </c>
      <c r="H401" s="484">
        <v>1</v>
      </c>
      <c r="I401" s="484">
        <v>165</v>
      </c>
      <c r="J401" s="481">
        <v>0.93220338983050843</v>
      </c>
      <c r="K401" s="481">
        <v>165</v>
      </c>
      <c r="L401" s="484">
        <v>1</v>
      </c>
      <c r="M401" s="484">
        <v>177</v>
      </c>
      <c r="N401" s="481">
        <v>1</v>
      </c>
      <c r="O401" s="481">
        <v>177</v>
      </c>
      <c r="P401" s="484"/>
      <c r="Q401" s="484"/>
      <c r="R401" s="500"/>
      <c r="S401" s="485"/>
    </row>
    <row r="402" spans="1:19" ht="14.4" customHeight="1" x14ac:dyDescent="0.3">
      <c r="A402" s="480" t="s">
        <v>1546</v>
      </c>
      <c r="B402" s="481" t="s">
        <v>1604</v>
      </c>
      <c r="C402" s="481" t="s">
        <v>427</v>
      </c>
      <c r="D402" s="481" t="s">
        <v>1543</v>
      </c>
      <c r="E402" s="481" t="s">
        <v>1548</v>
      </c>
      <c r="F402" s="481" t="s">
        <v>1577</v>
      </c>
      <c r="G402" s="481" t="s">
        <v>1578</v>
      </c>
      <c r="H402" s="484"/>
      <c r="I402" s="484"/>
      <c r="J402" s="481"/>
      <c r="K402" s="481"/>
      <c r="L402" s="484">
        <v>4</v>
      </c>
      <c r="M402" s="484">
        <v>888</v>
      </c>
      <c r="N402" s="481">
        <v>1</v>
      </c>
      <c r="O402" s="481">
        <v>222</v>
      </c>
      <c r="P402" s="484"/>
      <c r="Q402" s="484"/>
      <c r="R402" s="500"/>
      <c r="S402" s="485"/>
    </row>
    <row r="403" spans="1:19" ht="14.4" customHeight="1" x14ac:dyDescent="0.3">
      <c r="A403" s="480" t="s">
        <v>1546</v>
      </c>
      <c r="B403" s="481" t="s">
        <v>1604</v>
      </c>
      <c r="C403" s="481" t="s">
        <v>427</v>
      </c>
      <c r="D403" s="481" t="s">
        <v>1543</v>
      </c>
      <c r="E403" s="481" t="s">
        <v>1548</v>
      </c>
      <c r="F403" s="481" t="s">
        <v>1579</v>
      </c>
      <c r="G403" s="481" t="s">
        <v>1580</v>
      </c>
      <c r="H403" s="484"/>
      <c r="I403" s="484"/>
      <c r="J403" s="481"/>
      <c r="K403" s="481"/>
      <c r="L403" s="484">
        <v>3</v>
      </c>
      <c r="M403" s="484">
        <v>231</v>
      </c>
      <c r="N403" s="481">
        <v>1</v>
      </c>
      <c r="O403" s="481">
        <v>77</v>
      </c>
      <c r="P403" s="484"/>
      <c r="Q403" s="484"/>
      <c r="R403" s="500"/>
      <c r="S403" s="485"/>
    </row>
    <row r="404" spans="1:19" ht="14.4" customHeight="1" x14ac:dyDescent="0.3">
      <c r="A404" s="480" t="s">
        <v>1546</v>
      </c>
      <c r="B404" s="481" t="s">
        <v>1604</v>
      </c>
      <c r="C404" s="481" t="s">
        <v>427</v>
      </c>
      <c r="D404" s="481" t="s">
        <v>1543</v>
      </c>
      <c r="E404" s="481" t="s">
        <v>1548</v>
      </c>
      <c r="F404" s="481" t="s">
        <v>1609</v>
      </c>
      <c r="G404" s="481" t="s">
        <v>1610</v>
      </c>
      <c r="H404" s="484">
        <v>1</v>
      </c>
      <c r="I404" s="484">
        <v>331</v>
      </c>
      <c r="J404" s="481">
        <v>0.93502824858757061</v>
      </c>
      <c r="K404" s="481">
        <v>331</v>
      </c>
      <c r="L404" s="484">
        <v>1</v>
      </c>
      <c r="M404" s="484">
        <v>354</v>
      </c>
      <c r="N404" s="481">
        <v>1</v>
      </c>
      <c r="O404" s="481">
        <v>354</v>
      </c>
      <c r="P404" s="484"/>
      <c r="Q404" s="484"/>
      <c r="R404" s="500"/>
      <c r="S404" s="485"/>
    </row>
    <row r="405" spans="1:19" ht="14.4" customHeight="1" x14ac:dyDescent="0.3">
      <c r="A405" s="480" t="s">
        <v>1546</v>
      </c>
      <c r="B405" s="481" t="s">
        <v>1613</v>
      </c>
      <c r="C405" s="481" t="s">
        <v>427</v>
      </c>
      <c r="D405" s="481" t="s">
        <v>1531</v>
      </c>
      <c r="E405" s="481" t="s">
        <v>1548</v>
      </c>
      <c r="F405" s="481" t="s">
        <v>1616</v>
      </c>
      <c r="G405" s="481" t="s">
        <v>1617</v>
      </c>
      <c r="H405" s="484">
        <v>3</v>
      </c>
      <c r="I405" s="484">
        <v>324</v>
      </c>
      <c r="J405" s="481">
        <v>0.69827586206896552</v>
      </c>
      <c r="K405" s="481">
        <v>108</v>
      </c>
      <c r="L405" s="484">
        <v>4</v>
      </c>
      <c r="M405" s="484">
        <v>464</v>
      </c>
      <c r="N405" s="481">
        <v>1</v>
      </c>
      <c r="O405" s="481">
        <v>116</v>
      </c>
      <c r="P405" s="484">
        <v>7</v>
      </c>
      <c r="Q405" s="484">
        <v>812</v>
      </c>
      <c r="R405" s="500">
        <v>1.75</v>
      </c>
      <c r="S405" s="485">
        <v>116</v>
      </c>
    </row>
    <row r="406" spans="1:19" ht="14.4" customHeight="1" x14ac:dyDescent="0.3">
      <c r="A406" s="480" t="s">
        <v>1546</v>
      </c>
      <c r="B406" s="481" t="s">
        <v>1613</v>
      </c>
      <c r="C406" s="481" t="s">
        <v>427</v>
      </c>
      <c r="D406" s="481" t="s">
        <v>1536</v>
      </c>
      <c r="E406" s="481" t="s">
        <v>1548</v>
      </c>
      <c r="F406" s="481" t="s">
        <v>1614</v>
      </c>
      <c r="G406" s="481" t="s">
        <v>1615</v>
      </c>
      <c r="H406" s="484"/>
      <c r="I406" s="484"/>
      <c r="J406" s="481"/>
      <c r="K406" s="481"/>
      <c r="L406" s="484">
        <v>1</v>
      </c>
      <c r="M406" s="484">
        <v>177</v>
      </c>
      <c r="N406" s="481">
        <v>1</v>
      </c>
      <c r="O406" s="481">
        <v>177</v>
      </c>
      <c r="P406" s="484"/>
      <c r="Q406" s="484"/>
      <c r="R406" s="500"/>
      <c r="S406" s="485"/>
    </row>
    <row r="407" spans="1:19" ht="14.4" customHeight="1" x14ac:dyDescent="0.3">
      <c r="A407" s="480" t="s">
        <v>1546</v>
      </c>
      <c r="B407" s="481" t="s">
        <v>1613</v>
      </c>
      <c r="C407" s="481" t="s">
        <v>427</v>
      </c>
      <c r="D407" s="481" t="s">
        <v>1536</v>
      </c>
      <c r="E407" s="481" t="s">
        <v>1548</v>
      </c>
      <c r="F407" s="481" t="s">
        <v>1577</v>
      </c>
      <c r="G407" s="481" t="s">
        <v>1578</v>
      </c>
      <c r="H407" s="484"/>
      <c r="I407" s="484"/>
      <c r="J407" s="481"/>
      <c r="K407" s="481"/>
      <c r="L407" s="484">
        <v>1</v>
      </c>
      <c r="M407" s="484">
        <v>222</v>
      </c>
      <c r="N407" s="481">
        <v>1</v>
      </c>
      <c r="O407" s="481">
        <v>222</v>
      </c>
      <c r="P407" s="484"/>
      <c r="Q407" s="484"/>
      <c r="R407" s="500"/>
      <c r="S407" s="485"/>
    </row>
    <row r="408" spans="1:19" ht="14.4" customHeight="1" x14ac:dyDescent="0.3">
      <c r="A408" s="480" t="s">
        <v>1546</v>
      </c>
      <c r="B408" s="481" t="s">
        <v>1613</v>
      </c>
      <c r="C408" s="481" t="s">
        <v>427</v>
      </c>
      <c r="D408" s="481" t="s">
        <v>1536</v>
      </c>
      <c r="E408" s="481" t="s">
        <v>1548</v>
      </c>
      <c r="F408" s="481" t="s">
        <v>1579</v>
      </c>
      <c r="G408" s="481" t="s">
        <v>1580</v>
      </c>
      <c r="H408" s="484"/>
      <c r="I408" s="484"/>
      <c r="J408" s="481"/>
      <c r="K408" s="481"/>
      <c r="L408" s="484">
        <v>1</v>
      </c>
      <c r="M408" s="484">
        <v>77</v>
      </c>
      <c r="N408" s="481">
        <v>1</v>
      </c>
      <c r="O408" s="481">
        <v>77</v>
      </c>
      <c r="P408" s="484"/>
      <c r="Q408" s="484"/>
      <c r="R408" s="500"/>
      <c r="S408" s="485"/>
    </row>
    <row r="409" spans="1:19" ht="14.4" customHeight="1" x14ac:dyDescent="0.3">
      <c r="A409" s="480" t="s">
        <v>1546</v>
      </c>
      <c r="B409" s="481" t="s">
        <v>1613</v>
      </c>
      <c r="C409" s="481" t="s">
        <v>427</v>
      </c>
      <c r="D409" s="481" t="s">
        <v>472</v>
      </c>
      <c r="E409" s="481" t="s">
        <v>1548</v>
      </c>
      <c r="F409" s="481" t="s">
        <v>1561</v>
      </c>
      <c r="G409" s="481" t="s">
        <v>1562</v>
      </c>
      <c r="H409" s="484"/>
      <c r="I409" s="484"/>
      <c r="J409" s="481"/>
      <c r="K409" s="481"/>
      <c r="L409" s="484">
        <v>2</v>
      </c>
      <c r="M409" s="484">
        <v>66.66</v>
      </c>
      <c r="N409" s="481">
        <v>1</v>
      </c>
      <c r="O409" s="481">
        <v>33.33</v>
      </c>
      <c r="P409" s="484"/>
      <c r="Q409" s="484"/>
      <c r="R409" s="500"/>
      <c r="S409" s="485"/>
    </row>
    <row r="410" spans="1:19" ht="14.4" customHeight="1" x14ac:dyDescent="0.3">
      <c r="A410" s="480" t="s">
        <v>1546</v>
      </c>
      <c r="B410" s="481" t="s">
        <v>1613</v>
      </c>
      <c r="C410" s="481" t="s">
        <v>427</v>
      </c>
      <c r="D410" s="481" t="s">
        <v>472</v>
      </c>
      <c r="E410" s="481" t="s">
        <v>1548</v>
      </c>
      <c r="F410" s="481" t="s">
        <v>1563</v>
      </c>
      <c r="G410" s="481" t="s">
        <v>1564</v>
      </c>
      <c r="H410" s="484"/>
      <c r="I410" s="484"/>
      <c r="J410" s="481"/>
      <c r="K410" s="481"/>
      <c r="L410" s="484"/>
      <c r="M410" s="484"/>
      <c r="N410" s="481"/>
      <c r="O410" s="481"/>
      <c r="P410" s="484">
        <v>1</v>
      </c>
      <c r="Q410" s="484">
        <v>37</v>
      </c>
      <c r="R410" s="500"/>
      <c r="S410" s="485">
        <v>37</v>
      </c>
    </row>
    <row r="411" spans="1:19" ht="14.4" customHeight="1" x14ac:dyDescent="0.3">
      <c r="A411" s="480" t="s">
        <v>1546</v>
      </c>
      <c r="B411" s="481" t="s">
        <v>1613</v>
      </c>
      <c r="C411" s="481" t="s">
        <v>427</v>
      </c>
      <c r="D411" s="481" t="s">
        <v>472</v>
      </c>
      <c r="E411" s="481" t="s">
        <v>1548</v>
      </c>
      <c r="F411" s="481" t="s">
        <v>1618</v>
      </c>
      <c r="G411" s="481" t="s">
        <v>1619</v>
      </c>
      <c r="H411" s="484">
        <v>1</v>
      </c>
      <c r="I411" s="484">
        <v>331</v>
      </c>
      <c r="J411" s="481">
        <v>0.10389202762084118</v>
      </c>
      <c r="K411" s="481">
        <v>331</v>
      </c>
      <c r="L411" s="484">
        <v>9</v>
      </c>
      <c r="M411" s="484">
        <v>3186</v>
      </c>
      <c r="N411" s="481">
        <v>1</v>
      </c>
      <c r="O411" s="481">
        <v>354</v>
      </c>
      <c r="P411" s="484">
        <v>7</v>
      </c>
      <c r="Q411" s="484">
        <v>2485</v>
      </c>
      <c r="R411" s="500">
        <v>0.77997489014438171</v>
      </c>
      <c r="S411" s="485">
        <v>355</v>
      </c>
    </row>
    <row r="412" spans="1:19" ht="14.4" customHeight="1" x14ac:dyDescent="0.3">
      <c r="A412" s="480" t="s">
        <v>1546</v>
      </c>
      <c r="B412" s="481" t="s">
        <v>1613</v>
      </c>
      <c r="C412" s="481" t="s">
        <v>427</v>
      </c>
      <c r="D412" s="481" t="s">
        <v>472</v>
      </c>
      <c r="E412" s="481" t="s">
        <v>1548</v>
      </c>
      <c r="F412" s="481" t="s">
        <v>1620</v>
      </c>
      <c r="G412" s="481" t="s">
        <v>1621</v>
      </c>
      <c r="H412" s="484">
        <v>1</v>
      </c>
      <c r="I412" s="484">
        <v>653</v>
      </c>
      <c r="J412" s="481">
        <v>4.4358399565246925E-2</v>
      </c>
      <c r="K412" s="481">
        <v>653</v>
      </c>
      <c r="L412" s="484">
        <v>21</v>
      </c>
      <c r="M412" s="484">
        <v>14721</v>
      </c>
      <c r="N412" s="481">
        <v>1</v>
      </c>
      <c r="O412" s="481">
        <v>701</v>
      </c>
      <c r="P412" s="484">
        <v>3</v>
      </c>
      <c r="Q412" s="484">
        <v>2103</v>
      </c>
      <c r="R412" s="500">
        <v>0.14285714285714285</v>
      </c>
      <c r="S412" s="485">
        <v>701</v>
      </c>
    </row>
    <row r="413" spans="1:19" ht="14.4" customHeight="1" x14ac:dyDescent="0.3">
      <c r="A413" s="480" t="s">
        <v>1546</v>
      </c>
      <c r="B413" s="481" t="s">
        <v>1613</v>
      </c>
      <c r="C413" s="481" t="s">
        <v>427</v>
      </c>
      <c r="D413" s="481" t="s">
        <v>472</v>
      </c>
      <c r="E413" s="481" t="s">
        <v>1548</v>
      </c>
      <c r="F413" s="481" t="s">
        <v>1577</v>
      </c>
      <c r="G413" s="481" t="s">
        <v>1578</v>
      </c>
      <c r="H413" s="484"/>
      <c r="I413" s="484"/>
      <c r="J413" s="481"/>
      <c r="K413" s="481"/>
      <c r="L413" s="484"/>
      <c r="M413" s="484"/>
      <c r="N413" s="481"/>
      <c r="O413" s="481"/>
      <c r="P413" s="484">
        <v>1</v>
      </c>
      <c r="Q413" s="484">
        <v>223</v>
      </c>
      <c r="R413" s="500"/>
      <c r="S413" s="485">
        <v>223</v>
      </c>
    </row>
    <row r="414" spans="1:19" ht="14.4" customHeight="1" x14ac:dyDescent="0.3">
      <c r="A414" s="480" t="s">
        <v>1546</v>
      </c>
      <c r="B414" s="481" t="s">
        <v>1613</v>
      </c>
      <c r="C414" s="481" t="s">
        <v>427</v>
      </c>
      <c r="D414" s="481" t="s">
        <v>472</v>
      </c>
      <c r="E414" s="481" t="s">
        <v>1548</v>
      </c>
      <c r="F414" s="481" t="s">
        <v>1579</v>
      </c>
      <c r="G414" s="481" t="s">
        <v>1580</v>
      </c>
      <c r="H414" s="484"/>
      <c r="I414" s="484"/>
      <c r="J414" s="481"/>
      <c r="K414" s="481"/>
      <c r="L414" s="484"/>
      <c r="M414" s="484"/>
      <c r="N414" s="481"/>
      <c r="O414" s="481"/>
      <c r="P414" s="484">
        <v>3</v>
      </c>
      <c r="Q414" s="484">
        <v>231</v>
      </c>
      <c r="R414" s="500"/>
      <c r="S414" s="485">
        <v>77</v>
      </c>
    </row>
    <row r="415" spans="1:19" ht="14.4" customHeight="1" x14ac:dyDescent="0.3">
      <c r="A415" s="480" t="s">
        <v>1546</v>
      </c>
      <c r="B415" s="481" t="s">
        <v>1613</v>
      </c>
      <c r="C415" s="481" t="s">
        <v>427</v>
      </c>
      <c r="D415" s="481" t="s">
        <v>474</v>
      </c>
      <c r="E415" s="481" t="s">
        <v>1548</v>
      </c>
      <c r="F415" s="481" t="s">
        <v>1614</v>
      </c>
      <c r="G415" s="481" t="s">
        <v>1615</v>
      </c>
      <c r="H415" s="484">
        <v>51</v>
      </c>
      <c r="I415" s="484">
        <v>8415</v>
      </c>
      <c r="J415" s="481">
        <v>1.011539848539488</v>
      </c>
      <c r="K415" s="481">
        <v>165</v>
      </c>
      <c r="L415" s="484">
        <v>47</v>
      </c>
      <c r="M415" s="484">
        <v>8319</v>
      </c>
      <c r="N415" s="481">
        <v>1</v>
      </c>
      <c r="O415" s="481">
        <v>177</v>
      </c>
      <c r="P415" s="484">
        <v>18</v>
      </c>
      <c r="Q415" s="484">
        <v>3186</v>
      </c>
      <c r="R415" s="500">
        <v>0.38297872340425532</v>
      </c>
      <c r="S415" s="485">
        <v>177</v>
      </c>
    </row>
    <row r="416" spans="1:19" ht="14.4" customHeight="1" x14ac:dyDescent="0.3">
      <c r="A416" s="480" t="s">
        <v>1546</v>
      </c>
      <c r="B416" s="481" t="s">
        <v>1613</v>
      </c>
      <c r="C416" s="481" t="s">
        <v>427</v>
      </c>
      <c r="D416" s="481" t="s">
        <v>474</v>
      </c>
      <c r="E416" s="481" t="s">
        <v>1548</v>
      </c>
      <c r="F416" s="481" t="s">
        <v>1561</v>
      </c>
      <c r="G416" s="481" t="s">
        <v>1562</v>
      </c>
      <c r="H416" s="484"/>
      <c r="I416" s="484"/>
      <c r="J416" s="481"/>
      <c r="K416" s="481"/>
      <c r="L416" s="484">
        <v>1</v>
      </c>
      <c r="M416" s="484">
        <v>33.33</v>
      </c>
      <c r="N416" s="481">
        <v>1</v>
      </c>
      <c r="O416" s="481">
        <v>33.33</v>
      </c>
      <c r="P416" s="484"/>
      <c r="Q416" s="484"/>
      <c r="R416" s="500"/>
      <c r="S416" s="485"/>
    </row>
    <row r="417" spans="1:19" ht="14.4" customHeight="1" x14ac:dyDescent="0.3">
      <c r="A417" s="480" t="s">
        <v>1546</v>
      </c>
      <c r="B417" s="481" t="s">
        <v>1613</v>
      </c>
      <c r="C417" s="481" t="s">
        <v>427</v>
      </c>
      <c r="D417" s="481" t="s">
        <v>474</v>
      </c>
      <c r="E417" s="481" t="s">
        <v>1548</v>
      </c>
      <c r="F417" s="481" t="s">
        <v>1563</v>
      </c>
      <c r="G417" s="481" t="s">
        <v>1564</v>
      </c>
      <c r="H417" s="484">
        <v>1</v>
      </c>
      <c r="I417" s="484">
        <v>36</v>
      </c>
      <c r="J417" s="481"/>
      <c r="K417" s="481">
        <v>36</v>
      </c>
      <c r="L417" s="484"/>
      <c r="M417" s="484"/>
      <c r="N417" s="481"/>
      <c r="O417" s="481"/>
      <c r="P417" s="484"/>
      <c r="Q417" s="484"/>
      <c r="R417" s="500"/>
      <c r="S417" s="485"/>
    </row>
    <row r="418" spans="1:19" ht="14.4" customHeight="1" x14ac:dyDescent="0.3">
      <c r="A418" s="480" t="s">
        <v>1546</v>
      </c>
      <c r="B418" s="481" t="s">
        <v>1613</v>
      </c>
      <c r="C418" s="481" t="s">
        <v>427</v>
      </c>
      <c r="D418" s="481" t="s">
        <v>474</v>
      </c>
      <c r="E418" s="481" t="s">
        <v>1548</v>
      </c>
      <c r="F418" s="481" t="s">
        <v>1618</v>
      </c>
      <c r="G418" s="481" t="s">
        <v>1619</v>
      </c>
      <c r="H418" s="484">
        <v>1</v>
      </c>
      <c r="I418" s="484">
        <v>331</v>
      </c>
      <c r="J418" s="481"/>
      <c r="K418" s="481">
        <v>331</v>
      </c>
      <c r="L418" s="484"/>
      <c r="M418" s="484"/>
      <c r="N418" s="481"/>
      <c r="O418" s="481"/>
      <c r="P418" s="484"/>
      <c r="Q418" s="484"/>
      <c r="R418" s="500"/>
      <c r="S418" s="485"/>
    </row>
    <row r="419" spans="1:19" ht="14.4" customHeight="1" x14ac:dyDescent="0.3">
      <c r="A419" s="480" t="s">
        <v>1546</v>
      </c>
      <c r="B419" s="481" t="s">
        <v>1613</v>
      </c>
      <c r="C419" s="481" t="s">
        <v>427</v>
      </c>
      <c r="D419" s="481" t="s">
        <v>474</v>
      </c>
      <c r="E419" s="481" t="s">
        <v>1548</v>
      </c>
      <c r="F419" s="481" t="s">
        <v>1620</v>
      </c>
      <c r="G419" s="481" t="s">
        <v>1621</v>
      </c>
      <c r="H419" s="484">
        <v>13</v>
      </c>
      <c r="I419" s="484">
        <v>8489</v>
      </c>
      <c r="J419" s="481">
        <v>1.210984308131241</v>
      </c>
      <c r="K419" s="481">
        <v>653</v>
      </c>
      <c r="L419" s="484">
        <v>10</v>
      </c>
      <c r="M419" s="484">
        <v>7010</v>
      </c>
      <c r="N419" s="481">
        <v>1</v>
      </c>
      <c r="O419" s="481">
        <v>701</v>
      </c>
      <c r="P419" s="484">
        <v>1</v>
      </c>
      <c r="Q419" s="484">
        <v>701</v>
      </c>
      <c r="R419" s="500">
        <v>0.1</v>
      </c>
      <c r="S419" s="485">
        <v>701</v>
      </c>
    </row>
    <row r="420" spans="1:19" ht="14.4" customHeight="1" x14ac:dyDescent="0.3">
      <c r="A420" s="480" t="s">
        <v>1546</v>
      </c>
      <c r="B420" s="481" t="s">
        <v>1613</v>
      </c>
      <c r="C420" s="481" t="s">
        <v>427</v>
      </c>
      <c r="D420" s="481" t="s">
        <v>474</v>
      </c>
      <c r="E420" s="481" t="s">
        <v>1548</v>
      </c>
      <c r="F420" s="481" t="s">
        <v>1577</v>
      </c>
      <c r="G420" s="481" t="s">
        <v>1578</v>
      </c>
      <c r="H420" s="484"/>
      <c r="I420" s="484"/>
      <c r="J420" s="481"/>
      <c r="K420" s="481"/>
      <c r="L420" s="484">
        <v>10</v>
      </c>
      <c r="M420" s="484">
        <v>2220</v>
      </c>
      <c r="N420" s="481">
        <v>1</v>
      </c>
      <c r="O420" s="481">
        <v>222</v>
      </c>
      <c r="P420" s="484">
        <v>1</v>
      </c>
      <c r="Q420" s="484">
        <v>223</v>
      </c>
      <c r="R420" s="500">
        <v>0.10045045045045045</v>
      </c>
      <c r="S420" s="485">
        <v>223</v>
      </c>
    </row>
    <row r="421" spans="1:19" ht="14.4" customHeight="1" x14ac:dyDescent="0.3">
      <c r="A421" s="480" t="s">
        <v>1546</v>
      </c>
      <c r="B421" s="481" t="s">
        <v>1613</v>
      </c>
      <c r="C421" s="481" t="s">
        <v>427</v>
      </c>
      <c r="D421" s="481" t="s">
        <v>474</v>
      </c>
      <c r="E421" s="481" t="s">
        <v>1548</v>
      </c>
      <c r="F421" s="481" t="s">
        <v>1579</v>
      </c>
      <c r="G421" s="481" t="s">
        <v>1580</v>
      </c>
      <c r="H421" s="484"/>
      <c r="I421" s="484"/>
      <c r="J421" s="481"/>
      <c r="K421" s="481"/>
      <c r="L421" s="484">
        <v>57</v>
      </c>
      <c r="M421" s="484">
        <v>4389</v>
      </c>
      <c r="N421" s="481">
        <v>1</v>
      </c>
      <c r="O421" s="481">
        <v>77</v>
      </c>
      <c r="P421" s="484">
        <v>18</v>
      </c>
      <c r="Q421" s="484">
        <v>1386</v>
      </c>
      <c r="R421" s="500">
        <v>0.31578947368421051</v>
      </c>
      <c r="S421" s="485">
        <v>77</v>
      </c>
    </row>
    <row r="422" spans="1:19" ht="14.4" customHeight="1" x14ac:dyDescent="0.3">
      <c r="A422" s="480" t="s">
        <v>1546</v>
      </c>
      <c r="B422" s="481" t="s">
        <v>1613</v>
      </c>
      <c r="C422" s="481" t="s">
        <v>427</v>
      </c>
      <c r="D422" s="481" t="s">
        <v>474</v>
      </c>
      <c r="E422" s="481" t="s">
        <v>1548</v>
      </c>
      <c r="F422" s="481" t="s">
        <v>1581</v>
      </c>
      <c r="G422" s="481" t="s">
        <v>1582</v>
      </c>
      <c r="H422" s="484">
        <v>45</v>
      </c>
      <c r="I422" s="484">
        <v>9450</v>
      </c>
      <c r="J422" s="481">
        <v>0.92538190364277317</v>
      </c>
      <c r="K422" s="481">
        <v>210</v>
      </c>
      <c r="L422" s="484">
        <v>46</v>
      </c>
      <c r="M422" s="484">
        <v>10212</v>
      </c>
      <c r="N422" s="481">
        <v>1</v>
      </c>
      <c r="O422" s="481">
        <v>222</v>
      </c>
      <c r="P422" s="484">
        <v>17</v>
      </c>
      <c r="Q422" s="484">
        <v>3791</v>
      </c>
      <c r="R422" s="500">
        <v>0.37122992557775164</v>
      </c>
      <c r="S422" s="485">
        <v>223</v>
      </c>
    </row>
    <row r="423" spans="1:19" ht="14.4" customHeight="1" x14ac:dyDescent="0.3">
      <c r="A423" s="480" t="s">
        <v>1546</v>
      </c>
      <c r="B423" s="481" t="s">
        <v>1613</v>
      </c>
      <c r="C423" s="481" t="s">
        <v>427</v>
      </c>
      <c r="D423" s="481" t="s">
        <v>1539</v>
      </c>
      <c r="E423" s="481" t="s">
        <v>1548</v>
      </c>
      <c r="F423" s="481" t="s">
        <v>1551</v>
      </c>
      <c r="G423" s="481" t="s">
        <v>1552</v>
      </c>
      <c r="H423" s="484">
        <v>1</v>
      </c>
      <c r="I423" s="484">
        <v>35</v>
      </c>
      <c r="J423" s="481"/>
      <c r="K423" s="481">
        <v>35</v>
      </c>
      <c r="L423" s="484"/>
      <c r="M423" s="484"/>
      <c r="N423" s="481"/>
      <c r="O423" s="481"/>
      <c r="P423" s="484"/>
      <c r="Q423" s="484"/>
      <c r="R423" s="500"/>
      <c r="S423" s="485"/>
    </row>
    <row r="424" spans="1:19" ht="14.4" customHeight="1" x14ac:dyDescent="0.3">
      <c r="A424" s="480" t="s">
        <v>1546</v>
      </c>
      <c r="B424" s="481" t="s">
        <v>1613</v>
      </c>
      <c r="C424" s="481" t="s">
        <v>427</v>
      </c>
      <c r="D424" s="481" t="s">
        <v>1539</v>
      </c>
      <c r="E424" s="481" t="s">
        <v>1548</v>
      </c>
      <c r="F424" s="481" t="s">
        <v>1614</v>
      </c>
      <c r="G424" s="481" t="s">
        <v>1615</v>
      </c>
      <c r="H424" s="484">
        <v>9</v>
      </c>
      <c r="I424" s="484">
        <v>1485</v>
      </c>
      <c r="J424" s="481"/>
      <c r="K424" s="481">
        <v>165</v>
      </c>
      <c r="L424" s="484"/>
      <c r="M424" s="484"/>
      <c r="N424" s="481"/>
      <c r="O424" s="481"/>
      <c r="P424" s="484"/>
      <c r="Q424" s="484"/>
      <c r="R424" s="500"/>
      <c r="S424" s="485"/>
    </row>
    <row r="425" spans="1:19" ht="14.4" customHeight="1" x14ac:dyDescent="0.3">
      <c r="A425" s="480" t="s">
        <v>1546</v>
      </c>
      <c r="B425" s="481" t="s">
        <v>1613</v>
      </c>
      <c r="C425" s="481" t="s">
        <v>427</v>
      </c>
      <c r="D425" s="481" t="s">
        <v>1539</v>
      </c>
      <c r="E425" s="481" t="s">
        <v>1548</v>
      </c>
      <c r="F425" s="481" t="s">
        <v>1620</v>
      </c>
      <c r="G425" s="481" t="s">
        <v>1621</v>
      </c>
      <c r="H425" s="484">
        <v>2</v>
      </c>
      <c r="I425" s="484">
        <v>1306</v>
      </c>
      <c r="J425" s="481"/>
      <c r="K425" s="481">
        <v>653</v>
      </c>
      <c r="L425" s="484"/>
      <c r="M425" s="484"/>
      <c r="N425" s="481"/>
      <c r="O425" s="481"/>
      <c r="P425" s="484"/>
      <c r="Q425" s="484"/>
      <c r="R425" s="500"/>
      <c r="S425" s="485"/>
    </row>
    <row r="426" spans="1:19" ht="14.4" customHeight="1" x14ac:dyDescent="0.3">
      <c r="A426" s="480" t="s">
        <v>1546</v>
      </c>
      <c r="B426" s="481" t="s">
        <v>1613</v>
      </c>
      <c r="C426" s="481" t="s">
        <v>427</v>
      </c>
      <c r="D426" s="481" t="s">
        <v>1539</v>
      </c>
      <c r="E426" s="481" t="s">
        <v>1548</v>
      </c>
      <c r="F426" s="481" t="s">
        <v>1577</v>
      </c>
      <c r="G426" s="481" t="s">
        <v>1578</v>
      </c>
      <c r="H426" s="484">
        <v>1</v>
      </c>
      <c r="I426" s="484">
        <v>210</v>
      </c>
      <c r="J426" s="481"/>
      <c r="K426" s="481">
        <v>210</v>
      </c>
      <c r="L426" s="484"/>
      <c r="M426" s="484"/>
      <c r="N426" s="481"/>
      <c r="O426" s="481"/>
      <c r="P426" s="484"/>
      <c r="Q426" s="484"/>
      <c r="R426" s="500"/>
      <c r="S426" s="485"/>
    </row>
    <row r="427" spans="1:19" ht="14.4" customHeight="1" x14ac:dyDescent="0.3">
      <c r="A427" s="480" t="s">
        <v>1546</v>
      </c>
      <c r="B427" s="481" t="s">
        <v>1613</v>
      </c>
      <c r="C427" s="481" t="s">
        <v>427</v>
      </c>
      <c r="D427" s="481" t="s">
        <v>477</v>
      </c>
      <c r="E427" s="481" t="s">
        <v>1548</v>
      </c>
      <c r="F427" s="481" t="s">
        <v>1614</v>
      </c>
      <c r="G427" s="481" t="s">
        <v>1615</v>
      </c>
      <c r="H427" s="484"/>
      <c r="I427" s="484"/>
      <c r="J427" s="481"/>
      <c r="K427" s="481"/>
      <c r="L427" s="484">
        <v>1</v>
      </c>
      <c r="M427" s="484">
        <v>177</v>
      </c>
      <c r="N427" s="481">
        <v>1</v>
      </c>
      <c r="O427" s="481">
        <v>177</v>
      </c>
      <c r="P427" s="484"/>
      <c r="Q427" s="484"/>
      <c r="R427" s="500"/>
      <c r="S427" s="485"/>
    </row>
    <row r="428" spans="1:19" ht="14.4" customHeight="1" x14ac:dyDescent="0.3">
      <c r="A428" s="480" t="s">
        <v>1546</v>
      </c>
      <c r="B428" s="481" t="s">
        <v>1613</v>
      </c>
      <c r="C428" s="481" t="s">
        <v>427</v>
      </c>
      <c r="D428" s="481" t="s">
        <v>477</v>
      </c>
      <c r="E428" s="481" t="s">
        <v>1548</v>
      </c>
      <c r="F428" s="481" t="s">
        <v>1618</v>
      </c>
      <c r="G428" s="481" t="s">
        <v>1619</v>
      </c>
      <c r="H428" s="484"/>
      <c r="I428" s="484"/>
      <c r="J428" s="481"/>
      <c r="K428" s="481"/>
      <c r="L428" s="484">
        <v>8</v>
      </c>
      <c r="M428" s="484">
        <v>2832</v>
      </c>
      <c r="N428" s="481">
        <v>1</v>
      </c>
      <c r="O428" s="481">
        <v>354</v>
      </c>
      <c r="P428" s="484">
        <v>45</v>
      </c>
      <c r="Q428" s="484">
        <v>15975</v>
      </c>
      <c r="R428" s="500">
        <v>5.6408898305084749</v>
      </c>
      <c r="S428" s="485">
        <v>355</v>
      </c>
    </row>
    <row r="429" spans="1:19" ht="14.4" customHeight="1" x14ac:dyDescent="0.3">
      <c r="A429" s="480" t="s">
        <v>1546</v>
      </c>
      <c r="B429" s="481" t="s">
        <v>1613</v>
      </c>
      <c r="C429" s="481" t="s">
        <v>427</v>
      </c>
      <c r="D429" s="481" t="s">
        <v>477</v>
      </c>
      <c r="E429" s="481" t="s">
        <v>1548</v>
      </c>
      <c r="F429" s="481" t="s">
        <v>1620</v>
      </c>
      <c r="G429" s="481" t="s">
        <v>1621</v>
      </c>
      <c r="H429" s="484"/>
      <c r="I429" s="484"/>
      <c r="J429" s="481"/>
      <c r="K429" s="481"/>
      <c r="L429" s="484">
        <v>10</v>
      </c>
      <c r="M429" s="484">
        <v>7010</v>
      </c>
      <c r="N429" s="481">
        <v>1</v>
      </c>
      <c r="O429" s="481">
        <v>701</v>
      </c>
      <c r="P429" s="484">
        <v>10</v>
      </c>
      <c r="Q429" s="484">
        <v>7010</v>
      </c>
      <c r="R429" s="500">
        <v>1</v>
      </c>
      <c r="S429" s="485">
        <v>701</v>
      </c>
    </row>
    <row r="430" spans="1:19" ht="14.4" customHeight="1" x14ac:dyDescent="0.3">
      <c r="A430" s="480" t="s">
        <v>1546</v>
      </c>
      <c r="B430" s="481" t="s">
        <v>1613</v>
      </c>
      <c r="C430" s="481" t="s">
        <v>427</v>
      </c>
      <c r="D430" s="481" t="s">
        <v>477</v>
      </c>
      <c r="E430" s="481" t="s">
        <v>1548</v>
      </c>
      <c r="F430" s="481" t="s">
        <v>1577</v>
      </c>
      <c r="G430" s="481" t="s">
        <v>1578</v>
      </c>
      <c r="H430" s="484"/>
      <c r="I430" s="484"/>
      <c r="J430" s="481"/>
      <c r="K430" s="481"/>
      <c r="L430" s="484">
        <v>10</v>
      </c>
      <c r="M430" s="484">
        <v>2220</v>
      </c>
      <c r="N430" s="481">
        <v>1</v>
      </c>
      <c r="O430" s="481">
        <v>222</v>
      </c>
      <c r="P430" s="484">
        <v>44</v>
      </c>
      <c r="Q430" s="484">
        <v>9812</v>
      </c>
      <c r="R430" s="500">
        <v>4.4198198198198195</v>
      </c>
      <c r="S430" s="485">
        <v>223</v>
      </c>
    </row>
    <row r="431" spans="1:19" ht="14.4" customHeight="1" x14ac:dyDescent="0.3">
      <c r="A431" s="480" t="s">
        <v>1546</v>
      </c>
      <c r="B431" s="481" t="s">
        <v>1613</v>
      </c>
      <c r="C431" s="481" t="s">
        <v>427</v>
      </c>
      <c r="D431" s="481" t="s">
        <v>477</v>
      </c>
      <c r="E431" s="481" t="s">
        <v>1548</v>
      </c>
      <c r="F431" s="481" t="s">
        <v>1579</v>
      </c>
      <c r="G431" s="481" t="s">
        <v>1580</v>
      </c>
      <c r="H431" s="484"/>
      <c r="I431" s="484"/>
      <c r="J431" s="481"/>
      <c r="K431" s="481"/>
      <c r="L431" s="484">
        <v>19</v>
      </c>
      <c r="M431" s="484">
        <v>1463</v>
      </c>
      <c r="N431" s="481">
        <v>1</v>
      </c>
      <c r="O431" s="481">
        <v>77</v>
      </c>
      <c r="P431" s="484">
        <v>55</v>
      </c>
      <c r="Q431" s="484">
        <v>4235</v>
      </c>
      <c r="R431" s="500">
        <v>2.8947368421052633</v>
      </c>
      <c r="S431" s="485">
        <v>77</v>
      </c>
    </row>
    <row r="432" spans="1:19" ht="14.4" customHeight="1" x14ac:dyDescent="0.3">
      <c r="A432" s="480" t="s">
        <v>1546</v>
      </c>
      <c r="B432" s="481" t="s">
        <v>1613</v>
      </c>
      <c r="C432" s="481" t="s">
        <v>427</v>
      </c>
      <c r="D432" s="481" t="s">
        <v>477</v>
      </c>
      <c r="E432" s="481" t="s">
        <v>1548</v>
      </c>
      <c r="F432" s="481" t="s">
        <v>1581</v>
      </c>
      <c r="G432" s="481" t="s">
        <v>1582</v>
      </c>
      <c r="H432" s="484"/>
      <c r="I432" s="484"/>
      <c r="J432" s="481"/>
      <c r="K432" s="481"/>
      <c r="L432" s="484">
        <v>9</v>
      </c>
      <c r="M432" s="484">
        <v>1998</v>
      </c>
      <c r="N432" s="481">
        <v>1</v>
      </c>
      <c r="O432" s="481">
        <v>222</v>
      </c>
      <c r="P432" s="484">
        <v>10</v>
      </c>
      <c r="Q432" s="484">
        <v>2230</v>
      </c>
      <c r="R432" s="500">
        <v>1.1161161161161162</v>
      </c>
      <c r="S432" s="485">
        <v>223</v>
      </c>
    </row>
    <row r="433" spans="1:19" ht="14.4" customHeight="1" x14ac:dyDescent="0.3">
      <c r="A433" s="480" t="s">
        <v>1546</v>
      </c>
      <c r="B433" s="481" t="s">
        <v>1613</v>
      </c>
      <c r="C433" s="481" t="s">
        <v>427</v>
      </c>
      <c r="D433" s="481" t="s">
        <v>1541</v>
      </c>
      <c r="E433" s="481" t="s">
        <v>1548</v>
      </c>
      <c r="F433" s="481" t="s">
        <v>1614</v>
      </c>
      <c r="G433" s="481" t="s">
        <v>1615</v>
      </c>
      <c r="H433" s="484">
        <v>3</v>
      </c>
      <c r="I433" s="484">
        <v>495</v>
      </c>
      <c r="J433" s="481"/>
      <c r="K433" s="481">
        <v>165</v>
      </c>
      <c r="L433" s="484"/>
      <c r="M433" s="484"/>
      <c r="N433" s="481"/>
      <c r="O433" s="481"/>
      <c r="P433" s="484"/>
      <c r="Q433" s="484"/>
      <c r="R433" s="500"/>
      <c r="S433" s="485"/>
    </row>
    <row r="434" spans="1:19" ht="14.4" customHeight="1" x14ac:dyDescent="0.3">
      <c r="A434" s="480" t="s">
        <v>1546</v>
      </c>
      <c r="B434" s="481" t="s">
        <v>1613</v>
      </c>
      <c r="C434" s="481" t="s">
        <v>427</v>
      </c>
      <c r="D434" s="481" t="s">
        <v>1541</v>
      </c>
      <c r="E434" s="481" t="s">
        <v>1548</v>
      </c>
      <c r="F434" s="481" t="s">
        <v>1620</v>
      </c>
      <c r="G434" s="481" t="s">
        <v>1621</v>
      </c>
      <c r="H434" s="484">
        <v>6</v>
      </c>
      <c r="I434" s="484">
        <v>3918</v>
      </c>
      <c r="J434" s="481"/>
      <c r="K434" s="481">
        <v>653</v>
      </c>
      <c r="L434" s="484"/>
      <c r="M434" s="484"/>
      <c r="N434" s="481"/>
      <c r="O434" s="481"/>
      <c r="P434" s="484"/>
      <c r="Q434" s="484"/>
      <c r="R434" s="500"/>
      <c r="S434" s="485"/>
    </row>
    <row r="435" spans="1:19" ht="14.4" customHeight="1" x14ac:dyDescent="0.3">
      <c r="A435" s="480" t="s">
        <v>1546</v>
      </c>
      <c r="B435" s="481" t="s">
        <v>1613</v>
      </c>
      <c r="C435" s="481" t="s">
        <v>427</v>
      </c>
      <c r="D435" s="481" t="s">
        <v>478</v>
      </c>
      <c r="E435" s="481" t="s">
        <v>1548</v>
      </c>
      <c r="F435" s="481" t="s">
        <v>1614</v>
      </c>
      <c r="G435" s="481" t="s">
        <v>1615</v>
      </c>
      <c r="H435" s="484"/>
      <c r="I435" s="484"/>
      <c r="J435" s="481"/>
      <c r="K435" s="481"/>
      <c r="L435" s="484"/>
      <c r="M435" s="484"/>
      <c r="N435" s="481"/>
      <c r="O435" s="481"/>
      <c r="P435" s="484">
        <v>5</v>
      </c>
      <c r="Q435" s="484">
        <v>885</v>
      </c>
      <c r="R435" s="500"/>
      <c r="S435" s="485">
        <v>177</v>
      </c>
    </row>
    <row r="436" spans="1:19" ht="14.4" customHeight="1" x14ac:dyDescent="0.3">
      <c r="A436" s="480" t="s">
        <v>1546</v>
      </c>
      <c r="B436" s="481" t="s">
        <v>1613</v>
      </c>
      <c r="C436" s="481" t="s">
        <v>427</v>
      </c>
      <c r="D436" s="481" t="s">
        <v>478</v>
      </c>
      <c r="E436" s="481" t="s">
        <v>1548</v>
      </c>
      <c r="F436" s="481" t="s">
        <v>1579</v>
      </c>
      <c r="G436" s="481" t="s">
        <v>1580</v>
      </c>
      <c r="H436" s="484"/>
      <c r="I436" s="484"/>
      <c r="J436" s="481"/>
      <c r="K436" s="481"/>
      <c r="L436" s="484"/>
      <c r="M436" s="484"/>
      <c r="N436" s="481"/>
      <c r="O436" s="481"/>
      <c r="P436" s="484">
        <v>5</v>
      </c>
      <c r="Q436" s="484">
        <v>385</v>
      </c>
      <c r="R436" s="500"/>
      <c r="S436" s="485">
        <v>77</v>
      </c>
    </row>
    <row r="437" spans="1:19" ht="14.4" customHeight="1" x14ac:dyDescent="0.3">
      <c r="A437" s="480" t="s">
        <v>1546</v>
      </c>
      <c r="B437" s="481" t="s">
        <v>1613</v>
      </c>
      <c r="C437" s="481" t="s">
        <v>427</v>
      </c>
      <c r="D437" s="481" t="s">
        <v>478</v>
      </c>
      <c r="E437" s="481" t="s">
        <v>1548</v>
      </c>
      <c r="F437" s="481" t="s">
        <v>1581</v>
      </c>
      <c r="G437" s="481" t="s">
        <v>1582</v>
      </c>
      <c r="H437" s="484"/>
      <c r="I437" s="484"/>
      <c r="J437" s="481"/>
      <c r="K437" s="481"/>
      <c r="L437" s="484"/>
      <c r="M437" s="484"/>
      <c r="N437" s="481"/>
      <c r="O437" s="481"/>
      <c r="P437" s="484">
        <v>4</v>
      </c>
      <c r="Q437" s="484">
        <v>892</v>
      </c>
      <c r="R437" s="500"/>
      <c r="S437" s="485">
        <v>223</v>
      </c>
    </row>
    <row r="438" spans="1:19" ht="14.4" customHeight="1" x14ac:dyDescent="0.3">
      <c r="A438" s="480" t="s">
        <v>1546</v>
      </c>
      <c r="B438" s="481" t="s">
        <v>1613</v>
      </c>
      <c r="C438" s="481" t="s">
        <v>427</v>
      </c>
      <c r="D438" s="481" t="s">
        <v>479</v>
      </c>
      <c r="E438" s="481" t="s">
        <v>1548</v>
      </c>
      <c r="F438" s="481" t="s">
        <v>1614</v>
      </c>
      <c r="G438" s="481" t="s">
        <v>1615</v>
      </c>
      <c r="H438" s="484">
        <v>1</v>
      </c>
      <c r="I438" s="484">
        <v>165</v>
      </c>
      <c r="J438" s="481">
        <v>0.93220338983050843</v>
      </c>
      <c r="K438" s="481">
        <v>165</v>
      </c>
      <c r="L438" s="484">
        <v>1</v>
      </c>
      <c r="M438" s="484">
        <v>177</v>
      </c>
      <c r="N438" s="481">
        <v>1</v>
      </c>
      <c r="O438" s="481">
        <v>177</v>
      </c>
      <c r="P438" s="484"/>
      <c r="Q438" s="484"/>
      <c r="R438" s="500"/>
      <c r="S438" s="485"/>
    </row>
    <row r="439" spans="1:19" ht="14.4" customHeight="1" x14ac:dyDescent="0.3">
      <c r="A439" s="480" t="s">
        <v>1546</v>
      </c>
      <c r="B439" s="481" t="s">
        <v>1613</v>
      </c>
      <c r="C439" s="481" t="s">
        <v>427</v>
      </c>
      <c r="D439" s="481" t="s">
        <v>479</v>
      </c>
      <c r="E439" s="481" t="s">
        <v>1548</v>
      </c>
      <c r="F439" s="481" t="s">
        <v>1579</v>
      </c>
      <c r="G439" s="481" t="s">
        <v>1580</v>
      </c>
      <c r="H439" s="484">
        <v>3</v>
      </c>
      <c r="I439" s="484">
        <v>231</v>
      </c>
      <c r="J439" s="481">
        <v>3</v>
      </c>
      <c r="K439" s="481">
        <v>77</v>
      </c>
      <c r="L439" s="484">
        <v>1</v>
      </c>
      <c r="M439" s="484">
        <v>77</v>
      </c>
      <c r="N439" s="481">
        <v>1</v>
      </c>
      <c r="O439" s="481">
        <v>77</v>
      </c>
      <c r="P439" s="484"/>
      <c r="Q439" s="484"/>
      <c r="R439" s="500"/>
      <c r="S439" s="485"/>
    </row>
    <row r="440" spans="1:19" ht="14.4" customHeight="1" x14ac:dyDescent="0.3">
      <c r="A440" s="480" t="s">
        <v>1546</v>
      </c>
      <c r="B440" s="481" t="s">
        <v>1613</v>
      </c>
      <c r="C440" s="481" t="s">
        <v>427</v>
      </c>
      <c r="D440" s="481" t="s">
        <v>479</v>
      </c>
      <c r="E440" s="481" t="s">
        <v>1548</v>
      </c>
      <c r="F440" s="481" t="s">
        <v>1581</v>
      </c>
      <c r="G440" s="481" t="s">
        <v>1582</v>
      </c>
      <c r="H440" s="484">
        <v>1</v>
      </c>
      <c r="I440" s="484">
        <v>210</v>
      </c>
      <c r="J440" s="481">
        <v>0.94594594594594594</v>
      </c>
      <c r="K440" s="481">
        <v>210</v>
      </c>
      <c r="L440" s="484">
        <v>1</v>
      </c>
      <c r="M440" s="484">
        <v>222</v>
      </c>
      <c r="N440" s="481">
        <v>1</v>
      </c>
      <c r="O440" s="481">
        <v>222</v>
      </c>
      <c r="P440" s="484"/>
      <c r="Q440" s="484"/>
      <c r="R440" s="500"/>
      <c r="S440" s="485"/>
    </row>
    <row r="441" spans="1:19" ht="14.4" customHeight="1" x14ac:dyDescent="0.3">
      <c r="A441" s="480" t="s">
        <v>1546</v>
      </c>
      <c r="B441" s="481" t="s">
        <v>1613</v>
      </c>
      <c r="C441" s="481" t="s">
        <v>427</v>
      </c>
      <c r="D441" s="481" t="s">
        <v>1542</v>
      </c>
      <c r="E441" s="481" t="s">
        <v>1548</v>
      </c>
      <c r="F441" s="481" t="s">
        <v>1620</v>
      </c>
      <c r="G441" s="481" t="s">
        <v>1621</v>
      </c>
      <c r="H441" s="484"/>
      <c r="I441" s="484"/>
      <c r="J441" s="481"/>
      <c r="K441" s="481"/>
      <c r="L441" s="484">
        <v>1</v>
      </c>
      <c r="M441" s="484">
        <v>701</v>
      </c>
      <c r="N441" s="481">
        <v>1</v>
      </c>
      <c r="O441" s="481">
        <v>701</v>
      </c>
      <c r="P441" s="484"/>
      <c r="Q441" s="484"/>
      <c r="R441" s="500"/>
      <c r="S441" s="485"/>
    </row>
    <row r="442" spans="1:19" ht="14.4" customHeight="1" x14ac:dyDescent="0.3">
      <c r="A442" s="480" t="s">
        <v>1546</v>
      </c>
      <c r="B442" s="481" t="s">
        <v>1613</v>
      </c>
      <c r="C442" s="481" t="s">
        <v>427</v>
      </c>
      <c r="D442" s="481" t="s">
        <v>1542</v>
      </c>
      <c r="E442" s="481" t="s">
        <v>1548</v>
      </c>
      <c r="F442" s="481" t="s">
        <v>1577</v>
      </c>
      <c r="G442" s="481" t="s">
        <v>1578</v>
      </c>
      <c r="H442" s="484"/>
      <c r="I442" s="484"/>
      <c r="J442" s="481"/>
      <c r="K442" s="481"/>
      <c r="L442" s="484">
        <v>1</v>
      </c>
      <c r="M442" s="484">
        <v>222</v>
      </c>
      <c r="N442" s="481">
        <v>1</v>
      </c>
      <c r="O442" s="481">
        <v>222</v>
      </c>
      <c r="P442" s="484"/>
      <c r="Q442" s="484"/>
      <c r="R442" s="500"/>
      <c r="S442" s="485"/>
    </row>
    <row r="443" spans="1:19" ht="14.4" customHeight="1" x14ac:dyDescent="0.3">
      <c r="A443" s="480" t="s">
        <v>1546</v>
      </c>
      <c r="B443" s="481" t="s">
        <v>1613</v>
      </c>
      <c r="C443" s="481" t="s">
        <v>427</v>
      </c>
      <c r="D443" s="481" t="s">
        <v>1542</v>
      </c>
      <c r="E443" s="481" t="s">
        <v>1548</v>
      </c>
      <c r="F443" s="481" t="s">
        <v>1579</v>
      </c>
      <c r="G443" s="481" t="s">
        <v>1580</v>
      </c>
      <c r="H443" s="484"/>
      <c r="I443" s="484"/>
      <c r="J443" s="481"/>
      <c r="K443" s="481"/>
      <c r="L443" s="484">
        <v>1</v>
      </c>
      <c r="M443" s="484">
        <v>77</v>
      </c>
      <c r="N443" s="481">
        <v>1</v>
      </c>
      <c r="O443" s="481">
        <v>77</v>
      </c>
      <c r="P443" s="484"/>
      <c r="Q443" s="484"/>
      <c r="R443" s="500"/>
      <c r="S443" s="485"/>
    </row>
    <row r="444" spans="1:19" ht="14.4" customHeight="1" x14ac:dyDescent="0.3">
      <c r="A444" s="480" t="s">
        <v>1546</v>
      </c>
      <c r="B444" s="481" t="s">
        <v>1613</v>
      </c>
      <c r="C444" s="481" t="s">
        <v>427</v>
      </c>
      <c r="D444" s="481" t="s">
        <v>480</v>
      </c>
      <c r="E444" s="481" t="s">
        <v>1548</v>
      </c>
      <c r="F444" s="481" t="s">
        <v>1614</v>
      </c>
      <c r="G444" s="481" t="s">
        <v>1615</v>
      </c>
      <c r="H444" s="484">
        <v>1</v>
      </c>
      <c r="I444" s="484">
        <v>165</v>
      </c>
      <c r="J444" s="481"/>
      <c r="K444" s="481">
        <v>165</v>
      </c>
      <c r="L444" s="484"/>
      <c r="M444" s="484"/>
      <c r="N444" s="481"/>
      <c r="O444" s="481"/>
      <c r="P444" s="484"/>
      <c r="Q444" s="484"/>
      <c r="R444" s="500"/>
      <c r="S444" s="485"/>
    </row>
    <row r="445" spans="1:19" ht="14.4" customHeight="1" x14ac:dyDescent="0.3">
      <c r="A445" s="480" t="s">
        <v>1546</v>
      </c>
      <c r="B445" s="481" t="s">
        <v>1613</v>
      </c>
      <c r="C445" s="481" t="s">
        <v>427</v>
      </c>
      <c r="D445" s="481" t="s">
        <v>480</v>
      </c>
      <c r="E445" s="481" t="s">
        <v>1548</v>
      </c>
      <c r="F445" s="481" t="s">
        <v>1620</v>
      </c>
      <c r="G445" s="481" t="s">
        <v>1621</v>
      </c>
      <c r="H445" s="484"/>
      <c r="I445" s="484"/>
      <c r="J445" s="481"/>
      <c r="K445" s="481"/>
      <c r="L445" s="484">
        <v>1</v>
      </c>
      <c r="M445" s="484">
        <v>701</v>
      </c>
      <c r="N445" s="481">
        <v>1</v>
      </c>
      <c r="O445" s="481">
        <v>701</v>
      </c>
      <c r="P445" s="484"/>
      <c r="Q445" s="484"/>
      <c r="R445" s="500"/>
      <c r="S445" s="485"/>
    </row>
    <row r="446" spans="1:19" ht="14.4" customHeight="1" x14ac:dyDescent="0.3">
      <c r="A446" s="480" t="s">
        <v>1546</v>
      </c>
      <c r="B446" s="481" t="s">
        <v>1613</v>
      </c>
      <c r="C446" s="481" t="s">
        <v>427</v>
      </c>
      <c r="D446" s="481" t="s">
        <v>480</v>
      </c>
      <c r="E446" s="481" t="s">
        <v>1548</v>
      </c>
      <c r="F446" s="481" t="s">
        <v>1577</v>
      </c>
      <c r="G446" s="481" t="s">
        <v>1578</v>
      </c>
      <c r="H446" s="484"/>
      <c r="I446" s="484"/>
      <c r="J446" s="481"/>
      <c r="K446" s="481"/>
      <c r="L446" s="484">
        <v>1</v>
      </c>
      <c r="M446" s="484">
        <v>222</v>
      </c>
      <c r="N446" s="481">
        <v>1</v>
      </c>
      <c r="O446" s="481">
        <v>222</v>
      </c>
      <c r="P446" s="484"/>
      <c r="Q446" s="484"/>
      <c r="R446" s="500"/>
      <c r="S446" s="485"/>
    </row>
    <row r="447" spans="1:19" ht="14.4" customHeight="1" x14ac:dyDescent="0.3">
      <c r="A447" s="480" t="s">
        <v>1546</v>
      </c>
      <c r="B447" s="481" t="s">
        <v>1613</v>
      </c>
      <c r="C447" s="481" t="s">
        <v>427</v>
      </c>
      <c r="D447" s="481" t="s">
        <v>480</v>
      </c>
      <c r="E447" s="481" t="s">
        <v>1548</v>
      </c>
      <c r="F447" s="481" t="s">
        <v>1579</v>
      </c>
      <c r="G447" s="481" t="s">
        <v>1580</v>
      </c>
      <c r="H447" s="484"/>
      <c r="I447" s="484"/>
      <c r="J447" s="481"/>
      <c r="K447" s="481"/>
      <c r="L447" s="484">
        <v>1</v>
      </c>
      <c r="M447" s="484">
        <v>77</v>
      </c>
      <c r="N447" s="481">
        <v>1</v>
      </c>
      <c r="O447" s="481">
        <v>77</v>
      </c>
      <c r="P447" s="484"/>
      <c r="Q447" s="484"/>
      <c r="R447" s="500"/>
      <c r="S447" s="485"/>
    </row>
    <row r="448" spans="1:19" ht="14.4" customHeight="1" x14ac:dyDescent="0.3">
      <c r="A448" s="480" t="s">
        <v>1546</v>
      </c>
      <c r="B448" s="481" t="s">
        <v>1613</v>
      </c>
      <c r="C448" s="481" t="s">
        <v>427</v>
      </c>
      <c r="D448" s="481" t="s">
        <v>1543</v>
      </c>
      <c r="E448" s="481" t="s">
        <v>1548</v>
      </c>
      <c r="F448" s="481" t="s">
        <v>1614</v>
      </c>
      <c r="G448" s="481" t="s">
        <v>1615</v>
      </c>
      <c r="H448" s="484">
        <v>1</v>
      </c>
      <c r="I448" s="484">
        <v>165</v>
      </c>
      <c r="J448" s="481"/>
      <c r="K448" s="481">
        <v>165</v>
      </c>
      <c r="L448" s="484"/>
      <c r="M448" s="484"/>
      <c r="N448" s="481"/>
      <c r="O448" s="481"/>
      <c r="P448" s="484"/>
      <c r="Q448" s="484"/>
      <c r="R448" s="500"/>
      <c r="S448" s="485"/>
    </row>
    <row r="449" spans="1:19" ht="14.4" customHeight="1" x14ac:dyDescent="0.3">
      <c r="A449" s="480" t="s">
        <v>1546</v>
      </c>
      <c r="B449" s="481" t="s">
        <v>1613</v>
      </c>
      <c r="C449" s="481" t="s">
        <v>427</v>
      </c>
      <c r="D449" s="481" t="s">
        <v>1543</v>
      </c>
      <c r="E449" s="481" t="s">
        <v>1548</v>
      </c>
      <c r="F449" s="481" t="s">
        <v>1581</v>
      </c>
      <c r="G449" s="481" t="s">
        <v>1582</v>
      </c>
      <c r="H449" s="484">
        <v>1</v>
      </c>
      <c r="I449" s="484">
        <v>210</v>
      </c>
      <c r="J449" s="481"/>
      <c r="K449" s="481">
        <v>210</v>
      </c>
      <c r="L449" s="484"/>
      <c r="M449" s="484"/>
      <c r="N449" s="481"/>
      <c r="O449" s="481"/>
      <c r="P449" s="484"/>
      <c r="Q449" s="484"/>
      <c r="R449" s="500"/>
      <c r="S449" s="485"/>
    </row>
    <row r="450" spans="1:19" ht="14.4" customHeight="1" x14ac:dyDescent="0.3">
      <c r="A450" s="480" t="s">
        <v>1622</v>
      </c>
      <c r="B450" s="481" t="s">
        <v>1623</v>
      </c>
      <c r="C450" s="481" t="s">
        <v>427</v>
      </c>
      <c r="D450" s="481" t="s">
        <v>1531</v>
      </c>
      <c r="E450" s="481" t="s">
        <v>1548</v>
      </c>
      <c r="F450" s="481" t="s">
        <v>1628</v>
      </c>
      <c r="G450" s="481" t="s">
        <v>1629</v>
      </c>
      <c r="H450" s="484"/>
      <c r="I450" s="484"/>
      <c r="J450" s="481"/>
      <c r="K450" s="481"/>
      <c r="L450" s="484">
        <v>2</v>
      </c>
      <c r="M450" s="484">
        <v>162</v>
      </c>
      <c r="N450" s="481">
        <v>1</v>
      </c>
      <c r="O450" s="481">
        <v>81</v>
      </c>
      <c r="P450" s="484"/>
      <c r="Q450" s="484"/>
      <c r="R450" s="500"/>
      <c r="S450" s="485"/>
    </row>
    <row r="451" spans="1:19" ht="14.4" customHeight="1" x14ac:dyDescent="0.3">
      <c r="A451" s="480" t="s">
        <v>1622</v>
      </c>
      <c r="B451" s="481" t="s">
        <v>1623</v>
      </c>
      <c r="C451" s="481" t="s">
        <v>427</v>
      </c>
      <c r="D451" s="481" t="s">
        <v>1531</v>
      </c>
      <c r="E451" s="481" t="s">
        <v>1548</v>
      </c>
      <c r="F451" s="481" t="s">
        <v>1638</v>
      </c>
      <c r="G451" s="481" t="s">
        <v>1639</v>
      </c>
      <c r="H451" s="484"/>
      <c r="I451" s="484"/>
      <c r="J451" s="481"/>
      <c r="K451" s="481"/>
      <c r="L451" s="484">
        <v>1</v>
      </c>
      <c r="M451" s="484">
        <v>108</v>
      </c>
      <c r="N451" s="481">
        <v>1</v>
      </c>
      <c r="O451" s="481">
        <v>108</v>
      </c>
      <c r="P451" s="484"/>
      <c r="Q451" s="484"/>
      <c r="R451" s="500"/>
      <c r="S451" s="485"/>
    </row>
    <row r="452" spans="1:19" ht="14.4" customHeight="1" x14ac:dyDescent="0.3">
      <c r="A452" s="480" t="s">
        <v>1622</v>
      </c>
      <c r="B452" s="481" t="s">
        <v>1623</v>
      </c>
      <c r="C452" s="481" t="s">
        <v>427</v>
      </c>
      <c r="D452" s="481" t="s">
        <v>1540</v>
      </c>
      <c r="E452" s="481" t="s">
        <v>1548</v>
      </c>
      <c r="F452" s="481" t="s">
        <v>1624</v>
      </c>
      <c r="G452" s="481" t="s">
        <v>1625</v>
      </c>
      <c r="H452" s="484">
        <v>59</v>
      </c>
      <c r="I452" s="484">
        <v>9204</v>
      </c>
      <c r="J452" s="481">
        <v>1.3444347063978965</v>
      </c>
      <c r="K452" s="481">
        <v>156</v>
      </c>
      <c r="L452" s="484">
        <v>42</v>
      </c>
      <c r="M452" s="484">
        <v>6846</v>
      </c>
      <c r="N452" s="481">
        <v>1</v>
      </c>
      <c r="O452" s="481">
        <v>163</v>
      </c>
      <c r="P452" s="484">
        <v>36</v>
      </c>
      <c r="Q452" s="484">
        <v>5904</v>
      </c>
      <c r="R452" s="500">
        <v>0.86240140227870288</v>
      </c>
      <c r="S452" s="485">
        <v>164</v>
      </c>
    </row>
    <row r="453" spans="1:19" ht="14.4" customHeight="1" x14ac:dyDescent="0.3">
      <c r="A453" s="480" t="s">
        <v>1622</v>
      </c>
      <c r="B453" s="481" t="s">
        <v>1623</v>
      </c>
      <c r="C453" s="481" t="s">
        <v>427</v>
      </c>
      <c r="D453" s="481" t="s">
        <v>1540</v>
      </c>
      <c r="E453" s="481" t="s">
        <v>1548</v>
      </c>
      <c r="F453" s="481" t="s">
        <v>1626</v>
      </c>
      <c r="G453" s="481" t="s">
        <v>1627</v>
      </c>
      <c r="H453" s="484">
        <v>569</v>
      </c>
      <c r="I453" s="484">
        <v>46089</v>
      </c>
      <c r="J453" s="481">
        <v>0.6800997520953842</v>
      </c>
      <c r="K453" s="481">
        <v>81</v>
      </c>
      <c r="L453" s="484">
        <v>788</v>
      </c>
      <c r="M453" s="484">
        <v>67768</v>
      </c>
      <c r="N453" s="481">
        <v>1</v>
      </c>
      <c r="O453" s="481">
        <v>86</v>
      </c>
      <c r="P453" s="484">
        <v>592</v>
      </c>
      <c r="Q453" s="484">
        <v>50912</v>
      </c>
      <c r="R453" s="500">
        <v>0.75126903553299496</v>
      </c>
      <c r="S453" s="485">
        <v>86</v>
      </c>
    </row>
    <row r="454" spans="1:19" ht="14.4" customHeight="1" x14ac:dyDescent="0.3">
      <c r="A454" s="480" t="s">
        <v>1622</v>
      </c>
      <c r="B454" s="481" t="s">
        <v>1623</v>
      </c>
      <c r="C454" s="481" t="s">
        <v>427</v>
      </c>
      <c r="D454" s="481" t="s">
        <v>1540</v>
      </c>
      <c r="E454" s="481" t="s">
        <v>1548</v>
      </c>
      <c r="F454" s="481" t="s">
        <v>1628</v>
      </c>
      <c r="G454" s="481" t="s">
        <v>1629</v>
      </c>
      <c r="H454" s="484">
        <v>507</v>
      </c>
      <c r="I454" s="484">
        <v>39546</v>
      </c>
      <c r="J454" s="481">
        <v>0.72868988391376455</v>
      </c>
      <c r="K454" s="481">
        <v>78</v>
      </c>
      <c r="L454" s="484">
        <v>670</v>
      </c>
      <c r="M454" s="484">
        <v>54270</v>
      </c>
      <c r="N454" s="481">
        <v>1</v>
      </c>
      <c r="O454" s="481">
        <v>81</v>
      </c>
      <c r="P454" s="484">
        <v>412</v>
      </c>
      <c r="Q454" s="484">
        <v>33372</v>
      </c>
      <c r="R454" s="500">
        <v>0.61492537313432838</v>
      </c>
      <c r="S454" s="485">
        <v>81</v>
      </c>
    </row>
    <row r="455" spans="1:19" ht="14.4" customHeight="1" x14ac:dyDescent="0.3">
      <c r="A455" s="480" t="s">
        <v>1622</v>
      </c>
      <c r="B455" s="481" t="s">
        <v>1623</v>
      </c>
      <c r="C455" s="481" t="s">
        <v>427</v>
      </c>
      <c r="D455" s="481" t="s">
        <v>1540</v>
      </c>
      <c r="E455" s="481" t="s">
        <v>1548</v>
      </c>
      <c r="F455" s="481" t="s">
        <v>1630</v>
      </c>
      <c r="G455" s="481" t="s">
        <v>1631</v>
      </c>
      <c r="H455" s="484"/>
      <c r="I455" s="484"/>
      <c r="J455" s="481"/>
      <c r="K455" s="481"/>
      <c r="L455" s="484"/>
      <c r="M455" s="484"/>
      <c r="N455" s="481"/>
      <c r="O455" s="481"/>
      <c r="P455" s="484">
        <v>7</v>
      </c>
      <c r="Q455" s="484">
        <v>3640</v>
      </c>
      <c r="R455" s="500"/>
      <c r="S455" s="485">
        <v>520</v>
      </c>
    </row>
    <row r="456" spans="1:19" ht="14.4" customHeight="1" x14ac:dyDescent="0.3">
      <c r="A456" s="480" t="s">
        <v>1622</v>
      </c>
      <c r="B456" s="481" t="s">
        <v>1623</v>
      </c>
      <c r="C456" s="481" t="s">
        <v>427</v>
      </c>
      <c r="D456" s="481" t="s">
        <v>1540</v>
      </c>
      <c r="E456" s="481" t="s">
        <v>1548</v>
      </c>
      <c r="F456" s="481" t="s">
        <v>1632</v>
      </c>
      <c r="G456" s="481" t="s">
        <v>1633</v>
      </c>
      <c r="H456" s="484">
        <v>1</v>
      </c>
      <c r="I456" s="484">
        <v>78</v>
      </c>
      <c r="J456" s="481"/>
      <c r="K456" s="481">
        <v>78</v>
      </c>
      <c r="L456" s="484"/>
      <c r="M456" s="484"/>
      <c r="N456" s="481"/>
      <c r="O456" s="481"/>
      <c r="P456" s="484"/>
      <c r="Q456" s="484"/>
      <c r="R456" s="500"/>
      <c r="S456" s="485"/>
    </row>
    <row r="457" spans="1:19" ht="14.4" customHeight="1" x14ac:dyDescent="0.3">
      <c r="A457" s="480" t="s">
        <v>1622</v>
      </c>
      <c r="B457" s="481" t="s">
        <v>1623</v>
      </c>
      <c r="C457" s="481" t="s">
        <v>427</v>
      </c>
      <c r="D457" s="481" t="s">
        <v>1540</v>
      </c>
      <c r="E457" s="481" t="s">
        <v>1548</v>
      </c>
      <c r="F457" s="481" t="s">
        <v>1634</v>
      </c>
      <c r="G457" s="481" t="s">
        <v>1635</v>
      </c>
      <c r="H457" s="484">
        <v>100</v>
      </c>
      <c r="I457" s="484">
        <v>38400</v>
      </c>
      <c r="J457" s="481">
        <v>1.6765630457561997</v>
      </c>
      <c r="K457" s="481">
        <v>384</v>
      </c>
      <c r="L457" s="484">
        <v>56</v>
      </c>
      <c r="M457" s="484">
        <v>22904</v>
      </c>
      <c r="N457" s="481">
        <v>1</v>
      </c>
      <c r="O457" s="481">
        <v>409</v>
      </c>
      <c r="P457" s="484">
        <v>58</v>
      </c>
      <c r="Q457" s="484">
        <v>23780</v>
      </c>
      <c r="R457" s="500">
        <v>1.0382465944813133</v>
      </c>
      <c r="S457" s="485">
        <v>410</v>
      </c>
    </row>
    <row r="458" spans="1:19" ht="14.4" customHeight="1" x14ac:dyDescent="0.3">
      <c r="A458" s="480" t="s">
        <v>1622</v>
      </c>
      <c r="B458" s="481" t="s">
        <v>1623</v>
      </c>
      <c r="C458" s="481" t="s">
        <v>427</v>
      </c>
      <c r="D458" s="481" t="s">
        <v>1540</v>
      </c>
      <c r="E458" s="481" t="s">
        <v>1548</v>
      </c>
      <c r="F458" s="481" t="s">
        <v>1636</v>
      </c>
      <c r="G458" s="481" t="s">
        <v>1637</v>
      </c>
      <c r="H458" s="484">
        <v>380</v>
      </c>
      <c r="I458" s="484">
        <v>29640</v>
      </c>
      <c r="J458" s="481">
        <v>1.0923161967938086</v>
      </c>
      <c r="K458" s="481">
        <v>78</v>
      </c>
      <c r="L458" s="484">
        <v>335</v>
      </c>
      <c r="M458" s="484">
        <v>27135</v>
      </c>
      <c r="N458" s="481">
        <v>1</v>
      </c>
      <c r="O458" s="481">
        <v>81</v>
      </c>
      <c r="P458" s="484">
        <v>164</v>
      </c>
      <c r="Q458" s="484">
        <v>13284</v>
      </c>
      <c r="R458" s="500">
        <v>0.48955223880597015</v>
      </c>
      <c r="S458" s="485">
        <v>81</v>
      </c>
    </row>
    <row r="459" spans="1:19" ht="14.4" customHeight="1" x14ac:dyDescent="0.3">
      <c r="A459" s="480" t="s">
        <v>1622</v>
      </c>
      <c r="B459" s="481" t="s">
        <v>1623</v>
      </c>
      <c r="C459" s="481" t="s">
        <v>427</v>
      </c>
      <c r="D459" s="481" t="s">
        <v>1540</v>
      </c>
      <c r="E459" s="481" t="s">
        <v>1548</v>
      </c>
      <c r="F459" s="481" t="s">
        <v>1638</v>
      </c>
      <c r="G459" s="481" t="s">
        <v>1639</v>
      </c>
      <c r="H459" s="484">
        <v>11</v>
      </c>
      <c r="I459" s="484">
        <v>1144</v>
      </c>
      <c r="J459" s="481">
        <v>0.88271604938271608</v>
      </c>
      <c r="K459" s="481">
        <v>104</v>
      </c>
      <c r="L459" s="484">
        <v>12</v>
      </c>
      <c r="M459" s="484">
        <v>1296</v>
      </c>
      <c r="N459" s="481">
        <v>1</v>
      </c>
      <c r="O459" s="481">
        <v>108</v>
      </c>
      <c r="P459" s="484">
        <v>12</v>
      </c>
      <c r="Q459" s="484">
        <v>1296</v>
      </c>
      <c r="R459" s="500">
        <v>1</v>
      </c>
      <c r="S459" s="485">
        <v>108</v>
      </c>
    </row>
    <row r="460" spans="1:19" ht="14.4" customHeight="1" x14ac:dyDescent="0.3">
      <c r="A460" s="480" t="s">
        <v>1622</v>
      </c>
      <c r="B460" s="481" t="s">
        <v>1623</v>
      </c>
      <c r="C460" s="481" t="s">
        <v>427</v>
      </c>
      <c r="D460" s="481" t="s">
        <v>1540</v>
      </c>
      <c r="E460" s="481" t="s">
        <v>1548</v>
      </c>
      <c r="F460" s="481" t="s">
        <v>1640</v>
      </c>
      <c r="G460" s="481" t="s">
        <v>1641</v>
      </c>
      <c r="H460" s="484">
        <v>484</v>
      </c>
      <c r="I460" s="484">
        <v>31460</v>
      </c>
      <c r="J460" s="481">
        <v>1.1369303603050125</v>
      </c>
      <c r="K460" s="481">
        <v>65</v>
      </c>
      <c r="L460" s="484">
        <v>413</v>
      </c>
      <c r="M460" s="484">
        <v>27671</v>
      </c>
      <c r="N460" s="481">
        <v>1</v>
      </c>
      <c r="O460" s="481">
        <v>67</v>
      </c>
      <c r="P460" s="484">
        <v>387</v>
      </c>
      <c r="Q460" s="484">
        <v>25929</v>
      </c>
      <c r="R460" s="500">
        <v>0.93704600484261502</v>
      </c>
      <c r="S460" s="485">
        <v>67</v>
      </c>
    </row>
    <row r="461" spans="1:19" ht="14.4" customHeight="1" x14ac:dyDescent="0.3">
      <c r="A461" s="480" t="s">
        <v>1622</v>
      </c>
      <c r="B461" s="481" t="s">
        <v>1623</v>
      </c>
      <c r="C461" s="481" t="s">
        <v>427</v>
      </c>
      <c r="D461" s="481" t="s">
        <v>1540</v>
      </c>
      <c r="E461" s="481" t="s">
        <v>1548</v>
      </c>
      <c r="F461" s="481" t="s">
        <v>1642</v>
      </c>
      <c r="G461" s="481" t="s">
        <v>1643</v>
      </c>
      <c r="H461" s="484">
        <v>62</v>
      </c>
      <c r="I461" s="484">
        <v>16058</v>
      </c>
      <c r="J461" s="481">
        <v>0.5085185888910001</v>
      </c>
      <c r="K461" s="481">
        <v>259</v>
      </c>
      <c r="L461" s="484">
        <v>114</v>
      </c>
      <c r="M461" s="484">
        <v>31578</v>
      </c>
      <c r="N461" s="481">
        <v>1</v>
      </c>
      <c r="O461" s="481">
        <v>277</v>
      </c>
      <c r="P461" s="484">
        <v>70</v>
      </c>
      <c r="Q461" s="484">
        <v>19460</v>
      </c>
      <c r="R461" s="500">
        <v>0.61625182088795993</v>
      </c>
      <c r="S461" s="485">
        <v>278</v>
      </c>
    </row>
    <row r="462" spans="1:19" ht="14.4" customHeight="1" x14ac:dyDescent="0.3">
      <c r="A462" s="480" t="s">
        <v>1622</v>
      </c>
      <c r="B462" s="481" t="s">
        <v>1623</v>
      </c>
      <c r="C462" s="481" t="s">
        <v>427</v>
      </c>
      <c r="D462" s="481" t="s">
        <v>1540</v>
      </c>
      <c r="E462" s="481" t="s">
        <v>1548</v>
      </c>
      <c r="F462" s="481" t="s">
        <v>1644</v>
      </c>
      <c r="G462" s="481" t="s">
        <v>1645</v>
      </c>
      <c r="H462" s="484">
        <v>17</v>
      </c>
      <c r="I462" s="484">
        <v>4590</v>
      </c>
      <c r="J462" s="481">
        <v>0.47038327526132406</v>
      </c>
      <c r="K462" s="481">
        <v>270</v>
      </c>
      <c r="L462" s="484">
        <v>34</v>
      </c>
      <c r="M462" s="484">
        <v>9758</v>
      </c>
      <c r="N462" s="481">
        <v>1</v>
      </c>
      <c r="O462" s="481">
        <v>287</v>
      </c>
      <c r="P462" s="484">
        <v>20</v>
      </c>
      <c r="Q462" s="484">
        <v>5760</v>
      </c>
      <c r="R462" s="500">
        <v>0.59028489444558307</v>
      </c>
      <c r="S462" s="485">
        <v>288</v>
      </c>
    </row>
    <row r="463" spans="1:19" ht="14.4" customHeight="1" x14ac:dyDescent="0.3">
      <c r="A463" s="480" t="s">
        <v>1622</v>
      </c>
      <c r="B463" s="481" t="s">
        <v>1623</v>
      </c>
      <c r="C463" s="481" t="s">
        <v>427</v>
      </c>
      <c r="D463" s="481" t="s">
        <v>1540</v>
      </c>
      <c r="E463" s="481" t="s">
        <v>1548</v>
      </c>
      <c r="F463" s="481" t="s">
        <v>1646</v>
      </c>
      <c r="G463" s="481" t="s">
        <v>1647</v>
      </c>
      <c r="H463" s="484">
        <v>14</v>
      </c>
      <c r="I463" s="484">
        <v>2184</v>
      </c>
      <c r="J463" s="481">
        <v>1.4887525562372188</v>
      </c>
      <c r="K463" s="481">
        <v>156</v>
      </c>
      <c r="L463" s="484">
        <v>9</v>
      </c>
      <c r="M463" s="484">
        <v>1467</v>
      </c>
      <c r="N463" s="481">
        <v>1</v>
      </c>
      <c r="O463" s="481">
        <v>163</v>
      </c>
      <c r="P463" s="484">
        <v>12</v>
      </c>
      <c r="Q463" s="484">
        <v>1968</v>
      </c>
      <c r="R463" s="500">
        <v>1.3415132924335378</v>
      </c>
      <c r="S463" s="485">
        <v>164</v>
      </c>
    </row>
    <row r="464" spans="1:19" ht="14.4" customHeight="1" x14ac:dyDescent="0.3">
      <c r="A464" s="480" t="s">
        <v>1622</v>
      </c>
      <c r="B464" s="481" t="s">
        <v>1623</v>
      </c>
      <c r="C464" s="481" t="s">
        <v>427</v>
      </c>
      <c r="D464" s="481" t="s">
        <v>1544</v>
      </c>
      <c r="E464" s="481" t="s">
        <v>1548</v>
      </c>
      <c r="F464" s="481" t="s">
        <v>1624</v>
      </c>
      <c r="G464" s="481" t="s">
        <v>1625</v>
      </c>
      <c r="H464" s="484"/>
      <c r="I464" s="484"/>
      <c r="J464" s="481"/>
      <c r="K464" s="481"/>
      <c r="L464" s="484">
        <v>56</v>
      </c>
      <c r="M464" s="484">
        <v>9128</v>
      </c>
      <c r="N464" s="481">
        <v>1</v>
      </c>
      <c r="O464" s="481">
        <v>163</v>
      </c>
      <c r="P464" s="484">
        <v>40</v>
      </c>
      <c r="Q464" s="484">
        <v>6560</v>
      </c>
      <c r="R464" s="500">
        <v>0.71866783523225242</v>
      </c>
      <c r="S464" s="485">
        <v>164</v>
      </c>
    </row>
    <row r="465" spans="1:19" ht="14.4" customHeight="1" x14ac:dyDescent="0.3">
      <c r="A465" s="480" t="s">
        <v>1622</v>
      </c>
      <c r="B465" s="481" t="s">
        <v>1623</v>
      </c>
      <c r="C465" s="481" t="s">
        <v>427</v>
      </c>
      <c r="D465" s="481" t="s">
        <v>1544</v>
      </c>
      <c r="E465" s="481" t="s">
        <v>1548</v>
      </c>
      <c r="F465" s="481" t="s">
        <v>1626</v>
      </c>
      <c r="G465" s="481" t="s">
        <v>1627</v>
      </c>
      <c r="H465" s="484"/>
      <c r="I465" s="484"/>
      <c r="J465" s="481"/>
      <c r="K465" s="481"/>
      <c r="L465" s="484">
        <v>745</v>
      </c>
      <c r="M465" s="484">
        <v>64070</v>
      </c>
      <c r="N465" s="481">
        <v>1</v>
      </c>
      <c r="O465" s="481">
        <v>86</v>
      </c>
      <c r="P465" s="484">
        <v>635</v>
      </c>
      <c r="Q465" s="484">
        <v>54610</v>
      </c>
      <c r="R465" s="500">
        <v>0.8523489932885906</v>
      </c>
      <c r="S465" s="485">
        <v>86</v>
      </c>
    </row>
    <row r="466" spans="1:19" ht="14.4" customHeight="1" x14ac:dyDescent="0.3">
      <c r="A466" s="480" t="s">
        <v>1622</v>
      </c>
      <c r="B466" s="481" t="s">
        <v>1623</v>
      </c>
      <c r="C466" s="481" t="s">
        <v>427</v>
      </c>
      <c r="D466" s="481" t="s">
        <v>1544</v>
      </c>
      <c r="E466" s="481" t="s">
        <v>1548</v>
      </c>
      <c r="F466" s="481" t="s">
        <v>1628</v>
      </c>
      <c r="G466" s="481" t="s">
        <v>1629</v>
      </c>
      <c r="H466" s="484"/>
      <c r="I466" s="484"/>
      <c r="J466" s="481"/>
      <c r="K466" s="481"/>
      <c r="L466" s="484">
        <v>447</v>
      </c>
      <c r="M466" s="484">
        <v>36207</v>
      </c>
      <c r="N466" s="481">
        <v>1</v>
      </c>
      <c r="O466" s="481">
        <v>81</v>
      </c>
      <c r="P466" s="484">
        <v>417</v>
      </c>
      <c r="Q466" s="484">
        <v>33777</v>
      </c>
      <c r="R466" s="500">
        <v>0.93288590604026844</v>
      </c>
      <c r="S466" s="485">
        <v>81</v>
      </c>
    </row>
    <row r="467" spans="1:19" ht="14.4" customHeight="1" x14ac:dyDescent="0.3">
      <c r="A467" s="480" t="s">
        <v>1622</v>
      </c>
      <c r="B467" s="481" t="s">
        <v>1623</v>
      </c>
      <c r="C467" s="481" t="s">
        <v>427</v>
      </c>
      <c r="D467" s="481" t="s">
        <v>1544</v>
      </c>
      <c r="E467" s="481" t="s">
        <v>1548</v>
      </c>
      <c r="F467" s="481" t="s">
        <v>1630</v>
      </c>
      <c r="G467" s="481" t="s">
        <v>1631</v>
      </c>
      <c r="H467" s="484"/>
      <c r="I467" s="484"/>
      <c r="J467" s="481"/>
      <c r="K467" s="481"/>
      <c r="L467" s="484"/>
      <c r="M467" s="484"/>
      <c r="N467" s="481"/>
      <c r="O467" s="481"/>
      <c r="P467" s="484">
        <v>14</v>
      </c>
      <c r="Q467" s="484">
        <v>7280</v>
      </c>
      <c r="R467" s="500"/>
      <c r="S467" s="485">
        <v>520</v>
      </c>
    </row>
    <row r="468" spans="1:19" ht="14.4" customHeight="1" x14ac:dyDescent="0.3">
      <c r="A468" s="480" t="s">
        <v>1622</v>
      </c>
      <c r="B468" s="481" t="s">
        <v>1623</v>
      </c>
      <c r="C468" s="481" t="s">
        <v>427</v>
      </c>
      <c r="D468" s="481" t="s">
        <v>1544</v>
      </c>
      <c r="E468" s="481" t="s">
        <v>1548</v>
      </c>
      <c r="F468" s="481" t="s">
        <v>1634</v>
      </c>
      <c r="G468" s="481" t="s">
        <v>1635</v>
      </c>
      <c r="H468" s="484"/>
      <c r="I468" s="484"/>
      <c r="J468" s="481"/>
      <c r="K468" s="481"/>
      <c r="L468" s="484">
        <v>44</v>
      </c>
      <c r="M468" s="484">
        <v>17996</v>
      </c>
      <c r="N468" s="481">
        <v>1</v>
      </c>
      <c r="O468" s="481">
        <v>409</v>
      </c>
      <c r="P468" s="484">
        <v>41</v>
      </c>
      <c r="Q468" s="484">
        <v>16810</v>
      </c>
      <c r="R468" s="500">
        <v>0.9340964658813069</v>
      </c>
      <c r="S468" s="485">
        <v>410</v>
      </c>
    </row>
    <row r="469" spans="1:19" ht="14.4" customHeight="1" x14ac:dyDescent="0.3">
      <c r="A469" s="480" t="s">
        <v>1622</v>
      </c>
      <c r="B469" s="481" t="s">
        <v>1623</v>
      </c>
      <c r="C469" s="481" t="s">
        <v>427</v>
      </c>
      <c r="D469" s="481" t="s">
        <v>1544</v>
      </c>
      <c r="E469" s="481" t="s">
        <v>1548</v>
      </c>
      <c r="F469" s="481" t="s">
        <v>1636</v>
      </c>
      <c r="G469" s="481" t="s">
        <v>1637</v>
      </c>
      <c r="H469" s="484"/>
      <c r="I469" s="484"/>
      <c r="J469" s="481"/>
      <c r="K469" s="481"/>
      <c r="L469" s="484">
        <v>218</v>
      </c>
      <c r="M469" s="484">
        <v>17658</v>
      </c>
      <c r="N469" s="481">
        <v>1</v>
      </c>
      <c r="O469" s="481">
        <v>81</v>
      </c>
      <c r="P469" s="484">
        <v>208</v>
      </c>
      <c r="Q469" s="484">
        <v>16848</v>
      </c>
      <c r="R469" s="500">
        <v>0.95412844036697253</v>
      </c>
      <c r="S469" s="485">
        <v>81</v>
      </c>
    </row>
    <row r="470" spans="1:19" ht="14.4" customHeight="1" x14ac:dyDescent="0.3">
      <c r="A470" s="480" t="s">
        <v>1622</v>
      </c>
      <c r="B470" s="481" t="s">
        <v>1623</v>
      </c>
      <c r="C470" s="481" t="s">
        <v>427</v>
      </c>
      <c r="D470" s="481" t="s">
        <v>1544</v>
      </c>
      <c r="E470" s="481" t="s">
        <v>1548</v>
      </c>
      <c r="F470" s="481" t="s">
        <v>1638</v>
      </c>
      <c r="G470" s="481" t="s">
        <v>1639</v>
      </c>
      <c r="H470" s="484"/>
      <c r="I470" s="484"/>
      <c r="J470" s="481"/>
      <c r="K470" s="481"/>
      <c r="L470" s="484">
        <v>5</v>
      </c>
      <c r="M470" s="484">
        <v>540</v>
      </c>
      <c r="N470" s="481">
        <v>1</v>
      </c>
      <c r="O470" s="481">
        <v>108</v>
      </c>
      <c r="P470" s="484">
        <v>23</v>
      </c>
      <c r="Q470" s="484">
        <v>2484</v>
      </c>
      <c r="R470" s="500">
        <v>4.5999999999999996</v>
      </c>
      <c r="S470" s="485">
        <v>108</v>
      </c>
    </row>
    <row r="471" spans="1:19" ht="14.4" customHeight="1" x14ac:dyDescent="0.3">
      <c r="A471" s="480" t="s">
        <v>1622</v>
      </c>
      <c r="B471" s="481" t="s">
        <v>1623</v>
      </c>
      <c r="C471" s="481" t="s">
        <v>427</v>
      </c>
      <c r="D471" s="481" t="s">
        <v>1544</v>
      </c>
      <c r="E471" s="481" t="s">
        <v>1548</v>
      </c>
      <c r="F471" s="481" t="s">
        <v>1640</v>
      </c>
      <c r="G471" s="481" t="s">
        <v>1641</v>
      </c>
      <c r="H471" s="484"/>
      <c r="I471" s="484"/>
      <c r="J471" s="481"/>
      <c r="K471" s="481"/>
      <c r="L471" s="484">
        <v>133</v>
      </c>
      <c r="M471" s="484">
        <v>8911</v>
      </c>
      <c r="N471" s="481">
        <v>1</v>
      </c>
      <c r="O471" s="481">
        <v>67</v>
      </c>
      <c r="P471" s="484">
        <v>123</v>
      </c>
      <c r="Q471" s="484">
        <v>8241</v>
      </c>
      <c r="R471" s="500">
        <v>0.92481203007518797</v>
      </c>
      <c r="S471" s="485">
        <v>67</v>
      </c>
    </row>
    <row r="472" spans="1:19" ht="14.4" customHeight="1" x14ac:dyDescent="0.3">
      <c r="A472" s="480" t="s">
        <v>1622</v>
      </c>
      <c r="B472" s="481" t="s">
        <v>1623</v>
      </c>
      <c r="C472" s="481" t="s">
        <v>427</v>
      </c>
      <c r="D472" s="481" t="s">
        <v>1544</v>
      </c>
      <c r="E472" s="481" t="s">
        <v>1548</v>
      </c>
      <c r="F472" s="481" t="s">
        <v>1642</v>
      </c>
      <c r="G472" s="481" t="s">
        <v>1643</v>
      </c>
      <c r="H472" s="484"/>
      <c r="I472" s="484"/>
      <c r="J472" s="481"/>
      <c r="K472" s="481"/>
      <c r="L472" s="484">
        <v>49</v>
      </c>
      <c r="M472" s="484">
        <v>13573</v>
      </c>
      <c r="N472" s="481">
        <v>1</v>
      </c>
      <c r="O472" s="481">
        <v>277</v>
      </c>
      <c r="P472" s="484">
        <v>61</v>
      </c>
      <c r="Q472" s="484">
        <v>16958</v>
      </c>
      <c r="R472" s="500">
        <v>1.2493921756428203</v>
      </c>
      <c r="S472" s="485">
        <v>278</v>
      </c>
    </row>
    <row r="473" spans="1:19" ht="14.4" customHeight="1" x14ac:dyDescent="0.3">
      <c r="A473" s="480" t="s">
        <v>1622</v>
      </c>
      <c r="B473" s="481" t="s">
        <v>1623</v>
      </c>
      <c r="C473" s="481" t="s">
        <v>427</v>
      </c>
      <c r="D473" s="481" t="s">
        <v>1544</v>
      </c>
      <c r="E473" s="481" t="s">
        <v>1548</v>
      </c>
      <c r="F473" s="481" t="s">
        <v>1644</v>
      </c>
      <c r="G473" s="481" t="s">
        <v>1645</v>
      </c>
      <c r="H473" s="484"/>
      <c r="I473" s="484"/>
      <c r="J473" s="481"/>
      <c r="K473" s="481"/>
      <c r="L473" s="484"/>
      <c r="M473" s="484"/>
      <c r="N473" s="481"/>
      <c r="O473" s="481"/>
      <c r="P473" s="484">
        <v>7</v>
      </c>
      <c r="Q473" s="484">
        <v>2016</v>
      </c>
      <c r="R473" s="500"/>
      <c r="S473" s="485">
        <v>288</v>
      </c>
    </row>
    <row r="474" spans="1:19" ht="14.4" customHeight="1" thickBot="1" x14ac:dyDescent="0.35">
      <c r="A474" s="486" t="s">
        <v>1622</v>
      </c>
      <c r="B474" s="487" t="s">
        <v>1623</v>
      </c>
      <c r="C474" s="487" t="s">
        <v>427</v>
      </c>
      <c r="D474" s="487" t="s">
        <v>1544</v>
      </c>
      <c r="E474" s="487" t="s">
        <v>1548</v>
      </c>
      <c r="F474" s="487" t="s">
        <v>1646</v>
      </c>
      <c r="G474" s="487" t="s">
        <v>1647</v>
      </c>
      <c r="H474" s="490"/>
      <c r="I474" s="490"/>
      <c r="J474" s="487"/>
      <c r="K474" s="487"/>
      <c r="L474" s="490">
        <v>10</v>
      </c>
      <c r="M474" s="490">
        <v>1630</v>
      </c>
      <c r="N474" s="487">
        <v>1</v>
      </c>
      <c r="O474" s="487">
        <v>163</v>
      </c>
      <c r="P474" s="490">
        <v>12</v>
      </c>
      <c r="Q474" s="490">
        <v>1968</v>
      </c>
      <c r="R474" s="502">
        <v>1.207361963190184</v>
      </c>
      <c r="S474" s="491">
        <v>164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53" t="s">
        <v>127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4.4" customHeight="1" thickBot="1" x14ac:dyDescent="0.35">
      <c r="A2" s="235" t="s">
        <v>256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7247</v>
      </c>
      <c r="C3" s="222">
        <f t="shared" ref="C3:R3" si="0">SUBTOTAL(9,C6:C1048576)</f>
        <v>1.0674397314617028</v>
      </c>
      <c r="D3" s="222">
        <f t="shared" si="0"/>
        <v>5452.33</v>
      </c>
      <c r="E3" s="222">
        <f t="shared" si="0"/>
        <v>4</v>
      </c>
      <c r="F3" s="222">
        <f t="shared" si="0"/>
        <v>6784</v>
      </c>
      <c r="G3" s="225">
        <f>IF(D3&lt;&gt;0,F3/D3,"")</f>
        <v>1.2442387016193077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15" t="s">
        <v>105</v>
      </c>
      <c r="B4" s="416" t="s">
        <v>99</v>
      </c>
      <c r="C4" s="417"/>
      <c r="D4" s="417"/>
      <c r="E4" s="417"/>
      <c r="F4" s="417"/>
      <c r="G4" s="419"/>
      <c r="H4" s="416" t="s">
        <v>100</v>
      </c>
      <c r="I4" s="417"/>
      <c r="J4" s="417"/>
      <c r="K4" s="417"/>
      <c r="L4" s="417"/>
      <c r="M4" s="419"/>
      <c r="N4" s="416" t="s">
        <v>101</v>
      </c>
      <c r="O4" s="417"/>
      <c r="P4" s="417"/>
      <c r="Q4" s="417"/>
      <c r="R4" s="417"/>
      <c r="S4" s="419"/>
    </row>
    <row r="5" spans="1:19" ht="14.4" customHeight="1" thickBot="1" x14ac:dyDescent="0.35">
      <c r="A5" s="572"/>
      <c r="B5" s="573">
        <v>2015</v>
      </c>
      <c r="C5" s="574"/>
      <c r="D5" s="574">
        <v>2016</v>
      </c>
      <c r="E5" s="574"/>
      <c r="F5" s="574">
        <v>2017</v>
      </c>
      <c r="G5" s="608" t="s">
        <v>2</v>
      </c>
      <c r="H5" s="573">
        <v>2015</v>
      </c>
      <c r="I5" s="574"/>
      <c r="J5" s="574">
        <v>2016</v>
      </c>
      <c r="K5" s="574"/>
      <c r="L5" s="574">
        <v>2017</v>
      </c>
      <c r="M5" s="608" t="s">
        <v>2</v>
      </c>
      <c r="N5" s="573">
        <v>2015</v>
      </c>
      <c r="O5" s="574"/>
      <c r="P5" s="574">
        <v>2016</v>
      </c>
      <c r="Q5" s="574"/>
      <c r="R5" s="574">
        <v>2017</v>
      </c>
      <c r="S5" s="608" t="s">
        <v>2</v>
      </c>
    </row>
    <row r="6" spans="1:19" ht="14.4" customHeight="1" x14ac:dyDescent="0.3">
      <c r="A6" s="562" t="s">
        <v>1650</v>
      </c>
      <c r="B6" s="590"/>
      <c r="C6" s="538"/>
      <c r="D6" s="590">
        <v>210.32999999999998</v>
      </c>
      <c r="E6" s="538">
        <v>1</v>
      </c>
      <c r="F6" s="590"/>
      <c r="G6" s="543"/>
      <c r="H6" s="590"/>
      <c r="I6" s="538"/>
      <c r="J6" s="590"/>
      <c r="K6" s="538"/>
      <c r="L6" s="590"/>
      <c r="M6" s="543"/>
      <c r="N6" s="590"/>
      <c r="O6" s="538"/>
      <c r="P6" s="590"/>
      <c r="Q6" s="538"/>
      <c r="R6" s="590"/>
      <c r="S6" s="122"/>
    </row>
    <row r="7" spans="1:19" ht="14.4" customHeight="1" x14ac:dyDescent="0.3">
      <c r="A7" s="563" t="s">
        <v>1651</v>
      </c>
      <c r="B7" s="592"/>
      <c r="C7" s="481"/>
      <c r="D7" s="592">
        <v>1008</v>
      </c>
      <c r="E7" s="481">
        <v>1</v>
      </c>
      <c r="F7" s="592"/>
      <c r="G7" s="500"/>
      <c r="H7" s="592"/>
      <c r="I7" s="481"/>
      <c r="J7" s="592"/>
      <c r="K7" s="481"/>
      <c r="L7" s="592"/>
      <c r="M7" s="500"/>
      <c r="N7" s="592"/>
      <c r="O7" s="481"/>
      <c r="P7" s="592"/>
      <c r="Q7" s="481"/>
      <c r="R7" s="592"/>
      <c r="S7" s="501"/>
    </row>
    <row r="8" spans="1:19" ht="14.4" customHeight="1" x14ac:dyDescent="0.3">
      <c r="A8" s="563" t="s">
        <v>1652</v>
      </c>
      <c r="B8" s="592"/>
      <c r="C8" s="481"/>
      <c r="D8" s="592">
        <v>957</v>
      </c>
      <c r="E8" s="481">
        <v>1</v>
      </c>
      <c r="F8" s="592">
        <v>470</v>
      </c>
      <c r="G8" s="500">
        <v>0.49111807732497387</v>
      </c>
      <c r="H8" s="592"/>
      <c r="I8" s="481"/>
      <c r="J8" s="592"/>
      <c r="K8" s="481"/>
      <c r="L8" s="592"/>
      <c r="M8" s="500"/>
      <c r="N8" s="592"/>
      <c r="O8" s="481"/>
      <c r="P8" s="592"/>
      <c r="Q8" s="481"/>
      <c r="R8" s="592"/>
      <c r="S8" s="501"/>
    </row>
    <row r="9" spans="1:19" ht="14.4" customHeight="1" x14ac:dyDescent="0.3">
      <c r="A9" s="563" t="s">
        <v>1653</v>
      </c>
      <c r="B9" s="592">
        <v>3749</v>
      </c>
      <c r="C9" s="481"/>
      <c r="D9" s="592"/>
      <c r="E9" s="481"/>
      <c r="F9" s="592"/>
      <c r="G9" s="500"/>
      <c r="H9" s="592"/>
      <c r="I9" s="481"/>
      <c r="J9" s="592"/>
      <c r="K9" s="481"/>
      <c r="L9" s="592"/>
      <c r="M9" s="500"/>
      <c r="N9" s="592"/>
      <c r="O9" s="481"/>
      <c r="P9" s="592"/>
      <c r="Q9" s="481"/>
      <c r="R9" s="592"/>
      <c r="S9" s="501"/>
    </row>
    <row r="10" spans="1:19" ht="14.4" customHeight="1" x14ac:dyDescent="0.3">
      <c r="A10" s="563" t="s">
        <v>1654</v>
      </c>
      <c r="B10" s="592">
        <v>3498</v>
      </c>
      <c r="C10" s="481">
        <v>1.0674397314617028</v>
      </c>
      <c r="D10" s="592">
        <v>3277</v>
      </c>
      <c r="E10" s="481">
        <v>1</v>
      </c>
      <c r="F10" s="592">
        <v>5959</v>
      </c>
      <c r="G10" s="500">
        <v>1.8184314922184925</v>
      </c>
      <c r="H10" s="592"/>
      <c r="I10" s="481"/>
      <c r="J10" s="592"/>
      <c r="K10" s="481"/>
      <c r="L10" s="592"/>
      <c r="M10" s="500"/>
      <c r="N10" s="592"/>
      <c r="O10" s="481"/>
      <c r="P10" s="592"/>
      <c r="Q10" s="481"/>
      <c r="R10" s="592"/>
      <c r="S10" s="501"/>
    </row>
    <row r="11" spans="1:19" ht="14.4" customHeight="1" thickBot="1" x14ac:dyDescent="0.35">
      <c r="A11" s="596" t="s">
        <v>1655</v>
      </c>
      <c r="B11" s="594"/>
      <c r="C11" s="487"/>
      <c r="D11" s="594"/>
      <c r="E11" s="487"/>
      <c r="F11" s="594">
        <v>355</v>
      </c>
      <c r="G11" s="502"/>
      <c r="H11" s="594"/>
      <c r="I11" s="487"/>
      <c r="J11" s="594"/>
      <c r="K11" s="487"/>
      <c r="L11" s="594"/>
      <c r="M11" s="502"/>
      <c r="N11" s="594"/>
      <c r="O11" s="487"/>
      <c r="P11" s="594"/>
      <c r="Q11" s="487"/>
      <c r="R11" s="594"/>
      <c r="S11" s="50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41" t="s">
        <v>1662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</row>
    <row r="2" spans="1:17" ht="14.4" customHeight="1" thickBot="1" x14ac:dyDescent="0.35">
      <c r="A2" s="235" t="s">
        <v>256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14</v>
      </c>
      <c r="G3" s="103">
        <f t="shared" si="0"/>
        <v>7247</v>
      </c>
      <c r="H3" s="103"/>
      <c r="I3" s="103"/>
      <c r="J3" s="103">
        <f t="shared" si="0"/>
        <v>8</v>
      </c>
      <c r="K3" s="103">
        <f t="shared" si="0"/>
        <v>5452.33</v>
      </c>
      <c r="L3" s="103"/>
      <c r="M3" s="103"/>
      <c r="N3" s="103">
        <f t="shared" si="0"/>
        <v>9</v>
      </c>
      <c r="O3" s="103">
        <f t="shared" si="0"/>
        <v>6784</v>
      </c>
      <c r="P3" s="75">
        <f>IF(K3=0,0,O3/K3)</f>
        <v>1.2442387016193077</v>
      </c>
      <c r="Q3" s="104">
        <f>IF(N3=0,0,O3/N3)</f>
        <v>753.77777777777783</v>
      </c>
    </row>
    <row r="4" spans="1:17" ht="14.4" customHeight="1" x14ac:dyDescent="0.3">
      <c r="A4" s="424" t="s">
        <v>69</v>
      </c>
      <c r="B4" s="422" t="s">
        <v>95</v>
      </c>
      <c r="C4" s="424" t="s">
        <v>96</v>
      </c>
      <c r="D4" s="433" t="s">
        <v>97</v>
      </c>
      <c r="E4" s="425" t="s">
        <v>70</v>
      </c>
      <c r="F4" s="431">
        <v>2015</v>
      </c>
      <c r="G4" s="432"/>
      <c r="H4" s="105"/>
      <c r="I4" s="105"/>
      <c r="J4" s="431">
        <v>2016</v>
      </c>
      <c r="K4" s="432"/>
      <c r="L4" s="105"/>
      <c r="M4" s="105"/>
      <c r="N4" s="431">
        <v>2017</v>
      </c>
      <c r="O4" s="432"/>
      <c r="P4" s="434" t="s">
        <v>2</v>
      </c>
      <c r="Q4" s="423" t="s">
        <v>98</v>
      </c>
    </row>
    <row r="5" spans="1:17" ht="14.4" customHeight="1" thickBot="1" x14ac:dyDescent="0.35">
      <c r="A5" s="599"/>
      <c r="B5" s="597"/>
      <c r="C5" s="599"/>
      <c r="D5" s="609"/>
      <c r="E5" s="601"/>
      <c r="F5" s="610" t="s">
        <v>72</v>
      </c>
      <c r="G5" s="611" t="s">
        <v>14</v>
      </c>
      <c r="H5" s="612"/>
      <c r="I5" s="612"/>
      <c r="J5" s="610" t="s">
        <v>72</v>
      </c>
      <c r="K5" s="611" t="s">
        <v>14</v>
      </c>
      <c r="L5" s="612"/>
      <c r="M5" s="612"/>
      <c r="N5" s="610" t="s">
        <v>72</v>
      </c>
      <c r="O5" s="611" t="s">
        <v>14</v>
      </c>
      <c r="P5" s="613"/>
      <c r="Q5" s="606"/>
    </row>
    <row r="6" spans="1:17" ht="14.4" customHeight="1" x14ac:dyDescent="0.3">
      <c r="A6" s="537" t="s">
        <v>1656</v>
      </c>
      <c r="B6" s="538" t="s">
        <v>1587</v>
      </c>
      <c r="C6" s="538" t="s">
        <v>1548</v>
      </c>
      <c r="D6" s="538" t="s">
        <v>1561</v>
      </c>
      <c r="E6" s="538" t="s">
        <v>1562</v>
      </c>
      <c r="F6" s="116"/>
      <c r="G6" s="116"/>
      <c r="H6" s="116"/>
      <c r="I6" s="116"/>
      <c r="J6" s="116">
        <v>1</v>
      </c>
      <c r="K6" s="116">
        <v>33.33</v>
      </c>
      <c r="L6" s="116">
        <v>1</v>
      </c>
      <c r="M6" s="116">
        <v>33.33</v>
      </c>
      <c r="N6" s="116"/>
      <c r="O6" s="116"/>
      <c r="P6" s="543"/>
      <c r="Q6" s="554"/>
    </row>
    <row r="7" spans="1:17" ht="14.4" customHeight="1" x14ac:dyDescent="0.3">
      <c r="A7" s="480" t="s">
        <v>1656</v>
      </c>
      <c r="B7" s="481" t="s">
        <v>1587</v>
      </c>
      <c r="C7" s="481" t="s">
        <v>1548</v>
      </c>
      <c r="D7" s="481" t="s">
        <v>1602</v>
      </c>
      <c r="E7" s="481" t="s">
        <v>1603</v>
      </c>
      <c r="F7" s="484"/>
      <c r="G7" s="484"/>
      <c r="H7" s="484"/>
      <c r="I7" s="484"/>
      <c r="J7" s="484">
        <v>1</v>
      </c>
      <c r="K7" s="484">
        <v>177</v>
      </c>
      <c r="L7" s="484">
        <v>1</v>
      </c>
      <c r="M7" s="484">
        <v>177</v>
      </c>
      <c r="N7" s="484"/>
      <c r="O7" s="484"/>
      <c r="P7" s="500"/>
      <c r="Q7" s="485"/>
    </row>
    <row r="8" spans="1:17" ht="14.4" customHeight="1" x14ac:dyDescent="0.3">
      <c r="A8" s="480" t="s">
        <v>1657</v>
      </c>
      <c r="B8" s="481" t="s">
        <v>1587</v>
      </c>
      <c r="C8" s="481" t="s">
        <v>1548</v>
      </c>
      <c r="D8" s="481" t="s">
        <v>1594</v>
      </c>
      <c r="E8" s="481" t="s">
        <v>1595</v>
      </c>
      <c r="F8" s="484"/>
      <c r="G8" s="484"/>
      <c r="H8" s="484"/>
      <c r="I8" s="484"/>
      <c r="J8" s="484">
        <v>1</v>
      </c>
      <c r="K8" s="484">
        <v>1008</v>
      </c>
      <c r="L8" s="484">
        <v>1</v>
      </c>
      <c r="M8" s="484">
        <v>1008</v>
      </c>
      <c r="N8" s="484"/>
      <c r="O8" s="484"/>
      <c r="P8" s="500"/>
      <c r="Q8" s="485"/>
    </row>
    <row r="9" spans="1:17" ht="14.4" customHeight="1" x14ac:dyDescent="0.3">
      <c r="A9" s="480" t="s">
        <v>1658</v>
      </c>
      <c r="B9" s="481" t="s">
        <v>1547</v>
      </c>
      <c r="C9" s="481" t="s">
        <v>1548</v>
      </c>
      <c r="D9" s="481" t="s">
        <v>1559</v>
      </c>
      <c r="E9" s="481" t="s">
        <v>1560</v>
      </c>
      <c r="F9" s="484"/>
      <c r="G9" s="484"/>
      <c r="H9" s="484"/>
      <c r="I9" s="484"/>
      <c r="J9" s="484"/>
      <c r="K9" s="484"/>
      <c r="L9" s="484"/>
      <c r="M9" s="484"/>
      <c r="N9" s="484">
        <v>1</v>
      </c>
      <c r="O9" s="484">
        <v>470</v>
      </c>
      <c r="P9" s="500"/>
      <c r="Q9" s="485">
        <v>470</v>
      </c>
    </row>
    <row r="10" spans="1:17" ht="14.4" customHeight="1" x14ac:dyDescent="0.3">
      <c r="A10" s="480" t="s">
        <v>1658</v>
      </c>
      <c r="B10" s="481" t="s">
        <v>1587</v>
      </c>
      <c r="C10" s="481" t="s">
        <v>1548</v>
      </c>
      <c r="D10" s="481" t="s">
        <v>1592</v>
      </c>
      <c r="E10" s="481" t="s">
        <v>1593</v>
      </c>
      <c r="F10" s="484"/>
      <c r="G10" s="484"/>
      <c r="H10" s="484"/>
      <c r="I10" s="484"/>
      <c r="J10" s="484">
        <v>1</v>
      </c>
      <c r="K10" s="484">
        <v>957</v>
      </c>
      <c r="L10" s="484">
        <v>1</v>
      </c>
      <c r="M10" s="484">
        <v>957</v>
      </c>
      <c r="N10" s="484"/>
      <c r="O10" s="484"/>
      <c r="P10" s="500"/>
      <c r="Q10" s="485"/>
    </row>
    <row r="11" spans="1:17" ht="14.4" customHeight="1" x14ac:dyDescent="0.3">
      <c r="A11" s="480" t="s">
        <v>1659</v>
      </c>
      <c r="B11" s="481" t="s">
        <v>1547</v>
      </c>
      <c r="C11" s="481" t="s">
        <v>1548</v>
      </c>
      <c r="D11" s="481" t="s">
        <v>1553</v>
      </c>
      <c r="E11" s="481" t="s">
        <v>1554</v>
      </c>
      <c r="F11" s="484">
        <v>1</v>
      </c>
      <c r="G11" s="484">
        <v>134</v>
      </c>
      <c r="H11" s="484"/>
      <c r="I11" s="484">
        <v>134</v>
      </c>
      <c r="J11" s="484"/>
      <c r="K11" s="484"/>
      <c r="L11" s="484"/>
      <c r="M11" s="484"/>
      <c r="N11" s="484"/>
      <c r="O11" s="484"/>
      <c r="P11" s="500"/>
      <c r="Q11" s="485"/>
    </row>
    <row r="12" spans="1:17" ht="14.4" customHeight="1" x14ac:dyDescent="0.3">
      <c r="A12" s="480" t="s">
        <v>1659</v>
      </c>
      <c r="B12" s="481" t="s">
        <v>1547</v>
      </c>
      <c r="C12" s="481" t="s">
        <v>1548</v>
      </c>
      <c r="D12" s="481" t="s">
        <v>1555</v>
      </c>
      <c r="E12" s="481" t="s">
        <v>1556</v>
      </c>
      <c r="F12" s="484">
        <v>1</v>
      </c>
      <c r="G12" s="484">
        <v>1721</v>
      </c>
      <c r="H12" s="484"/>
      <c r="I12" s="484">
        <v>1721</v>
      </c>
      <c r="J12" s="484"/>
      <c r="K12" s="484"/>
      <c r="L12" s="484"/>
      <c r="M12" s="484"/>
      <c r="N12" s="484"/>
      <c r="O12" s="484"/>
      <c r="P12" s="500"/>
      <c r="Q12" s="485"/>
    </row>
    <row r="13" spans="1:17" ht="14.4" customHeight="1" x14ac:dyDescent="0.3">
      <c r="A13" s="480" t="s">
        <v>1659</v>
      </c>
      <c r="B13" s="481" t="s">
        <v>1547</v>
      </c>
      <c r="C13" s="481" t="s">
        <v>1548</v>
      </c>
      <c r="D13" s="481" t="s">
        <v>1557</v>
      </c>
      <c r="E13" s="481" t="s">
        <v>1558</v>
      </c>
      <c r="F13" s="484">
        <v>1</v>
      </c>
      <c r="G13" s="484">
        <v>588</v>
      </c>
      <c r="H13" s="484"/>
      <c r="I13" s="484">
        <v>588</v>
      </c>
      <c r="J13" s="484"/>
      <c r="K13" s="484"/>
      <c r="L13" s="484"/>
      <c r="M13" s="484"/>
      <c r="N13" s="484"/>
      <c r="O13" s="484"/>
      <c r="P13" s="500"/>
      <c r="Q13" s="485"/>
    </row>
    <row r="14" spans="1:17" ht="14.4" customHeight="1" x14ac:dyDescent="0.3">
      <c r="A14" s="480" t="s">
        <v>1659</v>
      </c>
      <c r="B14" s="481" t="s">
        <v>1547</v>
      </c>
      <c r="C14" s="481" t="s">
        <v>1548</v>
      </c>
      <c r="D14" s="481" t="s">
        <v>1569</v>
      </c>
      <c r="E14" s="481" t="s">
        <v>1570</v>
      </c>
      <c r="F14" s="484">
        <v>1</v>
      </c>
      <c r="G14" s="484">
        <v>653</v>
      </c>
      <c r="H14" s="484"/>
      <c r="I14" s="484">
        <v>653</v>
      </c>
      <c r="J14" s="484"/>
      <c r="K14" s="484"/>
      <c r="L14" s="484"/>
      <c r="M14" s="484"/>
      <c r="N14" s="484"/>
      <c r="O14" s="484"/>
      <c r="P14" s="500"/>
      <c r="Q14" s="485"/>
    </row>
    <row r="15" spans="1:17" ht="14.4" customHeight="1" x14ac:dyDescent="0.3">
      <c r="A15" s="480" t="s">
        <v>1659</v>
      </c>
      <c r="B15" s="481" t="s">
        <v>1613</v>
      </c>
      <c r="C15" s="481" t="s">
        <v>1548</v>
      </c>
      <c r="D15" s="481" t="s">
        <v>1620</v>
      </c>
      <c r="E15" s="481" t="s">
        <v>1621</v>
      </c>
      <c r="F15" s="484">
        <v>1</v>
      </c>
      <c r="G15" s="484">
        <v>653</v>
      </c>
      <c r="H15" s="484"/>
      <c r="I15" s="484">
        <v>653</v>
      </c>
      <c r="J15" s="484"/>
      <c r="K15" s="484"/>
      <c r="L15" s="484"/>
      <c r="M15" s="484"/>
      <c r="N15" s="484"/>
      <c r="O15" s="484"/>
      <c r="P15" s="500"/>
      <c r="Q15" s="485"/>
    </row>
    <row r="16" spans="1:17" ht="14.4" customHeight="1" x14ac:dyDescent="0.3">
      <c r="A16" s="480" t="s">
        <v>1660</v>
      </c>
      <c r="B16" s="481" t="s">
        <v>1547</v>
      </c>
      <c r="C16" s="481" t="s">
        <v>1548</v>
      </c>
      <c r="D16" s="481" t="s">
        <v>1553</v>
      </c>
      <c r="E16" s="481" t="s">
        <v>1554</v>
      </c>
      <c r="F16" s="484">
        <v>1</v>
      </c>
      <c r="G16" s="484">
        <v>134</v>
      </c>
      <c r="H16" s="484">
        <v>0.97101449275362317</v>
      </c>
      <c r="I16" s="484">
        <v>134</v>
      </c>
      <c r="J16" s="484">
        <v>1</v>
      </c>
      <c r="K16" s="484">
        <v>138</v>
      </c>
      <c r="L16" s="484">
        <v>1</v>
      </c>
      <c r="M16" s="484">
        <v>138</v>
      </c>
      <c r="N16" s="484">
        <v>1</v>
      </c>
      <c r="O16" s="484">
        <v>139</v>
      </c>
      <c r="P16" s="500">
        <v>1.0072463768115942</v>
      </c>
      <c r="Q16" s="485">
        <v>139</v>
      </c>
    </row>
    <row r="17" spans="1:17" ht="14.4" customHeight="1" x14ac:dyDescent="0.3">
      <c r="A17" s="480" t="s">
        <v>1660</v>
      </c>
      <c r="B17" s="481" t="s">
        <v>1547</v>
      </c>
      <c r="C17" s="481" t="s">
        <v>1548</v>
      </c>
      <c r="D17" s="481" t="s">
        <v>1555</v>
      </c>
      <c r="E17" s="481" t="s">
        <v>1556</v>
      </c>
      <c r="F17" s="484">
        <v>1</v>
      </c>
      <c r="G17" s="484">
        <v>1721</v>
      </c>
      <c r="H17" s="484">
        <v>0.94820936639118458</v>
      </c>
      <c r="I17" s="484">
        <v>1721</v>
      </c>
      <c r="J17" s="484">
        <v>1</v>
      </c>
      <c r="K17" s="484">
        <v>1815</v>
      </c>
      <c r="L17" s="484">
        <v>1</v>
      </c>
      <c r="M17" s="484">
        <v>1815</v>
      </c>
      <c r="N17" s="484">
        <v>2</v>
      </c>
      <c r="O17" s="484">
        <v>3632</v>
      </c>
      <c r="P17" s="500">
        <v>2.0011019283746556</v>
      </c>
      <c r="Q17" s="485">
        <v>1816</v>
      </c>
    </row>
    <row r="18" spans="1:17" ht="14.4" customHeight="1" x14ac:dyDescent="0.3">
      <c r="A18" s="480" t="s">
        <v>1660</v>
      </c>
      <c r="B18" s="481" t="s">
        <v>1547</v>
      </c>
      <c r="C18" s="481" t="s">
        <v>1548</v>
      </c>
      <c r="D18" s="481" t="s">
        <v>1557</v>
      </c>
      <c r="E18" s="481" t="s">
        <v>1558</v>
      </c>
      <c r="F18" s="484">
        <v>1</v>
      </c>
      <c r="G18" s="484">
        <v>588</v>
      </c>
      <c r="H18" s="484">
        <v>0.9438202247191011</v>
      </c>
      <c r="I18" s="484">
        <v>588</v>
      </c>
      <c r="J18" s="484">
        <v>1</v>
      </c>
      <c r="K18" s="484">
        <v>623</v>
      </c>
      <c r="L18" s="484">
        <v>1</v>
      </c>
      <c r="M18" s="484">
        <v>623</v>
      </c>
      <c r="N18" s="484">
        <v>2</v>
      </c>
      <c r="O18" s="484">
        <v>1248</v>
      </c>
      <c r="P18" s="500">
        <v>2.0032102728731944</v>
      </c>
      <c r="Q18" s="485">
        <v>624</v>
      </c>
    </row>
    <row r="19" spans="1:17" ht="14.4" customHeight="1" x14ac:dyDescent="0.3">
      <c r="A19" s="480" t="s">
        <v>1660</v>
      </c>
      <c r="B19" s="481" t="s">
        <v>1547</v>
      </c>
      <c r="C19" s="481" t="s">
        <v>1548</v>
      </c>
      <c r="D19" s="481" t="s">
        <v>1559</v>
      </c>
      <c r="E19" s="481" t="s">
        <v>1560</v>
      </c>
      <c r="F19" s="484"/>
      <c r="G19" s="484"/>
      <c r="H19" s="484"/>
      <c r="I19" s="484"/>
      <c r="J19" s="484"/>
      <c r="K19" s="484"/>
      <c r="L19" s="484"/>
      <c r="M19" s="484"/>
      <c r="N19" s="484">
        <v>2</v>
      </c>
      <c r="O19" s="484">
        <v>940</v>
      </c>
      <c r="P19" s="500"/>
      <c r="Q19" s="485">
        <v>470</v>
      </c>
    </row>
    <row r="20" spans="1:17" ht="14.4" customHeight="1" x14ac:dyDescent="0.3">
      <c r="A20" s="480" t="s">
        <v>1660</v>
      </c>
      <c r="B20" s="481" t="s">
        <v>1547</v>
      </c>
      <c r="C20" s="481" t="s">
        <v>1548</v>
      </c>
      <c r="D20" s="481" t="s">
        <v>1569</v>
      </c>
      <c r="E20" s="481" t="s">
        <v>1570</v>
      </c>
      <c r="F20" s="484">
        <v>1</v>
      </c>
      <c r="G20" s="484">
        <v>653</v>
      </c>
      <c r="H20" s="484">
        <v>0.93152639087018541</v>
      </c>
      <c r="I20" s="484">
        <v>653</v>
      </c>
      <c r="J20" s="484">
        <v>1</v>
      </c>
      <c r="K20" s="484">
        <v>701</v>
      </c>
      <c r="L20" s="484">
        <v>1</v>
      </c>
      <c r="M20" s="484">
        <v>701</v>
      </c>
      <c r="N20" s="484">
        <v>0</v>
      </c>
      <c r="O20" s="484">
        <v>0</v>
      </c>
      <c r="P20" s="500">
        <v>0</v>
      </c>
      <c r="Q20" s="485"/>
    </row>
    <row r="21" spans="1:17" ht="14.4" customHeight="1" x14ac:dyDescent="0.3">
      <c r="A21" s="480" t="s">
        <v>1660</v>
      </c>
      <c r="B21" s="481" t="s">
        <v>1623</v>
      </c>
      <c r="C21" s="481" t="s">
        <v>1548</v>
      </c>
      <c r="D21" s="481" t="s">
        <v>1626</v>
      </c>
      <c r="E21" s="481" t="s">
        <v>1627</v>
      </c>
      <c r="F21" s="484">
        <v>4</v>
      </c>
      <c r="G21" s="484">
        <v>324</v>
      </c>
      <c r="H21" s="484"/>
      <c r="I21" s="484">
        <v>81</v>
      </c>
      <c r="J21" s="484"/>
      <c r="K21" s="484"/>
      <c r="L21" s="484"/>
      <c r="M21" s="484"/>
      <c r="N21" s="484"/>
      <c r="O21" s="484"/>
      <c r="P21" s="500"/>
      <c r="Q21" s="485"/>
    </row>
    <row r="22" spans="1:17" ht="14.4" customHeight="1" x14ac:dyDescent="0.3">
      <c r="A22" s="480" t="s">
        <v>1660</v>
      </c>
      <c r="B22" s="481" t="s">
        <v>1623</v>
      </c>
      <c r="C22" s="481" t="s">
        <v>1548</v>
      </c>
      <c r="D22" s="481" t="s">
        <v>1628</v>
      </c>
      <c r="E22" s="481" t="s">
        <v>1629</v>
      </c>
      <c r="F22" s="484">
        <v>1</v>
      </c>
      <c r="G22" s="484">
        <v>78</v>
      </c>
      <c r="H22" s="484"/>
      <c r="I22" s="484">
        <v>78</v>
      </c>
      <c r="J22" s="484"/>
      <c r="K22" s="484"/>
      <c r="L22" s="484"/>
      <c r="M22" s="484"/>
      <c r="N22" s="484"/>
      <c r="O22" s="484"/>
      <c r="P22" s="500"/>
      <c r="Q22" s="485"/>
    </row>
    <row r="23" spans="1:17" ht="14.4" customHeight="1" thickBot="1" x14ac:dyDescent="0.35">
      <c r="A23" s="486" t="s">
        <v>1661</v>
      </c>
      <c r="B23" s="487" t="s">
        <v>1587</v>
      </c>
      <c r="C23" s="487" t="s">
        <v>1548</v>
      </c>
      <c r="D23" s="487" t="s">
        <v>1600</v>
      </c>
      <c r="E23" s="487" t="s">
        <v>1601</v>
      </c>
      <c r="F23" s="490"/>
      <c r="G23" s="490"/>
      <c r="H23" s="490"/>
      <c r="I23" s="490"/>
      <c r="J23" s="490"/>
      <c r="K23" s="490"/>
      <c r="L23" s="490"/>
      <c r="M23" s="490"/>
      <c r="N23" s="490">
        <v>1</v>
      </c>
      <c r="O23" s="490">
        <v>355</v>
      </c>
      <c r="P23" s="502"/>
      <c r="Q23" s="491">
        <v>355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52" t="s">
        <v>136</v>
      </c>
      <c r="B1" s="352"/>
      <c r="C1" s="352"/>
      <c r="D1" s="352"/>
      <c r="E1" s="352"/>
      <c r="F1" s="352"/>
      <c r="G1" s="352"/>
      <c r="H1" s="352"/>
      <c r="I1" s="352"/>
      <c r="J1" s="352"/>
    </row>
    <row r="2" spans="1:10" ht="14.4" customHeight="1" thickBot="1" x14ac:dyDescent="0.35">
      <c r="A2" s="235" t="s">
        <v>256</v>
      </c>
      <c r="B2" s="111"/>
      <c r="C2" s="111"/>
      <c r="D2" s="111"/>
      <c r="E2" s="111"/>
      <c r="F2" s="111"/>
    </row>
    <row r="3" spans="1:10" ht="14.4" customHeight="1" x14ac:dyDescent="0.3">
      <c r="A3" s="343"/>
      <c r="B3" s="107">
        <v>2015</v>
      </c>
      <c r="C3" s="40">
        <v>2016</v>
      </c>
      <c r="D3" s="7"/>
      <c r="E3" s="347">
        <v>2017</v>
      </c>
      <c r="F3" s="348"/>
      <c r="G3" s="348"/>
      <c r="H3" s="349"/>
      <c r="I3" s="350">
        <v>2017</v>
      </c>
      <c r="J3" s="351"/>
    </row>
    <row r="4" spans="1:10" ht="14.4" customHeight="1" thickBot="1" x14ac:dyDescent="0.35">
      <c r="A4" s="344"/>
      <c r="B4" s="345" t="s">
        <v>73</v>
      </c>
      <c r="C4" s="346"/>
      <c r="D4" s="7"/>
      <c r="E4" s="128" t="s">
        <v>73</v>
      </c>
      <c r="F4" s="109" t="s">
        <v>74</v>
      </c>
      <c r="G4" s="109" t="s">
        <v>68</v>
      </c>
      <c r="H4" s="110" t="s">
        <v>75</v>
      </c>
      <c r="I4" s="310" t="s">
        <v>247</v>
      </c>
      <c r="J4" s="311" t="s">
        <v>248</v>
      </c>
    </row>
    <row r="5" spans="1:10" ht="14.4" customHeight="1" x14ac:dyDescent="0.3">
      <c r="A5" s="112" t="str">
        <f>HYPERLINK("#'Léky Žádanky'!A1","Léky (Kč)")</f>
        <v>Léky (Kč)</v>
      </c>
      <c r="B5" s="27">
        <v>2.0038900000000002</v>
      </c>
      <c r="C5" s="29">
        <v>1.7653300000000001</v>
      </c>
      <c r="D5" s="8"/>
      <c r="E5" s="117">
        <v>1.8596599999990002</v>
      </c>
      <c r="F5" s="28">
        <v>4.25</v>
      </c>
      <c r="G5" s="116">
        <f>E5-F5</f>
        <v>-2.3903400000009998</v>
      </c>
      <c r="H5" s="122">
        <f>IF(F5&lt;0.00000001,"",E5/F5)</f>
        <v>0.43756705882329416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1.7217500000000001</v>
      </c>
      <c r="C6" s="31">
        <v>7.1215900000000003</v>
      </c>
      <c r="D6" s="8"/>
      <c r="E6" s="118">
        <v>14.42135</v>
      </c>
      <c r="F6" s="30">
        <v>17.3924856864605</v>
      </c>
      <c r="G6" s="119">
        <f>E6-F6</f>
        <v>-2.9711356864604994</v>
      </c>
      <c r="H6" s="123">
        <f>IF(F6&lt;0.00000001,"",E6/F6)</f>
        <v>0.82917130190462451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1067.719270000001</v>
      </c>
      <c r="C7" s="31">
        <v>1418.23964</v>
      </c>
      <c r="D7" s="8"/>
      <c r="E7" s="118">
        <v>1681.169890000001</v>
      </c>
      <c r="F7" s="30">
        <v>1651</v>
      </c>
      <c r="G7" s="119">
        <f>E7-F7</f>
        <v>30.169890000001033</v>
      </c>
      <c r="H7" s="123">
        <f>IF(F7&lt;0.00000001,"",E7/F7)</f>
        <v>1.0182737068443375</v>
      </c>
    </row>
    <row r="8" spans="1:10" ht="14.4" customHeight="1" thickBot="1" x14ac:dyDescent="0.35">
      <c r="A8" s="1" t="s">
        <v>76</v>
      </c>
      <c r="B8" s="11">
        <v>237.7397000000002</v>
      </c>
      <c r="C8" s="33">
        <v>292.9465899999999</v>
      </c>
      <c r="D8" s="8"/>
      <c r="E8" s="120">
        <v>348.80857000000083</v>
      </c>
      <c r="F8" s="32">
        <v>312.37243903913446</v>
      </c>
      <c r="G8" s="121">
        <f>E8-F8</f>
        <v>36.436130960866365</v>
      </c>
      <c r="H8" s="124">
        <f>IF(F8&lt;0.00000001,"",E8/F8)</f>
        <v>1.1166432322676894</v>
      </c>
    </row>
    <row r="9" spans="1:10" ht="14.4" customHeight="1" thickBot="1" x14ac:dyDescent="0.35">
      <c r="A9" s="2" t="s">
        <v>77</v>
      </c>
      <c r="B9" s="3">
        <v>1309.1846100000012</v>
      </c>
      <c r="C9" s="35">
        <v>1720.0731499999997</v>
      </c>
      <c r="D9" s="8"/>
      <c r="E9" s="3">
        <v>2046.2594700000009</v>
      </c>
      <c r="F9" s="34">
        <v>1985.0149247255949</v>
      </c>
      <c r="G9" s="34">
        <f>E9-F9</f>
        <v>61.244545274405937</v>
      </c>
      <c r="H9" s="125">
        <f>IF(F9&lt;0.00000001,"",E9/F9)</f>
        <v>1.0308534432217795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727.54600000000005</v>
      </c>
      <c r="C11" s="29">
        <f>IF(ISERROR(VLOOKUP("Celkem:",'ZV Vykáz.-A'!A:H,5,0)),0,VLOOKUP("Celkem:",'ZV Vykáz.-A'!A:H,5,0)/1000)</f>
        <v>1226.5819299999998</v>
      </c>
      <c r="D11" s="8"/>
      <c r="E11" s="117">
        <f>IF(ISERROR(VLOOKUP("Celkem:",'ZV Vykáz.-A'!A:H,8,0)),0,VLOOKUP("Celkem:",'ZV Vykáz.-A'!A:H,8,0)/1000)</f>
        <v>1305.13284</v>
      </c>
      <c r="F11" s="28">
        <f>C11</f>
        <v>1226.5819299999998</v>
      </c>
      <c r="G11" s="116">
        <f>E11-F11</f>
        <v>78.550910000000158</v>
      </c>
      <c r="H11" s="122">
        <f>IF(F11&lt;0.00000001,"",E11/F11)</f>
        <v>1.0640404917753845</v>
      </c>
      <c r="I11" s="116">
        <f>E11-B11</f>
        <v>577.58683999999994</v>
      </c>
      <c r="J11" s="122">
        <f>IF(B11&lt;0.00000001,"",E11/B11)</f>
        <v>1.7938836032360839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80</v>
      </c>
      <c r="B13" s="5">
        <f>SUM(B11:B12)</f>
        <v>727.54600000000005</v>
      </c>
      <c r="C13" s="37">
        <f>SUM(C11:C12)</f>
        <v>1226.5819299999998</v>
      </c>
      <c r="D13" s="8"/>
      <c r="E13" s="5">
        <f>SUM(E11:E12)</f>
        <v>1305.13284</v>
      </c>
      <c r="F13" s="36">
        <f>SUM(F11:F12)</f>
        <v>1226.5819299999998</v>
      </c>
      <c r="G13" s="36">
        <f>E13-F13</f>
        <v>78.550910000000158</v>
      </c>
      <c r="H13" s="126">
        <f>IF(F13&lt;0.00000001,"",E13/F13)</f>
        <v>1.0640404917753845</v>
      </c>
      <c r="I13" s="36">
        <f>SUM(I11:I12)</f>
        <v>577.58683999999994</v>
      </c>
      <c r="J13" s="126">
        <f>IF(B13&lt;0.00000001,"",E13/B13)</f>
        <v>1.7938836032360839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0.55572452841467435</v>
      </c>
      <c r="C15" s="39">
        <f>IF(C9=0,"",C13/C9)</f>
        <v>0.71309870164533407</v>
      </c>
      <c r="D15" s="8"/>
      <c r="E15" s="6">
        <f>IF(E9=0,"",E13/E9)</f>
        <v>0.63781395230390769</v>
      </c>
      <c r="F15" s="38">
        <f>IF(F9=0,"",F13/F9)</f>
        <v>0.61792075954771997</v>
      </c>
      <c r="G15" s="38">
        <f>IF(ISERROR(F15-E15),"",E15-F15)</f>
        <v>1.9893192756187728E-2</v>
      </c>
      <c r="H15" s="127">
        <f>IF(ISERROR(F15-E15),"",IF(F15&lt;0.00000001,"",E15/F15))</f>
        <v>1.0321937602011435</v>
      </c>
    </row>
    <row r="17" spans="1:8" ht="14.4" customHeight="1" x14ac:dyDescent="0.3">
      <c r="A17" s="113" t="s">
        <v>157</v>
      </c>
    </row>
    <row r="18" spans="1:8" ht="14.4" customHeight="1" x14ac:dyDescent="0.3">
      <c r="A18" s="274" t="s">
        <v>190</v>
      </c>
      <c r="B18" s="275"/>
      <c r="C18" s="275"/>
      <c r="D18" s="275"/>
      <c r="E18" s="275"/>
      <c r="F18" s="275"/>
      <c r="G18" s="275"/>
      <c r="H18" s="275"/>
    </row>
    <row r="19" spans="1:8" x14ac:dyDescent="0.3">
      <c r="A19" s="273" t="s">
        <v>189</v>
      </c>
      <c r="B19" s="275"/>
      <c r="C19" s="275"/>
      <c r="D19" s="275"/>
      <c r="E19" s="275"/>
      <c r="F19" s="275"/>
      <c r="G19" s="275"/>
      <c r="H19" s="275"/>
    </row>
    <row r="20" spans="1:8" ht="14.4" customHeight="1" x14ac:dyDescent="0.3">
      <c r="A20" s="114" t="s">
        <v>214</v>
      </c>
    </row>
    <row r="21" spans="1:8" ht="14.4" customHeight="1" x14ac:dyDescent="0.3">
      <c r="A21" s="114" t="s">
        <v>158</v>
      </c>
    </row>
    <row r="22" spans="1:8" ht="14.4" customHeight="1" x14ac:dyDescent="0.3">
      <c r="A22" s="115" t="s">
        <v>246</v>
      </c>
    </row>
    <row r="23" spans="1:8" ht="14.4" customHeight="1" x14ac:dyDescent="0.3">
      <c r="A23" s="115" t="s">
        <v>159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41" t="s">
        <v>104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4.4" customHeight="1" x14ac:dyDescent="0.3">
      <c r="A2" s="235" t="s">
        <v>256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0.60960540022126386</v>
      </c>
      <c r="C4" s="201">
        <f t="shared" ref="C4:M4" si="0">(C10+C8)/C6</f>
        <v>0.62239544076997799</v>
      </c>
      <c r="D4" s="201">
        <f t="shared" si="0"/>
        <v>0.63781392298211292</v>
      </c>
      <c r="E4" s="201">
        <f t="shared" si="0"/>
        <v>0.63781392298211292</v>
      </c>
      <c r="F4" s="201">
        <f t="shared" si="0"/>
        <v>0.63781392298211292</v>
      </c>
      <c r="G4" s="201">
        <f t="shared" si="0"/>
        <v>0.63781392298211292</v>
      </c>
      <c r="H4" s="201">
        <f t="shared" si="0"/>
        <v>0.63781392298211292</v>
      </c>
      <c r="I4" s="201">
        <f t="shared" si="0"/>
        <v>0.63781392298211292</v>
      </c>
      <c r="J4" s="201">
        <f t="shared" si="0"/>
        <v>0.63781392298211292</v>
      </c>
      <c r="K4" s="201">
        <f t="shared" si="0"/>
        <v>0.63781392298211292</v>
      </c>
      <c r="L4" s="201">
        <f t="shared" si="0"/>
        <v>0.63781392298211292</v>
      </c>
      <c r="M4" s="201">
        <f t="shared" si="0"/>
        <v>0.63781392298211292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756.51715000000002</v>
      </c>
      <c r="C5" s="201">
        <f>IF(ISERROR(VLOOKUP($A5,'Man Tab'!$A:$Q,COLUMN()+2,0)),0,VLOOKUP($A5,'Man Tab'!$A:$Q,COLUMN()+2,0))</f>
        <v>622.77188999999998</v>
      </c>
      <c r="D5" s="201">
        <f>IF(ISERROR(VLOOKUP($A5,'Man Tab'!$A:$Q,COLUMN()+2,0)),0,VLOOKUP($A5,'Man Tab'!$A:$Q,COLUMN()+2,0))</f>
        <v>666.97043000000099</v>
      </c>
      <c r="E5" s="201">
        <f>IF(ISERROR(VLOOKUP($A5,'Man Tab'!$A:$Q,COLUMN()+2,0)),0,VLOOKUP($A5,'Man Tab'!$A:$Q,COLUMN()+2,0))</f>
        <v>0</v>
      </c>
      <c r="F5" s="201">
        <f>IF(ISERROR(VLOOKUP($A5,'Man Tab'!$A:$Q,COLUMN()+2,0)),0,VLOOKUP($A5,'Man Tab'!$A:$Q,COLUMN()+2,0))</f>
        <v>0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756.51715000000002</v>
      </c>
      <c r="C6" s="203">
        <f t="shared" ref="C6:M6" si="1">C5+B6</f>
        <v>1379.2890400000001</v>
      </c>
      <c r="D6" s="203">
        <f t="shared" si="1"/>
        <v>2046.2594700000011</v>
      </c>
      <c r="E6" s="203">
        <f t="shared" si="1"/>
        <v>2046.2594700000011</v>
      </c>
      <c r="F6" s="203">
        <f t="shared" si="1"/>
        <v>2046.2594700000011</v>
      </c>
      <c r="G6" s="203">
        <f t="shared" si="1"/>
        <v>2046.2594700000011</v>
      </c>
      <c r="H6" s="203">
        <f t="shared" si="1"/>
        <v>2046.2594700000011</v>
      </c>
      <c r="I6" s="203">
        <f t="shared" si="1"/>
        <v>2046.2594700000011</v>
      </c>
      <c r="J6" s="203">
        <f t="shared" si="1"/>
        <v>2046.2594700000011</v>
      </c>
      <c r="K6" s="203">
        <f t="shared" si="1"/>
        <v>2046.2594700000011</v>
      </c>
      <c r="L6" s="203">
        <f t="shared" si="1"/>
        <v>2046.2594700000011</v>
      </c>
      <c r="M6" s="203">
        <f t="shared" si="1"/>
        <v>2046.2594700000011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461176.93999999994</v>
      </c>
      <c r="C9" s="202">
        <v>397286.27</v>
      </c>
      <c r="D9" s="202">
        <v>446669.56999999989</v>
      </c>
      <c r="E9" s="202">
        <v>0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461.17693999999995</v>
      </c>
      <c r="C10" s="203">
        <f t="shared" ref="C10:M10" si="3">C9/1000+B10</f>
        <v>858.46320999999989</v>
      </c>
      <c r="D10" s="203">
        <f t="shared" si="3"/>
        <v>1305.1327799999999</v>
      </c>
      <c r="E10" s="203">
        <f t="shared" si="3"/>
        <v>1305.1327799999999</v>
      </c>
      <c r="F10" s="203">
        <f t="shared" si="3"/>
        <v>1305.1327799999999</v>
      </c>
      <c r="G10" s="203">
        <f t="shared" si="3"/>
        <v>1305.1327799999999</v>
      </c>
      <c r="H10" s="203">
        <f t="shared" si="3"/>
        <v>1305.1327799999999</v>
      </c>
      <c r="I10" s="203">
        <f t="shared" si="3"/>
        <v>1305.1327799999999</v>
      </c>
      <c r="J10" s="203">
        <f t="shared" si="3"/>
        <v>1305.1327799999999</v>
      </c>
      <c r="K10" s="203">
        <f t="shared" si="3"/>
        <v>1305.1327799999999</v>
      </c>
      <c r="L10" s="203">
        <f t="shared" si="3"/>
        <v>1305.1327799999999</v>
      </c>
      <c r="M10" s="203">
        <f t="shared" si="3"/>
        <v>1305.1327799999999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3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0.61792075954771997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0.61792075954771997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53" t="s">
        <v>258</v>
      </c>
      <c r="B1" s="353"/>
      <c r="C1" s="353"/>
      <c r="D1" s="353"/>
      <c r="E1" s="353"/>
      <c r="F1" s="353"/>
      <c r="G1" s="353"/>
      <c r="H1" s="341"/>
      <c r="I1" s="341"/>
      <c r="J1" s="341"/>
      <c r="K1" s="341"/>
      <c r="L1" s="341"/>
      <c r="M1" s="341"/>
      <c r="N1" s="341"/>
      <c r="O1" s="341"/>
      <c r="P1" s="341"/>
      <c r="Q1" s="341"/>
    </row>
    <row r="2" spans="1:17" s="204" customFormat="1" ht="14.4" customHeight="1" thickBot="1" x14ac:dyDescent="0.3">
      <c r="A2" s="235" t="s">
        <v>256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54" t="s">
        <v>29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137"/>
      <c r="Q3" s="139"/>
    </row>
    <row r="4" spans="1:17" ht="14.4" customHeight="1" x14ac:dyDescent="0.3">
      <c r="A4" s="77"/>
      <c r="B4" s="20">
        <v>2017</v>
      </c>
      <c r="C4" s="138" t="s">
        <v>30</v>
      </c>
      <c r="D4" s="304" t="s">
        <v>222</v>
      </c>
      <c r="E4" s="304" t="s">
        <v>223</v>
      </c>
      <c r="F4" s="304" t="s">
        <v>224</v>
      </c>
      <c r="G4" s="304" t="s">
        <v>225</v>
      </c>
      <c r="H4" s="304" t="s">
        <v>226</v>
      </c>
      <c r="I4" s="304" t="s">
        <v>227</v>
      </c>
      <c r="J4" s="304" t="s">
        <v>228</v>
      </c>
      <c r="K4" s="304" t="s">
        <v>229</v>
      </c>
      <c r="L4" s="304" t="s">
        <v>230</v>
      </c>
      <c r="M4" s="304" t="s">
        <v>231</v>
      </c>
      <c r="N4" s="304" t="s">
        <v>232</v>
      </c>
      <c r="O4" s="304" t="s">
        <v>233</v>
      </c>
      <c r="P4" s="356" t="s">
        <v>3</v>
      </c>
      <c r="Q4" s="357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257</v>
      </c>
    </row>
    <row r="7" spans="1:17" ht="14.4" customHeight="1" x14ac:dyDescent="0.3">
      <c r="A7" s="15" t="s">
        <v>35</v>
      </c>
      <c r="B7" s="51">
        <v>17</v>
      </c>
      <c r="C7" s="52">
        <v>1.4166666666659999</v>
      </c>
      <c r="D7" s="52">
        <v>0.92122000000000004</v>
      </c>
      <c r="E7" s="52">
        <v>3.6929999998999999E-2</v>
      </c>
      <c r="F7" s="52">
        <v>0.90151000000000003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1.8596600000000001</v>
      </c>
      <c r="Q7" s="95">
        <v>0.43756705882300001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257</v>
      </c>
    </row>
    <row r="9" spans="1:17" ht="14.4" customHeight="1" x14ac:dyDescent="0.3">
      <c r="A9" s="15" t="s">
        <v>37</v>
      </c>
      <c r="B9" s="51">
        <v>69.569942745841999</v>
      </c>
      <c r="C9" s="52">
        <v>5.7974952288199999</v>
      </c>
      <c r="D9" s="52">
        <v>3.2612000000000001</v>
      </c>
      <c r="E9" s="52">
        <v>5.0247900000000003</v>
      </c>
      <c r="F9" s="52">
        <v>6.1353600000000004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14.42135</v>
      </c>
      <c r="Q9" s="95">
        <v>0.82917130190400001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257</v>
      </c>
    </row>
    <row r="11" spans="1:17" ht="14.4" customHeight="1" x14ac:dyDescent="0.3">
      <c r="A11" s="15" t="s">
        <v>39</v>
      </c>
      <c r="B11" s="51">
        <v>52.475569595407002</v>
      </c>
      <c r="C11" s="52">
        <v>4.37296413295</v>
      </c>
      <c r="D11" s="52">
        <v>4.8689799999999996</v>
      </c>
      <c r="E11" s="52">
        <v>2.5518100000000001</v>
      </c>
      <c r="F11" s="52">
        <v>5.2879699999999996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12.70876</v>
      </c>
      <c r="Q11" s="95">
        <v>0.96873726939799998</v>
      </c>
    </row>
    <row r="12" spans="1:17" ht="14.4" customHeight="1" x14ac:dyDescent="0.3">
      <c r="A12" s="15" t="s">
        <v>40</v>
      </c>
      <c r="B12" s="51">
        <v>37.714213763498002</v>
      </c>
      <c r="C12" s="52">
        <v>3.1428511469579998</v>
      </c>
      <c r="D12" s="52">
        <v>1.64818</v>
      </c>
      <c r="E12" s="52">
        <v>3.3000000000000002E-2</v>
      </c>
      <c r="F12" s="52">
        <v>6.6479999999999997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8.3291799999999991</v>
      </c>
      <c r="Q12" s="95">
        <v>0.88339956412499998</v>
      </c>
    </row>
    <row r="13" spans="1:17" ht="14.4" customHeight="1" x14ac:dyDescent="0.3">
      <c r="A13" s="15" t="s">
        <v>41</v>
      </c>
      <c r="B13" s="51">
        <v>23.006386221</v>
      </c>
      <c r="C13" s="52">
        <v>1.91719885175</v>
      </c>
      <c r="D13" s="52">
        <v>0</v>
      </c>
      <c r="E13" s="52">
        <v>0</v>
      </c>
      <c r="F13" s="52">
        <v>1.8767199999999999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1.8767199999999999</v>
      </c>
      <c r="Q13" s="95">
        <v>0.32629548716899998</v>
      </c>
    </row>
    <row r="14" spans="1:17" ht="14.4" customHeight="1" x14ac:dyDescent="0.3">
      <c r="A14" s="15" t="s">
        <v>42</v>
      </c>
      <c r="B14" s="51">
        <v>178.42524620361399</v>
      </c>
      <c r="C14" s="52">
        <v>14.868770516967</v>
      </c>
      <c r="D14" s="52">
        <v>20.329999999999998</v>
      </c>
      <c r="E14" s="52">
        <v>16.495999999999999</v>
      </c>
      <c r="F14" s="52">
        <v>15.843999999999999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52.67</v>
      </c>
      <c r="Q14" s="95">
        <v>1.1807746071959999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257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257</v>
      </c>
    </row>
    <row r="17" spans="1:17" ht="14.4" customHeight="1" x14ac:dyDescent="0.3">
      <c r="A17" s="15" t="s">
        <v>45</v>
      </c>
      <c r="B17" s="51">
        <v>101.9654462917</v>
      </c>
      <c r="C17" s="52">
        <v>8.4971205243080004</v>
      </c>
      <c r="D17" s="52">
        <v>0</v>
      </c>
      <c r="E17" s="52">
        <v>10.58675</v>
      </c>
      <c r="F17" s="52">
        <v>7.88849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18.475239999999999</v>
      </c>
      <c r="Q17" s="95">
        <v>0.72476473832699995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 t="s">
        <v>257</v>
      </c>
    </row>
    <row r="19" spans="1:17" ht="14.4" customHeight="1" x14ac:dyDescent="0.3">
      <c r="A19" s="15" t="s">
        <v>47</v>
      </c>
      <c r="B19" s="51">
        <v>323.90289408132003</v>
      </c>
      <c r="C19" s="52">
        <v>26.991907840109999</v>
      </c>
      <c r="D19" s="52">
        <v>30.351030000000002</v>
      </c>
      <c r="E19" s="52">
        <v>13.07333</v>
      </c>
      <c r="F19" s="52">
        <v>40.569699999999997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83.994060000000005</v>
      </c>
      <c r="Q19" s="95">
        <v>1.0372745848810001</v>
      </c>
    </row>
    <row r="20" spans="1:17" ht="14.4" customHeight="1" x14ac:dyDescent="0.3">
      <c r="A20" s="15" t="s">
        <v>48</v>
      </c>
      <c r="B20" s="51">
        <v>6604</v>
      </c>
      <c r="C20" s="52">
        <v>550.33333333333303</v>
      </c>
      <c r="D20" s="52">
        <v>650.06953999999996</v>
      </c>
      <c r="E20" s="52">
        <v>494.76267000000001</v>
      </c>
      <c r="F20" s="52">
        <v>536.337680000001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1681.1698899999999</v>
      </c>
      <c r="Q20" s="95">
        <v>1.018273706844</v>
      </c>
    </row>
    <row r="21" spans="1:17" ht="14.4" customHeight="1" x14ac:dyDescent="0.3">
      <c r="A21" s="16" t="s">
        <v>49</v>
      </c>
      <c r="B21" s="51">
        <v>532.00000000000102</v>
      </c>
      <c r="C21" s="52">
        <v>44.333333333333002</v>
      </c>
      <c r="D21" s="52">
        <v>44.86</v>
      </c>
      <c r="E21" s="52">
        <v>44.86</v>
      </c>
      <c r="F21" s="52">
        <v>44.86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134.58000000000001</v>
      </c>
      <c r="Q21" s="95">
        <v>1.0118796992479999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257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257</v>
      </c>
    </row>
    <row r="24" spans="1:17" ht="14.4" customHeight="1" x14ac:dyDescent="0.3">
      <c r="A24" s="16" t="s">
        <v>52</v>
      </c>
      <c r="B24" s="51">
        <v>-9.0949470177292804E-13</v>
      </c>
      <c r="C24" s="52">
        <v>0</v>
      </c>
      <c r="D24" s="52">
        <v>0.20699999999999999</v>
      </c>
      <c r="E24" s="52">
        <v>35.346609999999004</v>
      </c>
      <c r="F24" s="52">
        <v>0.621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36.174610000000001</v>
      </c>
      <c r="Q24" s="95"/>
    </row>
    <row r="25" spans="1:17" ht="14.4" customHeight="1" x14ac:dyDescent="0.3">
      <c r="A25" s="17" t="s">
        <v>53</v>
      </c>
      <c r="B25" s="54">
        <v>7940.0596989023798</v>
      </c>
      <c r="C25" s="55">
        <v>661.67164157519903</v>
      </c>
      <c r="D25" s="55">
        <v>756.51715000000002</v>
      </c>
      <c r="E25" s="55">
        <v>622.77188999999998</v>
      </c>
      <c r="F25" s="55">
        <v>666.97043000000099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2046.25947</v>
      </c>
      <c r="Q25" s="96">
        <v>1.0308534432209999</v>
      </c>
    </row>
    <row r="26" spans="1:17" ht="14.4" customHeight="1" x14ac:dyDescent="0.3">
      <c r="A26" s="15" t="s">
        <v>54</v>
      </c>
      <c r="B26" s="51">
        <v>1265.48934821219</v>
      </c>
      <c r="C26" s="52">
        <v>105.457445684349</v>
      </c>
      <c r="D26" s="52">
        <v>95.571659999999994</v>
      </c>
      <c r="E26" s="52">
        <v>77.991699999999994</v>
      </c>
      <c r="F26" s="52">
        <v>103.94891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277.51227</v>
      </c>
      <c r="Q26" s="95">
        <v>0.87716983281399996</v>
      </c>
    </row>
    <row r="27" spans="1:17" ht="14.4" customHeight="1" x14ac:dyDescent="0.3">
      <c r="A27" s="18" t="s">
        <v>55</v>
      </c>
      <c r="B27" s="54">
        <v>9205.5490471145695</v>
      </c>
      <c r="C27" s="55">
        <v>767.12908725954799</v>
      </c>
      <c r="D27" s="55">
        <v>852.08880999999997</v>
      </c>
      <c r="E27" s="55">
        <v>700.76359000000002</v>
      </c>
      <c r="F27" s="55">
        <v>770.91934000000094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2323.7717400000001</v>
      </c>
      <c r="Q27" s="96">
        <v>1.009726515216</v>
      </c>
    </row>
    <row r="28" spans="1:17" ht="14.4" customHeight="1" x14ac:dyDescent="0.3">
      <c r="A28" s="16" t="s">
        <v>56</v>
      </c>
      <c r="B28" s="51">
        <v>1425</v>
      </c>
      <c r="C28" s="52">
        <v>118.75</v>
      </c>
      <c r="D28" s="52">
        <v>126.11167</v>
      </c>
      <c r="E28" s="52">
        <v>156.05027999999999</v>
      </c>
      <c r="F28" s="52">
        <v>187.70871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469.87065999999999</v>
      </c>
      <c r="Q28" s="95">
        <v>1.3189351859639999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257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0.20699999999999999</v>
      </c>
      <c r="E31" s="58">
        <v>0.20699999999999999</v>
      </c>
      <c r="F31" s="58">
        <v>0.621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1.0349999999999999</v>
      </c>
      <c r="Q31" s="97" t="s">
        <v>257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157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234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53" t="s">
        <v>61</v>
      </c>
      <c r="B1" s="353"/>
      <c r="C1" s="353"/>
      <c r="D1" s="353"/>
      <c r="E1" s="353"/>
      <c r="F1" s="353"/>
      <c r="G1" s="353"/>
      <c r="H1" s="358"/>
      <c r="I1" s="358"/>
      <c r="J1" s="358"/>
      <c r="K1" s="358"/>
    </row>
    <row r="2" spans="1:11" s="60" customFormat="1" ht="14.4" customHeight="1" thickBot="1" x14ac:dyDescent="0.35">
      <c r="A2" s="235" t="s">
        <v>256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54" t="s">
        <v>62</v>
      </c>
      <c r="C3" s="355"/>
      <c r="D3" s="355"/>
      <c r="E3" s="355"/>
      <c r="F3" s="361" t="s">
        <v>63</v>
      </c>
      <c r="G3" s="355"/>
      <c r="H3" s="355"/>
      <c r="I3" s="355"/>
      <c r="J3" s="355"/>
      <c r="K3" s="362"/>
    </row>
    <row r="4" spans="1:11" ht="14.4" customHeight="1" x14ac:dyDescent="0.3">
      <c r="A4" s="77"/>
      <c r="B4" s="359"/>
      <c r="C4" s="360"/>
      <c r="D4" s="360"/>
      <c r="E4" s="360"/>
      <c r="F4" s="363" t="s">
        <v>235</v>
      </c>
      <c r="G4" s="365" t="s">
        <v>64</v>
      </c>
      <c r="H4" s="140" t="s">
        <v>141</v>
      </c>
      <c r="I4" s="363" t="s">
        <v>65</v>
      </c>
      <c r="J4" s="365" t="s">
        <v>242</v>
      </c>
      <c r="K4" s="366" t="s">
        <v>236</v>
      </c>
    </row>
    <row r="5" spans="1:11" ht="42" thickBot="1" x14ac:dyDescent="0.35">
      <c r="A5" s="78"/>
      <c r="B5" s="24" t="s">
        <v>238</v>
      </c>
      <c r="C5" s="25" t="s">
        <v>239</v>
      </c>
      <c r="D5" s="26" t="s">
        <v>240</v>
      </c>
      <c r="E5" s="26" t="s">
        <v>241</v>
      </c>
      <c r="F5" s="364"/>
      <c r="G5" s="364"/>
      <c r="H5" s="25" t="s">
        <v>237</v>
      </c>
      <c r="I5" s="364"/>
      <c r="J5" s="364"/>
      <c r="K5" s="367"/>
    </row>
    <row r="6" spans="1:11" ht="14.4" customHeight="1" thickBot="1" x14ac:dyDescent="0.35">
      <c r="A6" s="453" t="s">
        <v>259</v>
      </c>
      <c r="B6" s="435">
        <v>6006.7692239887001</v>
      </c>
      <c r="C6" s="435">
        <v>7197.0750600000001</v>
      </c>
      <c r="D6" s="436">
        <v>1190.3058360113</v>
      </c>
      <c r="E6" s="437">
        <v>1.198160740262</v>
      </c>
      <c r="F6" s="435">
        <v>7940.0596989023798</v>
      </c>
      <c r="G6" s="436">
        <v>1985.0149247255999</v>
      </c>
      <c r="H6" s="438">
        <v>666.97043000000099</v>
      </c>
      <c r="I6" s="435">
        <v>2046.25947</v>
      </c>
      <c r="J6" s="436">
        <v>61.244545274404999</v>
      </c>
      <c r="K6" s="439">
        <v>0.25771336080500001</v>
      </c>
    </row>
    <row r="7" spans="1:11" ht="14.4" customHeight="1" thickBot="1" x14ac:dyDescent="0.35">
      <c r="A7" s="454" t="s">
        <v>260</v>
      </c>
      <c r="B7" s="435">
        <v>333.36279365093998</v>
      </c>
      <c r="C7" s="435">
        <v>327.14031</v>
      </c>
      <c r="D7" s="436">
        <v>-6.222483650939</v>
      </c>
      <c r="E7" s="437">
        <v>0.98133419874799999</v>
      </c>
      <c r="F7" s="435">
        <v>378.19135852936199</v>
      </c>
      <c r="G7" s="436">
        <v>94.547839632340001</v>
      </c>
      <c r="H7" s="438">
        <v>37.31456</v>
      </c>
      <c r="I7" s="435">
        <v>92.900670000000005</v>
      </c>
      <c r="J7" s="436">
        <v>-1.64716963234</v>
      </c>
      <c r="K7" s="439">
        <v>0.24564461324799999</v>
      </c>
    </row>
    <row r="8" spans="1:11" ht="14.4" customHeight="1" thickBot="1" x14ac:dyDescent="0.35">
      <c r="A8" s="455" t="s">
        <v>261</v>
      </c>
      <c r="B8" s="435">
        <v>160.30626780181299</v>
      </c>
      <c r="C8" s="435">
        <v>154.62231</v>
      </c>
      <c r="D8" s="436">
        <v>-5.6839578018130004</v>
      </c>
      <c r="E8" s="437">
        <v>0.96454313434000005</v>
      </c>
      <c r="F8" s="435">
        <v>199.766112325748</v>
      </c>
      <c r="G8" s="436">
        <v>49.941528081435997</v>
      </c>
      <c r="H8" s="438">
        <v>21.470559999999999</v>
      </c>
      <c r="I8" s="435">
        <v>40.230670000000003</v>
      </c>
      <c r="J8" s="436">
        <v>-9.7108580814359993</v>
      </c>
      <c r="K8" s="439">
        <v>0.201388861862</v>
      </c>
    </row>
    <row r="9" spans="1:11" ht="14.4" customHeight="1" thickBot="1" x14ac:dyDescent="0.35">
      <c r="A9" s="456" t="s">
        <v>262</v>
      </c>
      <c r="B9" s="440">
        <v>21.448837396953</v>
      </c>
      <c r="C9" s="440">
        <v>9.9315499999999997</v>
      </c>
      <c r="D9" s="441">
        <v>-11.517287396953</v>
      </c>
      <c r="E9" s="442">
        <v>0.46303442075599999</v>
      </c>
      <c r="F9" s="440">
        <v>17</v>
      </c>
      <c r="G9" s="441">
        <v>4.25</v>
      </c>
      <c r="H9" s="443">
        <v>0.90151000000000003</v>
      </c>
      <c r="I9" s="440">
        <v>1.8596600000000001</v>
      </c>
      <c r="J9" s="441">
        <v>-2.3903400000000001</v>
      </c>
      <c r="K9" s="444">
        <v>0.10939176470500001</v>
      </c>
    </row>
    <row r="10" spans="1:11" ht="14.4" customHeight="1" thickBot="1" x14ac:dyDescent="0.35">
      <c r="A10" s="457" t="s">
        <v>263</v>
      </c>
      <c r="B10" s="435">
        <v>14.448836764996001</v>
      </c>
      <c r="C10" s="435">
        <v>4.9705500000000002</v>
      </c>
      <c r="D10" s="436">
        <v>-9.4782867649959996</v>
      </c>
      <c r="E10" s="437">
        <v>0.34401039203599998</v>
      </c>
      <c r="F10" s="435">
        <v>10</v>
      </c>
      <c r="G10" s="436">
        <v>2.5</v>
      </c>
      <c r="H10" s="438">
        <v>0.90151000000000003</v>
      </c>
      <c r="I10" s="435">
        <v>1.8596600000000001</v>
      </c>
      <c r="J10" s="436">
        <v>-0.64033999999900004</v>
      </c>
      <c r="K10" s="439">
        <v>0.18596599999999999</v>
      </c>
    </row>
    <row r="11" spans="1:11" ht="14.4" customHeight="1" thickBot="1" x14ac:dyDescent="0.35">
      <c r="A11" s="457" t="s">
        <v>264</v>
      </c>
      <c r="B11" s="435">
        <v>7.0000006319560004</v>
      </c>
      <c r="C11" s="435">
        <v>4.9610000000000003</v>
      </c>
      <c r="D11" s="436">
        <v>-2.0390006319560001</v>
      </c>
      <c r="E11" s="437">
        <v>0.70871422173099996</v>
      </c>
      <c r="F11" s="435">
        <v>7</v>
      </c>
      <c r="G11" s="436">
        <v>1.75</v>
      </c>
      <c r="H11" s="438">
        <v>0</v>
      </c>
      <c r="I11" s="435">
        <v>0</v>
      </c>
      <c r="J11" s="436">
        <v>-1.75</v>
      </c>
      <c r="K11" s="439">
        <v>0</v>
      </c>
    </row>
    <row r="12" spans="1:11" ht="14.4" customHeight="1" thickBot="1" x14ac:dyDescent="0.35">
      <c r="A12" s="456" t="s">
        <v>265</v>
      </c>
      <c r="B12" s="440">
        <v>70.108756681436006</v>
      </c>
      <c r="C12" s="440">
        <v>51.000019999999999</v>
      </c>
      <c r="D12" s="441">
        <v>-19.108736681436</v>
      </c>
      <c r="E12" s="442">
        <v>0.72744151250199995</v>
      </c>
      <c r="F12" s="440">
        <v>69.569942745841999</v>
      </c>
      <c r="G12" s="441">
        <v>17.392485686459999</v>
      </c>
      <c r="H12" s="443">
        <v>6.1353600000000004</v>
      </c>
      <c r="I12" s="440">
        <v>14.42135</v>
      </c>
      <c r="J12" s="441">
        <v>-2.9711356864599998</v>
      </c>
      <c r="K12" s="444">
        <v>0.207292825476</v>
      </c>
    </row>
    <row r="13" spans="1:11" ht="14.4" customHeight="1" thickBot="1" x14ac:dyDescent="0.35">
      <c r="A13" s="457" t="s">
        <v>266</v>
      </c>
      <c r="B13" s="435">
        <v>5.0000004513969998</v>
      </c>
      <c r="C13" s="435">
        <v>4.9610000000000003</v>
      </c>
      <c r="D13" s="436">
        <v>-3.9000451397000001E-2</v>
      </c>
      <c r="E13" s="437">
        <v>0.99219991042400002</v>
      </c>
      <c r="F13" s="435">
        <v>5</v>
      </c>
      <c r="G13" s="436">
        <v>1.25</v>
      </c>
      <c r="H13" s="438">
        <v>1.21</v>
      </c>
      <c r="I13" s="435">
        <v>1.21</v>
      </c>
      <c r="J13" s="436">
        <v>-3.9999999999000002E-2</v>
      </c>
      <c r="K13" s="439">
        <v>0.24199999999999999</v>
      </c>
    </row>
    <row r="14" spans="1:11" ht="14.4" customHeight="1" thickBot="1" x14ac:dyDescent="0.35">
      <c r="A14" s="457" t="s">
        <v>267</v>
      </c>
      <c r="B14" s="435">
        <v>0</v>
      </c>
      <c r="C14" s="435">
        <v>0</v>
      </c>
      <c r="D14" s="436">
        <v>0</v>
      </c>
      <c r="E14" s="437">
        <v>1</v>
      </c>
      <c r="F14" s="435">
        <v>0</v>
      </c>
      <c r="G14" s="436">
        <v>0</v>
      </c>
      <c r="H14" s="438">
        <v>0.45839999999999997</v>
      </c>
      <c r="I14" s="435">
        <v>0.45839999999999997</v>
      </c>
      <c r="J14" s="436">
        <v>0.45839999999999997</v>
      </c>
      <c r="K14" s="445" t="s">
        <v>268</v>
      </c>
    </row>
    <row r="15" spans="1:11" ht="14.4" customHeight="1" thickBot="1" x14ac:dyDescent="0.35">
      <c r="A15" s="457" t="s">
        <v>269</v>
      </c>
      <c r="B15" s="435">
        <v>0</v>
      </c>
      <c r="C15" s="435">
        <v>0.76468999999999998</v>
      </c>
      <c r="D15" s="436">
        <v>0.76468999999999998</v>
      </c>
      <c r="E15" s="446" t="s">
        <v>257</v>
      </c>
      <c r="F15" s="435">
        <v>1.985856503815</v>
      </c>
      <c r="G15" s="436">
        <v>0.49646412595299999</v>
      </c>
      <c r="H15" s="438">
        <v>0.27855999999999997</v>
      </c>
      <c r="I15" s="435">
        <v>0.27855999999999997</v>
      </c>
      <c r="J15" s="436">
        <v>-0.21790412595299999</v>
      </c>
      <c r="K15" s="439">
        <v>0.14027196802200001</v>
      </c>
    </row>
    <row r="16" spans="1:11" ht="14.4" customHeight="1" thickBot="1" x14ac:dyDescent="0.35">
      <c r="A16" s="457" t="s">
        <v>270</v>
      </c>
      <c r="B16" s="435">
        <v>63.999996129940001</v>
      </c>
      <c r="C16" s="435">
        <v>42.848489999999998</v>
      </c>
      <c r="D16" s="436">
        <v>-21.15150612994</v>
      </c>
      <c r="E16" s="437">
        <v>0.66950769673400001</v>
      </c>
      <c r="F16" s="435">
        <v>54.503641586828003</v>
      </c>
      <c r="G16" s="436">
        <v>13.625910396707001</v>
      </c>
      <c r="H16" s="438">
        <v>3.6364000000000001</v>
      </c>
      <c r="I16" s="435">
        <v>11.64639</v>
      </c>
      <c r="J16" s="436">
        <v>-1.9795203967070001</v>
      </c>
      <c r="K16" s="439">
        <v>0.21368095160100001</v>
      </c>
    </row>
    <row r="17" spans="1:11" ht="14.4" customHeight="1" thickBot="1" x14ac:dyDescent="0.35">
      <c r="A17" s="457" t="s">
        <v>271</v>
      </c>
      <c r="B17" s="435">
        <v>0</v>
      </c>
      <c r="C17" s="435">
        <v>8.1600000000000006E-2</v>
      </c>
      <c r="D17" s="436">
        <v>8.1600000000000006E-2</v>
      </c>
      <c r="E17" s="446" t="s">
        <v>268</v>
      </c>
      <c r="F17" s="435">
        <v>8.0444655197000003E-2</v>
      </c>
      <c r="G17" s="436">
        <v>2.0111163798999999E-2</v>
      </c>
      <c r="H17" s="438">
        <v>0</v>
      </c>
      <c r="I17" s="435">
        <v>0</v>
      </c>
      <c r="J17" s="436">
        <v>-2.0111163798999999E-2</v>
      </c>
      <c r="K17" s="439">
        <v>0</v>
      </c>
    </row>
    <row r="18" spans="1:11" ht="14.4" customHeight="1" thickBot="1" x14ac:dyDescent="0.35">
      <c r="A18" s="457" t="s">
        <v>272</v>
      </c>
      <c r="B18" s="435">
        <v>1.0900000984E-2</v>
      </c>
      <c r="C18" s="435">
        <v>1.8169999999999999</v>
      </c>
      <c r="D18" s="436">
        <v>1.806099999015</v>
      </c>
      <c r="E18" s="437">
        <v>166.69723265708501</v>
      </c>
      <c r="F18" s="435">
        <v>4</v>
      </c>
      <c r="G18" s="436">
        <v>1</v>
      </c>
      <c r="H18" s="438">
        <v>0</v>
      </c>
      <c r="I18" s="435">
        <v>0</v>
      </c>
      <c r="J18" s="436">
        <v>-1</v>
      </c>
      <c r="K18" s="439">
        <v>0</v>
      </c>
    </row>
    <row r="19" spans="1:11" ht="14.4" customHeight="1" thickBot="1" x14ac:dyDescent="0.35">
      <c r="A19" s="457" t="s">
        <v>273</v>
      </c>
      <c r="B19" s="435">
        <v>1.0000000902790001</v>
      </c>
      <c r="C19" s="435">
        <v>0.52723999999899995</v>
      </c>
      <c r="D19" s="436">
        <v>-0.47276009027900001</v>
      </c>
      <c r="E19" s="437">
        <v>0.52723995240099997</v>
      </c>
      <c r="F19" s="435">
        <v>4</v>
      </c>
      <c r="G19" s="436">
        <v>1</v>
      </c>
      <c r="H19" s="438">
        <v>0.55200000000000005</v>
      </c>
      <c r="I19" s="435">
        <v>0.82799999999999996</v>
      </c>
      <c r="J19" s="436">
        <v>-0.17199999999900001</v>
      </c>
      <c r="K19" s="439">
        <v>0.20699999999999999</v>
      </c>
    </row>
    <row r="20" spans="1:11" ht="14.4" customHeight="1" thickBot="1" x14ac:dyDescent="0.35">
      <c r="A20" s="457" t="s">
        <v>274</v>
      </c>
      <c r="B20" s="435">
        <v>9.7860008834000006E-2</v>
      </c>
      <c r="C20" s="435">
        <v>0</v>
      </c>
      <c r="D20" s="436">
        <v>-9.7860008834000006E-2</v>
      </c>
      <c r="E20" s="437">
        <v>0</v>
      </c>
      <c r="F20" s="435">
        <v>0</v>
      </c>
      <c r="G20" s="436">
        <v>0</v>
      </c>
      <c r="H20" s="438">
        <v>0</v>
      </c>
      <c r="I20" s="435">
        <v>0</v>
      </c>
      <c r="J20" s="436">
        <v>0</v>
      </c>
      <c r="K20" s="439">
        <v>3</v>
      </c>
    </row>
    <row r="21" spans="1:11" ht="14.4" customHeight="1" thickBot="1" x14ac:dyDescent="0.35">
      <c r="A21" s="456" t="s">
        <v>275</v>
      </c>
      <c r="B21" s="440">
        <v>40.013946748587998</v>
      </c>
      <c r="C21" s="440">
        <v>31.563559999999999</v>
      </c>
      <c r="D21" s="441">
        <v>-8.4503867485880004</v>
      </c>
      <c r="E21" s="442">
        <v>0.78881396524799996</v>
      </c>
      <c r="F21" s="440">
        <v>52.475569595407002</v>
      </c>
      <c r="G21" s="441">
        <v>13.118892398850999</v>
      </c>
      <c r="H21" s="443">
        <v>5.2879699999999996</v>
      </c>
      <c r="I21" s="440">
        <v>12.70876</v>
      </c>
      <c r="J21" s="441">
        <v>-0.410132398851</v>
      </c>
      <c r="K21" s="444">
        <v>0.24218431734900001</v>
      </c>
    </row>
    <row r="22" spans="1:11" ht="14.4" customHeight="1" thickBot="1" x14ac:dyDescent="0.35">
      <c r="A22" s="457" t="s">
        <v>276</v>
      </c>
      <c r="B22" s="435">
        <v>1.415991753373</v>
      </c>
      <c r="C22" s="435">
        <v>1.6354999999990001</v>
      </c>
      <c r="D22" s="436">
        <v>0.21950824662599999</v>
      </c>
      <c r="E22" s="437">
        <v>1.155020851006</v>
      </c>
      <c r="F22" s="435">
        <v>0</v>
      </c>
      <c r="G22" s="436">
        <v>0</v>
      </c>
      <c r="H22" s="438">
        <v>1.4031</v>
      </c>
      <c r="I22" s="435">
        <v>1.4031</v>
      </c>
      <c r="J22" s="436">
        <v>1.4031</v>
      </c>
      <c r="K22" s="445" t="s">
        <v>257</v>
      </c>
    </row>
    <row r="23" spans="1:11" ht="14.4" customHeight="1" thickBot="1" x14ac:dyDescent="0.35">
      <c r="A23" s="457" t="s">
        <v>277</v>
      </c>
      <c r="B23" s="435">
        <v>0.13080910213300001</v>
      </c>
      <c r="C23" s="435">
        <v>0.80169000000000001</v>
      </c>
      <c r="D23" s="436">
        <v>0.67088089786600003</v>
      </c>
      <c r="E23" s="437">
        <v>6.1287019551729998</v>
      </c>
      <c r="F23" s="435">
        <v>2</v>
      </c>
      <c r="G23" s="436">
        <v>0.5</v>
      </c>
      <c r="H23" s="438">
        <v>0.23311999999999999</v>
      </c>
      <c r="I23" s="435">
        <v>0.37056</v>
      </c>
      <c r="J23" s="436">
        <v>-0.12944</v>
      </c>
      <c r="K23" s="439">
        <v>0.18528</v>
      </c>
    </row>
    <row r="24" spans="1:11" ht="14.4" customHeight="1" thickBot="1" x14ac:dyDescent="0.35">
      <c r="A24" s="457" t="s">
        <v>278</v>
      </c>
      <c r="B24" s="435">
        <v>9.7842565994350004</v>
      </c>
      <c r="C24" s="435">
        <v>8.3366699999999998</v>
      </c>
      <c r="D24" s="436">
        <v>-1.4475865994349999</v>
      </c>
      <c r="E24" s="437">
        <v>0.85204940357699999</v>
      </c>
      <c r="F24" s="435">
        <v>7.7826906588779998</v>
      </c>
      <c r="G24" s="436">
        <v>1.9456726647189999</v>
      </c>
      <c r="H24" s="438">
        <v>0.79805000000000004</v>
      </c>
      <c r="I24" s="435">
        <v>3.1960500000000001</v>
      </c>
      <c r="J24" s="436">
        <v>1.2503773352800001</v>
      </c>
      <c r="K24" s="439">
        <v>0.41066131754200003</v>
      </c>
    </row>
    <row r="25" spans="1:11" ht="14.4" customHeight="1" thickBot="1" x14ac:dyDescent="0.35">
      <c r="A25" s="457" t="s">
        <v>279</v>
      </c>
      <c r="B25" s="435">
        <v>8.8032182582520004</v>
      </c>
      <c r="C25" s="435">
        <v>4.90524</v>
      </c>
      <c r="D25" s="436">
        <v>-3.897978258252</v>
      </c>
      <c r="E25" s="437">
        <v>0.557209858497</v>
      </c>
      <c r="F25" s="435">
        <v>11.987066111141001</v>
      </c>
      <c r="G25" s="436">
        <v>2.9967665277850002</v>
      </c>
      <c r="H25" s="438">
        <v>0.97696000000000005</v>
      </c>
      <c r="I25" s="435">
        <v>2.2132900000000002</v>
      </c>
      <c r="J25" s="436">
        <v>-0.78347652778499999</v>
      </c>
      <c r="K25" s="439">
        <v>0.18463984259999999</v>
      </c>
    </row>
    <row r="26" spans="1:11" ht="14.4" customHeight="1" thickBot="1" x14ac:dyDescent="0.35">
      <c r="A26" s="457" t="s">
        <v>280</v>
      </c>
      <c r="B26" s="435">
        <v>2.4987929663370001</v>
      </c>
      <c r="C26" s="435">
        <v>1.22682</v>
      </c>
      <c r="D26" s="436">
        <v>-1.2719729663370001</v>
      </c>
      <c r="E26" s="437">
        <v>0.49096504453399997</v>
      </c>
      <c r="F26" s="435">
        <v>1.7580680128199999</v>
      </c>
      <c r="G26" s="436">
        <v>0.43951700320499998</v>
      </c>
      <c r="H26" s="438">
        <v>0.34289999999999998</v>
      </c>
      <c r="I26" s="435">
        <v>0.51229999999999998</v>
      </c>
      <c r="J26" s="436">
        <v>7.2782996793999993E-2</v>
      </c>
      <c r="K26" s="439">
        <v>0.29139942042200001</v>
      </c>
    </row>
    <row r="27" spans="1:11" ht="14.4" customHeight="1" thickBot="1" x14ac:dyDescent="0.35">
      <c r="A27" s="457" t="s">
        <v>281</v>
      </c>
      <c r="B27" s="435">
        <v>0</v>
      </c>
      <c r="C27" s="435">
        <v>0.96557999999999999</v>
      </c>
      <c r="D27" s="436">
        <v>0.96557999999999999</v>
      </c>
      <c r="E27" s="446" t="s">
        <v>268</v>
      </c>
      <c r="F27" s="435">
        <v>0</v>
      </c>
      <c r="G27" s="436">
        <v>0</v>
      </c>
      <c r="H27" s="438">
        <v>0</v>
      </c>
      <c r="I27" s="435">
        <v>0.94804999999999995</v>
      </c>
      <c r="J27" s="436">
        <v>0.94804999999999995</v>
      </c>
      <c r="K27" s="445" t="s">
        <v>268</v>
      </c>
    </row>
    <row r="28" spans="1:11" ht="14.4" customHeight="1" thickBot="1" x14ac:dyDescent="0.35">
      <c r="A28" s="457" t="s">
        <v>282</v>
      </c>
      <c r="B28" s="435">
        <v>3.25142587202</v>
      </c>
      <c r="C28" s="435">
        <v>1.01736</v>
      </c>
      <c r="D28" s="436">
        <v>-2.23406587202</v>
      </c>
      <c r="E28" s="437">
        <v>0.31289656908800001</v>
      </c>
      <c r="F28" s="435">
        <v>0</v>
      </c>
      <c r="G28" s="436">
        <v>0</v>
      </c>
      <c r="H28" s="438">
        <v>0</v>
      </c>
      <c r="I28" s="435">
        <v>5.3370000000000001E-2</v>
      </c>
      <c r="J28" s="436">
        <v>5.3370000000000001E-2</v>
      </c>
      <c r="K28" s="445" t="s">
        <v>257</v>
      </c>
    </row>
    <row r="29" spans="1:11" ht="14.4" customHeight="1" thickBot="1" x14ac:dyDescent="0.35">
      <c r="A29" s="457" t="s">
        <v>283</v>
      </c>
      <c r="B29" s="435">
        <v>10.503828131901001</v>
      </c>
      <c r="C29" s="435">
        <v>8.52196</v>
      </c>
      <c r="D29" s="436">
        <v>-1.9818681319010001</v>
      </c>
      <c r="E29" s="437">
        <v>0.81131944401400002</v>
      </c>
      <c r="F29" s="435">
        <v>11.149930523295</v>
      </c>
      <c r="G29" s="436">
        <v>2.7874826308229999</v>
      </c>
      <c r="H29" s="438">
        <v>0.37630999999999998</v>
      </c>
      <c r="I29" s="435">
        <v>2.7926799999999998</v>
      </c>
      <c r="J29" s="436">
        <v>5.1973691759999996E-3</v>
      </c>
      <c r="K29" s="439">
        <v>0.25046613466899997</v>
      </c>
    </row>
    <row r="30" spans="1:11" ht="14.4" customHeight="1" thickBot="1" x14ac:dyDescent="0.35">
      <c r="A30" s="457" t="s">
        <v>284</v>
      </c>
      <c r="B30" s="435">
        <v>3.6256240651340002</v>
      </c>
      <c r="C30" s="435">
        <v>4.1527399999989996</v>
      </c>
      <c r="D30" s="436">
        <v>0.52711593486499997</v>
      </c>
      <c r="E30" s="437">
        <v>1.1453862632730001</v>
      </c>
      <c r="F30" s="435">
        <v>7.7978142892699998</v>
      </c>
      <c r="G30" s="436">
        <v>1.9494535723169999</v>
      </c>
      <c r="H30" s="438">
        <v>1.1575299999999999</v>
      </c>
      <c r="I30" s="435">
        <v>1.21936</v>
      </c>
      <c r="J30" s="436">
        <v>-0.73009357231700001</v>
      </c>
      <c r="K30" s="439">
        <v>0.15637202358999999</v>
      </c>
    </row>
    <row r="31" spans="1:11" ht="14.4" customHeight="1" thickBot="1" x14ac:dyDescent="0.35">
      <c r="A31" s="457" t="s">
        <v>285</v>
      </c>
      <c r="B31" s="435">
        <v>0</v>
      </c>
      <c r="C31" s="435">
        <v>0</v>
      </c>
      <c r="D31" s="436">
        <v>0</v>
      </c>
      <c r="E31" s="437">
        <v>1</v>
      </c>
      <c r="F31" s="435">
        <v>10</v>
      </c>
      <c r="G31" s="436">
        <v>2.5</v>
      </c>
      <c r="H31" s="438">
        <v>0</v>
      </c>
      <c r="I31" s="435">
        <v>0</v>
      </c>
      <c r="J31" s="436">
        <v>-2.5</v>
      </c>
      <c r="K31" s="439">
        <v>0</v>
      </c>
    </row>
    <row r="32" spans="1:11" ht="14.4" customHeight="1" thickBot="1" x14ac:dyDescent="0.35">
      <c r="A32" s="456" t="s">
        <v>286</v>
      </c>
      <c r="B32" s="440">
        <v>20.841567683029002</v>
      </c>
      <c r="C32" s="440">
        <v>35.289200000000001</v>
      </c>
      <c r="D32" s="441">
        <v>14.447632316969999</v>
      </c>
      <c r="E32" s="442">
        <v>1.6932123598710001</v>
      </c>
      <c r="F32" s="440">
        <v>37.714213763498002</v>
      </c>
      <c r="G32" s="441">
        <v>9.4285534408739995</v>
      </c>
      <c r="H32" s="443">
        <v>6.6479999999999997</v>
      </c>
      <c r="I32" s="440">
        <v>8.3291799999999991</v>
      </c>
      <c r="J32" s="441">
        <v>-1.0993734408739999</v>
      </c>
      <c r="K32" s="444">
        <v>0.220849891031</v>
      </c>
    </row>
    <row r="33" spans="1:11" ht="14.4" customHeight="1" thickBot="1" x14ac:dyDescent="0.35">
      <c r="A33" s="457" t="s">
        <v>287</v>
      </c>
      <c r="B33" s="435">
        <v>0.27549789665000002</v>
      </c>
      <c r="C33" s="435">
        <v>0</v>
      </c>
      <c r="D33" s="436">
        <v>-0.27549789665000002</v>
      </c>
      <c r="E33" s="437">
        <v>0</v>
      </c>
      <c r="F33" s="435">
        <v>0</v>
      </c>
      <c r="G33" s="436">
        <v>0</v>
      </c>
      <c r="H33" s="438">
        <v>0</v>
      </c>
      <c r="I33" s="435">
        <v>0</v>
      </c>
      <c r="J33" s="436">
        <v>0</v>
      </c>
      <c r="K33" s="439">
        <v>0</v>
      </c>
    </row>
    <row r="34" spans="1:11" ht="14.4" customHeight="1" thickBot="1" x14ac:dyDescent="0.35">
      <c r="A34" s="457" t="s">
        <v>288</v>
      </c>
      <c r="B34" s="435">
        <v>18.874630580714001</v>
      </c>
      <c r="C34" s="435">
        <v>33.759</v>
      </c>
      <c r="D34" s="436">
        <v>14.884369419284999</v>
      </c>
      <c r="E34" s="437">
        <v>1.7885912974889999</v>
      </c>
      <c r="F34" s="435">
        <v>36.130861999883997</v>
      </c>
      <c r="G34" s="436">
        <v>9.0327154999709993</v>
      </c>
      <c r="H34" s="438">
        <v>6.5209999999999999</v>
      </c>
      <c r="I34" s="435">
        <v>8.1669999999999998</v>
      </c>
      <c r="J34" s="436">
        <v>-0.86571549996999997</v>
      </c>
      <c r="K34" s="439">
        <v>0.22603944516999999</v>
      </c>
    </row>
    <row r="35" spans="1:11" ht="14.4" customHeight="1" thickBot="1" x14ac:dyDescent="0.35">
      <c r="A35" s="457" t="s">
        <v>289</v>
      </c>
      <c r="B35" s="435">
        <v>1.691439205664</v>
      </c>
      <c r="C35" s="435">
        <v>1.5302</v>
      </c>
      <c r="D35" s="436">
        <v>-0.16123920566399999</v>
      </c>
      <c r="E35" s="437">
        <v>0.90467336625200001</v>
      </c>
      <c r="F35" s="435">
        <v>1.583351763614</v>
      </c>
      <c r="G35" s="436">
        <v>0.39583794090300001</v>
      </c>
      <c r="H35" s="438">
        <v>0.127</v>
      </c>
      <c r="I35" s="435">
        <v>0.16217999999999999</v>
      </c>
      <c r="J35" s="436">
        <v>-0.23365794090299999</v>
      </c>
      <c r="K35" s="439">
        <v>0.1024282814</v>
      </c>
    </row>
    <row r="36" spans="1:11" ht="14.4" customHeight="1" thickBot="1" x14ac:dyDescent="0.35">
      <c r="A36" s="456" t="s">
        <v>290</v>
      </c>
      <c r="B36" s="440">
        <v>7.8931592918059996</v>
      </c>
      <c r="C36" s="440">
        <v>18.290980000000001</v>
      </c>
      <c r="D36" s="441">
        <v>10.397820708193001</v>
      </c>
      <c r="E36" s="442">
        <v>2.3173205206919998</v>
      </c>
      <c r="F36" s="440">
        <v>23.006386221</v>
      </c>
      <c r="G36" s="441">
        <v>5.7515965552499999</v>
      </c>
      <c r="H36" s="443">
        <v>1.8767199999999999</v>
      </c>
      <c r="I36" s="440">
        <v>1.8767199999999999</v>
      </c>
      <c r="J36" s="441">
        <v>-3.8748765552500002</v>
      </c>
      <c r="K36" s="444">
        <v>8.1573871791999999E-2</v>
      </c>
    </row>
    <row r="37" spans="1:11" ht="14.4" customHeight="1" thickBot="1" x14ac:dyDescent="0.35">
      <c r="A37" s="457" t="s">
        <v>291</v>
      </c>
      <c r="B37" s="435">
        <v>0</v>
      </c>
      <c r="C37" s="435">
        <v>0</v>
      </c>
      <c r="D37" s="436">
        <v>0</v>
      </c>
      <c r="E37" s="437">
        <v>1</v>
      </c>
      <c r="F37" s="435">
        <v>1</v>
      </c>
      <c r="G37" s="436">
        <v>0.25</v>
      </c>
      <c r="H37" s="438">
        <v>0</v>
      </c>
      <c r="I37" s="435">
        <v>0</v>
      </c>
      <c r="J37" s="436">
        <v>-0.25</v>
      </c>
      <c r="K37" s="439">
        <v>0</v>
      </c>
    </row>
    <row r="38" spans="1:11" ht="14.4" customHeight="1" thickBot="1" x14ac:dyDescent="0.35">
      <c r="A38" s="457" t="s">
        <v>292</v>
      </c>
      <c r="B38" s="435">
        <v>0</v>
      </c>
      <c r="C38" s="435">
        <v>10.313639999999999</v>
      </c>
      <c r="D38" s="436">
        <v>10.313639999999999</v>
      </c>
      <c r="E38" s="446" t="s">
        <v>257</v>
      </c>
      <c r="F38" s="435">
        <v>11</v>
      </c>
      <c r="G38" s="436">
        <v>2.75</v>
      </c>
      <c r="H38" s="438">
        <v>0.44649</v>
      </c>
      <c r="I38" s="435">
        <v>0.44649</v>
      </c>
      <c r="J38" s="436">
        <v>-2.3035100000000002</v>
      </c>
      <c r="K38" s="439">
        <v>4.0590000000000001E-2</v>
      </c>
    </row>
    <row r="39" spans="1:11" ht="14.4" customHeight="1" thickBot="1" x14ac:dyDescent="0.35">
      <c r="A39" s="457" t="s">
        <v>293</v>
      </c>
      <c r="B39" s="435">
        <v>0.11055083604</v>
      </c>
      <c r="C39" s="435">
        <v>0.25555</v>
      </c>
      <c r="D39" s="436">
        <v>0.144999163959</v>
      </c>
      <c r="E39" s="437">
        <v>2.3116062180279999</v>
      </c>
      <c r="F39" s="435">
        <v>0</v>
      </c>
      <c r="G39" s="436">
        <v>0</v>
      </c>
      <c r="H39" s="438">
        <v>1.4302299999999999</v>
      </c>
      <c r="I39" s="435">
        <v>1.4302299999999999</v>
      </c>
      <c r="J39" s="436">
        <v>1.4302299999999999</v>
      </c>
      <c r="K39" s="445" t="s">
        <v>257</v>
      </c>
    </row>
    <row r="40" spans="1:11" ht="14.4" customHeight="1" thickBot="1" x14ac:dyDescent="0.35">
      <c r="A40" s="457" t="s">
        <v>294</v>
      </c>
      <c r="B40" s="435">
        <v>0</v>
      </c>
      <c r="C40" s="435">
        <v>6.2899999999999996E-3</v>
      </c>
      <c r="D40" s="436">
        <v>6.2899999999999996E-3</v>
      </c>
      <c r="E40" s="446" t="s">
        <v>268</v>
      </c>
      <c r="F40" s="435">
        <v>6.3862210000000001E-3</v>
      </c>
      <c r="G40" s="436">
        <v>1.59655525E-3</v>
      </c>
      <c r="H40" s="438">
        <v>0</v>
      </c>
      <c r="I40" s="435">
        <v>0</v>
      </c>
      <c r="J40" s="436">
        <v>-1.59655525E-3</v>
      </c>
      <c r="K40" s="439">
        <v>0</v>
      </c>
    </row>
    <row r="41" spans="1:11" ht="14.4" customHeight="1" thickBot="1" x14ac:dyDescent="0.35">
      <c r="A41" s="457" t="s">
        <v>295</v>
      </c>
      <c r="B41" s="435">
        <v>7.7826084557649997</v>
      </c>
      <c r="C41" s="435">
        <v>7.7154999999999996</v>
      </c>
      <c r="D41" s="436">
        <v>-6.7108455765000005E-2</v>
      </c>
      <c r="E41" s="437">
        <v>0.99137712552900004</v>
      </c>
      <c r="F41" s="435">
        <v>11</v>
      </c>
      <c r="G41" s="436">
        <v>2.75</v>
      </c>
      <c r="H41" s="438">
        <v>0</v>
      </c>
      <c r="I41" s="435">
        <v>0</v>
      </c>
      <c r="J41" s="436">
        <v>-2.75</v>
      </c>
      <c r="K41" s="439">
        <v>0</v>
      </c>
    </row>
    <row r="42" spans="1:11" ht="14.4" customHeight="1" thickBot="1" x14ac:dyDescent="0.35">
      <c r="A42" s="456" t="s">
        <v>296</v>
      </c>
      <c r="B42" s="440">
        <v>0</v>
      </c>
      <c r="C42" s="440">
        <v>8.5470000000000006</v>
      </c>
      <c r="D42" s="441">
        <v>8.5470000000000006</v>
      </c>
      <c r="E42" s="447" t="s">
        <v>257</v>
      </c>
      <c r="F42" s="440">
        <v>0</v>
      </c>
      <c r="G42" s="441">
        <v>0</v>
      </c>
      <c r="H42" s="443">
        <v>0.621</v>
      </c>
      <c r="I42" s="440">
        <v>1.0349999999999999</v>
      </c>
      <c r="J42" s="441">
        <v>1.0349999999999999</v>
      </c>
      <c r="K42" s="448" t="s">
        <v>257</v>
      </c>
    </row>
    <row r="43" spans="1:11" ht="14.4" customHeight="1" thickBot="1" x14ac:dyDescent="0.35">
      <c r="A43" s="457" t="s">
        <v>297</v>
      </c>
      <c r="B43" s="435">
        <v>0</v>
      </c>
      <c r="C43" s="435">
        <v>8.5470000000000006</v>
      </c>
      <c r="D43" s="436">
        <v>8.5470000000000006</v>
      </c>
      <c r="E43" s="446" t="s">
        <v>257</v>
      </c>
      <c r="F43" s="435">
        <v>0</v>
      </c>
      <c r="G43" s="436">
        <v>0</v>
      </c>
      <c r="H43" s="438">
        <v>0.621</v>
      </c>
      <c r="I43" s="435">
        <v>1.0349999999999999</v>
      </c>
      <c r="J43" s="436">
        <v>1.0349999999999999</v>
      </c>
      <c r="K43" s="445" t="s">
        <v>257</v>
      </c>
    </row>
    <row r="44" spans="1:11" ht="14.4" customHeight="1" thickBot="1" x14ac:dyDescent="0.35">
      <c r="A44" s="455" t="s">
        <v>42</v>
      </c>
      <c r="B44" s="435">
        <v>173.05652584912701</v>
      </c>
      <c r="C44" s="435">
        <v>172.518</v>
      </c>
      <c r="D44" s="436">
        <v>-0.53852584912599999</v>
      </c>
      <c r="E44" s="437">
        <v>0.99688815058199998</v>
      </c>
      <c r="F44" s="435">
        <v>178.42524620361399</v>
      </c>
      <c r="G44" s="436">
        <v>44.606311550903001</v>
      </c>
      <c r="H44" s="438">
        <v>15.843999999999999</v>
      </c>
      <c r="I44" s="435">
        <v>52.67</v>
      </c>
      <c r="J44" s="436">
        <v>8.0636884490960004</v>
      </c>
      <c r="K44" s="439">
        <v>0.29519365179899998</v>
      </c>
    </row>
    <row r="45" spans="1:11" ht="14.4" customHeight="1" thickBot="1" x14ac:dyDescent="0.35">
      <c r="A45" s="456" t="s">
        <v>298</v>
      </c>
      <c r="B45" s="440">
        <v>173.05652584912701</v>
      </c>
      <c r="C45" s="440">
        <v>172.518</v>
      </c>
      <c r="D45" s="441">
        <v>-0.53852584912599999</v>
      </c>
      <c r="E45" s="442">
        <v>0.99688815058199998</v>
      </c>
      <c r="F45" s="440">
        <v>178.42524620361399</v>
      </c>
      <c r="G45" s="441">
        <v>44.606311550903001</v>
      </c>
      <c r="H45" s="443">
        <v>15.843999999999999</v>
      </c>
      <c r="I45" s="440">
        <v>52.67</v>
      </c>
      <c r="J45" s="441">
        <v>8.0636884490960004</v>
      </c>
      <c r="K45" s="444">
        <v>0.29519365179899998</v>
      </c>
    </row>
    <row r="46" spans="1:11" ht="14.4" customHeight="1" thickBot="1" x14ac:dyDescent="0.35">
      <c r="A46" s="457" t="s">
        <v>299</v>
      </c>
      <c r="B46" s="435">
        <v>73.157016524735994</v>
      </c>
      <c r="C46" s="435">
        <v>66.474000000000004</v>
      </c>
      <c r="D46" s="436">
        <v>-6.6830165247359998</v>
      </c>
      <c r="E46" s="437">
        <v>0.90864831779300004</v>
      </c>
      <c r="F46" s="435">
        <v>68.999999999999005</v>
      </c>
      <c r="G46" s="436">
        <v>17.249999999999002</v>
      </c>
      <c r="H46" s="438">
        <v>5.5419999999999998</v>
      </c>
      <c r="I46" s="435">
        <v>16.88</v>
      </c>
      <c r="J46" s="436">
        <v>-0.36999999999900002</v>
      </c>
      <c r="K46" s="439">
        <v>0.244637681159</v>
      </c>
    </row>
    <row r="47" spans="1:11" ht="14.4" customHeight="1" thickBot="1" x14ac:dyDescent="0.35">
      <c r="A47" s="457" t="s">
        <v>300</v>
      </c>
      <c r="B47" s="435">
        <v>43.899519705453002</v>
      </c>
      <c r="C47" s="435">
        <v>45.765000000000001</v>
      </c>
      <c r="D47" s="436">
        <v>1.8654802945460001</v>
      </c>
      <c r="E47" s="437">
        <v>1.042494321283</v>
      </c>
      <c r="F47" s="435">
        <v>49.425246203614002</v>
      </c>
      <c r="G47" s="436">
        <v>12.356311550902999</v>
      </c>
      <c r="H47" s="438">
        <v>4.3049999999999997</v>
      </c>
      <c r="I47" s="435">
        <v>12.938000000000001</v>
      </c>
      <c r="J47" s="436">
        <v>0.58168844909600004</v>
      </c>
      <c r="K47" s="439">
        <v>0.26176905516400001</v>
      </c>
    </row>
    <row r="48" spans="1:11" ht="14.4" customHeight="1" thickBot="1" x14ac:dyDescent="0.35">
      <c r="A48" s="457" t="s">
        <v>301</v>
      </c>
      <c r="B48" s="435">
        <v>55.999989618935999</v>
      </c>
      <c r="C48" s="435">
        <v>60.279000000000003</v>
      </c>
      <c r="D48" s="436">
        <v>4.2790103810630002</v>
      </c>
      <c r="E48" s="437">
        <v>1.0764109138260001</v>
      </c>
      <c r="F48" s="435">
        <v>59.999999999998998</v>
      </c>
      <c r="G48" s="436">
        <v>14.999999999999</v>
      </c>
      <c r="H48" s="438">
        <v>5.9969999999999999</v>
      </c>
      <c r="I48" s="435">
        <v>22.852</v>
      </c>
      <c r="J48" s="436">
        <v>7.8520000000000003</v>
      </c>
      <c r="K48" s="439">
        <v>0.380866666666</v>
      </c>
    </row>
    <row r="49" spans="1:11" ht="14.4" customHeight="1" thickBot="1" x14ac:dyDescent="0.35">
      <c r="A49" s="458" t="s">
        <v>302</v>
      </c>
      <c r="B49" s="440">
        <v>393.048280087519</v>
      </c>
      <c r="C49" s="440">
        <v>376.04503999999997</v>
      </c>
      <c r="D49" s="441">
        <v>-17.003240087518002</v>
      </c>
      <c r="E49" s="442">
        <v>0.95674007253299997</v>
      </c>
      <c r="F49" s="440">
        <v>425.86834037301998</v>
      </c>
      <c r="G49" s="441">
        <v>106.46708509325499</v>
      </c>
      <c r="H49" s="443">
        <v>48.458190000000002</v>
      </c>
      <c r="I49" s="440">
        <v>102.4693</v>
      </c>
      <c r="J49" s="441">
        <v>-3.997785093254</v>
      </c>
      <c r="K49" s="444">
        <v>0.24061262668700001</v>
      </c>
    </row>
    <row r="50" spans="1:11" ht="14.4" customHeight="1" thickBot="1" x14ac:dyDescent="0.35">
      <c r="A50" s="455" t="s">
        <v>45</v>
      </c>
      <c r="B50" s="435">
        <v>126.517680229089</v>
      </c>
      <c r="C50" s="435">
        <v>107.61521999999999</v>
      </c>
      <c r="D50" s="436">
        <v>-18.902460229088</v>
      </c>
      <c r="E50" s="437">
        <v>0.85059431855699996</v>
      </c>
      <c r="F50" s="435">
        <v>101.9654462917</v>
      </c>
      <c r="G50" s="436">
        <v>25.491361572925001</v>
      </c>
      <c r="H50" s="438">
        <v>7.88849</v>
      </c>
      <c r="I50" s="435">
        <v>18.475239999999999</v>
      </c>
      <c r="J50" s="436">
        <v>-7.0161215729249999</v>
      </c>
      <c r="K50" s="439">
        <v>0.181191184581</v>
      </c>
    </row>
    <row r="51" spans="1:11" ht="14.4" customHeight="1" thickBot="1" x14ac:dyDescent="0.35">
      <c r="A51" s="459" t="s">
        <v>303</v>
      </c>
      <c r="B51" s="435">
        <v>126.517680229089</v>
      </c>
      <c r="C51" s="435">
        <v>107.61521999999999</v>
      </c>
      <c r="D51" s="436">
        <v>-18.902460229088</v>
      </c>
      <c r="E51" s="437">
        <v>0.85059431855699996</v>
      </c>
      <c r="F51" s="435">
        <v>101.9654462917</v>
      </c>
      <c r="G51" s="436">
        <v>25.491361572925001</v>
      </c>
      <c r="H51" s="438">
        <v>7.88849</v>
      </c>
      <c r="I51" s="435">
        <v>18.475239999999999</v>
      </c>
      <c r="J51" s="436">
        <v>-7.0161215729249999</v>
      </c>
      <c r="K51" s="439">
        <v>0.181191184581</v>
      </c>
    </row>
    <row r="52" spans="1:11" ht="14.4" customHeight="1" thickBot="1" x14ac:dyDescent="0.35">
      <c r="A52" s="457" t="s">
        <v>304</v>
      </c>
      <c r="B52" s="435">
        <v>12.694618982074999</v>
      </c>
      <c r="C52" s="435">
        <v>30.686</v>
      </c>
      <c r="D52" s="436">
        <v>17.991381017923999</v>
      </c>
      <c r="E52" s="437">
        <v>2.4172446643200001</v>
      </c>
      <c r="F52" s="435">
        <v>22.472444139088999</v>
      </c>
      <c r="G52" s="436">
        <v>5.6181110347720002</v>
      </c>
      <c r="H52" s="438">
        <v>7.3209999999999997</v>
      </c>
      <c r="I52" s="435">
        <v>7.3209999999999997</v>
      </c>
      <c r="J52" s="436">
        <v>1.7028889652270001</v>
      </c>
      <c r="K52" s="439">
        <v>0.32577675817899998</v>
      </c>
    </row>
    <row r="53" spans="1:11" ht="14.4" customHeight="1" thickBot="1" x14ac:dyDescent="0.35">
      <c r="A53" s="457" t="s">
        <v>305</v>
      </c>
      <c r="B53" s="435">
        <v>58.829887325537001</v>
      </c>
      <c r="C53" s="435">
        <v>8.2495499999989992</v>
      </c>
      <c r="D53" s="436">
        <v>-50.580337325537002</v>
      </c>
      <c r="E53" s="437">
        <v>0.14022719360899999</v>
      </c>
      <c r="F53" s="435">
        <v>12.49300215261</v>
      </c>
      <c r="G53" s="436">
        <v>3.1232505381519999</v>
      </c>
      <c r="H53" s="438">
        <v>0</v>
      </c>
      <c r="I53" s="435">
        <v>8.70655</v>
      </c>
      <c r="J53" s="436">
        <v>5.583299461847</v>
      </c>
      <c r="K53" s="439">
        <v>0.69691415190999995</v>
      </c>
    </row>
    <row r="54" spans="1:11" ht="14.4" customHeight="1" thickBot="1" x14ac:dyDescent="0.35">
      <c r="A54" s="457" t="s">
        <v>306</v>
      </c>
      <c r="B54" s="435">
        <v>31.597634284295999</v>
      </c>
      <c r="C54" s="435">
        <v>34.33379</v>
      </c>
      <c r="D54" s="436">
        <v>2.7361557157030001</v>
      </c>
      <c r="E54" s="437">
        <v>1.086593688979</v>
      </c>
      <c r="F54" s="435">
        <v>30</v>
      </c>
      <c r="G54" s="436">
        <v>7.4999999999989999</v>
      </c>
      <c r="H54" s="438">
        <v>0.56749000000000005</v>
      </c>
      <c r="I54" s="435">
        <v>1.77749</v>
      </c>
      <c r="J54" s="436">
        <v>-5.7225099999989997</v>
      </c>
      <c r="K54" s="439">
        <v>5.9249666665999998E-2</v>
      </c>
    </row>
    <row r="55" spans="1:11" ht="14.4" customHeight="1" thickBot="1" x14ac:dyDescent="0.35">
      <c r="A55" s="457" t="s">
        <v>307</v>
      </c>
      <c r="B55" s="435">
        <v>23.395539637178</v>
      </c>
      <c r="C55" s="435">
        <v>34.345880000000001</v>
      </c>
      <c r="D55" s="436">
        <v>10.950340362821001</v>
      </c>
      <c r="E55" s="437">
        <v>1.468052480628</v>
      </c>
      <c r="F55" s="435">
        <v>36.999999999998998</v>
      </c>
      <c r="G55" s="436">
        <v>9.2499999999989999</v>
      </c>
      <c r="H55" s="438">
        <v>0</v>
      </c>
      <c r="I55" s="435">
        <v>0.67020000000000002</v>
      </c>
      <c r="J55" s="436">
        <v>-8.5797999999990004</v>
      </c>
      <c r="K55" s="439">
        <v>1.8113513513000001E-2</v>
      </c>
    </row>
    <row r="56" spans="1:11" ht="14.4" customHeight="1" thickBot="1" x14ac:dyDescent="0.35">
      <c r="A56" s="460" t="s">
        <v>46</v>
      </c>
      <c r="B56" s="440">
        <v>0</v>
      </c>
      <c r="C56" s="440">
        <v>9.8800000000000008</v>
      </c>
      <c r="D56" s="441">
        <v>9.8800000000000008</v>
      </c>
      <c r="E56" s="447" t="s">
        <v>257</v>
      </c>
      <c r="F56" s="440">
        <v>0</v>
      </c>
      <c r="G56" s="441">
        <v>0</v>
      </c>
      <c r="H56" s="443">
        <v>0</v>
      </c>
      <c r="I56" s="440">
        <v>0</v>
      </c>
      <c r="J56" s="441">
        <v>0</v>
      </c>
      <c r="K56" s="448" t="s">
        <v>257</v>
      </c>
    </row>
    <row r="57" spans="1:11" ht="14.4" customHeight="1" thickBot="1" x14ac:dyDescent="0.35">
      <c r="A57" s="456" t="s">
        <v>308</v>
      </c>
      <c r="B57" s="440">
        <v>0</v>
      </c>
      <c r="C57" s="440">
        <v>9.8800000000000008</v>
      </c>
      <c r="D57" s="441">
        <v>9.8800000000000008</v>
      </c>
      <c r="E57" s="447" t="s">
        <v>257</v>
      </c>
      <c r="F57" s="440">
        <v>0</v>
      </c>
      <c r="G57" s="441">
        <v>0</v>
      </c>
      <c r="H57" s="443">
        <v>0</v>
      </c>
      <c r="I57" s="440">
        <v>0</v>
      </c>
      <c r="J57" s="441">
        <v>0</v>
      </c>
      <c r="K57" s="448" t="s">
        <v>257</v>
      </c>
    </row>
    <row r="58" spans="1:11" ht="14.4" customHeight="1" thickBot="1" x14ac:dyDescent="0.35">
      <c r="A58" s="457" t="s">
        <v>309</v>
      </c>
      <c r="B58" s="435">
        <v>0</v>
      </c>
      <c r="C58" s="435">
        <v>9.8800000000000008</v>
      </c>
      <c r="D58" s="436">
        <v>9.8800000000000008</v>
      </c>
      <c r="E58" s="446" t="s">
        <v>257</v>
      </c>
      <c r="F58" s="435">
        <v>0</v>
      </c>
      <c r="G58" s="436">
        <v>0</v>
      </c>
      <c r="H58" s="438">
        <v>0</v>
      </c>
      <c r="I58" s="435">
        <v>0</v>
      </c>
      <c r="J58" s="436">
        <v>0</v>
      </c>
      <c r="K58" s="445" t="s">
        <v>257</v>
      </c>
    </row>
    <row r="59" spans="1:11" ht="14.4" customHeight="1" thickBot="1" x14ac:dyDescent="0.35">
      <c r="A59" s="455" t="s">
        <v>47</v>
      </c>
      <c r="B59" s="435">
        <v>266.53059985842998</v>
      </c>
      <c r="C59" s="435">
        <v>258.54982000000001</v>
      </c>
      <c r="D59" s="436">
        <v>-7.98077985843</v>
      </c>
      <c r="E59" s="437">
        <v>0.97005679699500003</v>
      </c>
      <c r="F59" s="435">
        <v>323.90289408132003</v>
      </c>
      <c r="G59" s="436">
        <v>80.975723520330007</v>
      </c>
      <c r="H59" s="438">
        <v>40.569699999999997</v>
      </c>
      <c r="I59" s="435">
        <v>83.994060000000005</v>
      </c>
      <c r="J59" s="436">
        <v>3.0183364796699999</v>
      </c>
      <c r="K59" s="439">
        <v>0.25931864622</v>
      </c>
    </row>
    <row r="60" spans="1:11" ht="14.4" customHeight="1" thickBot="1" x14ac:dyDescent="0.35">
      <c r="A60" s="456" t="s">
        <v>310</v>
      </c>
      <c r="B60" s="440">
        <v>0.82494126369700005</v>
      </c>
      <c r="C60" s="440">
        <v>0.13683000000000001</v>
      </c>
      <c r="D60" s="441">
        <v>-0.68811126369700004</v>
      </c>
      <c r="E60" s="442">
        <v>0.165866354395</v>
      </c>
      <c r="F60" s="440">
        <v>0.15184136647900001</v>
      </c>
      <c r="G60" s="441">
        <v>3.7960341618999999E-2</v>
      </c>
      <c r="H60" s="443">
        <v>0</v>
      </c>
      <c r="I60" s="440">
        <v>0</v>
      </c>
      <c r="J60" s="441">
        <v>-3.7960341618999999E-2</v>
      </c>
      <c r="K60" s="444">
        <v>0</v>
      </c>
    </row>
    <row r="61" spans="1:11" ht="14.4" customHeight="1" thickBot="1" x14ac:dyDescent="0.35">
      <c r="A61" s="457" t="s">
        <v>311</v>
      </c>
      <c r="B61" s="435">
        <v>0.82494126369700005</v>
      </c>
      <c r="C61" s="435">
        <v>0.13683000000000001</v>
      </c>
      <c r="D61" s="436">
        <v>-0.68811126369700004</v>
      </c>
      <c r="E61" s="437">
        <v>0.165866354395</v>
      </c>
      <c r="F61" s="435">
        <v>0.15184136647900001</v>
      </c>
      <c r="G61" s="436">
        <v>3.7960341618999999E-2</v>
      </c>
      <c r="H61" s="438">
        <v>0</v>
      </c>
      <c r="I61" s="435">
        <v>0</v>
      </c>
      <c r="J61" s="436">
        <v>-3.7960341618999999E-2</v>
      </c>
      <c r="K61" s="439">
        <v>0</v>
      </c>
    </row>
    <row r="62" spans="1:11" ht="14.4" customHeight="1" thickBot="1" x14ac:dyDescent="0.35">
      <c r="A62" s="456" t="s">
        <v>312</v>
      </c>
      <c r="B62" s="440">
        <v>10.3920969432</v>
      </c>
      <c r="C62" s="440">
        <v>22.131589999999999</v>
      </c>
      <c r="D62" s="441">
        <v>11.739493056799001</v>
      </c>
      <c r="E62" s="442">
        <v>2.1296558452980001</v>
      </c>
      <c r="F62" s="440">
        <v>23.173278667733999</v>
      </c>
      <c r="G62" s="441">
        <v>5.7933196669329998</v>
      </c>
      <c r="H62" s="443">
        <v>2.3349199999999999</v>
      </c>
      <c r="I62" s="440">
        <v>6.3865800000000004</v>
      </c>
      <c r="J62" s="441">
        <v>0.59326033306600001</v>
      </c>
      <c r="K62" s="444">
        <v>0.27560105290100001</v>
      </c>
    </row>
    <row r="63" spans="1:11" ht="14.4" customHeight="1" thickBot="1" x14ac:dyDescent="0.35">
      <c r="A63" s="457" t="s">
        <v>313</v>
      </c>
      <c r="B63" s="435">
        <v>3.240192909099</v>
      </c>
      <c r="C63" s="435">
        <v>12.596</v>
      </c>
      <c r="D63" s="436">
        <v>9.3558070909000008</v>
      </c>
      <c r="E63" s="437">
        <v>3.88742286443</v>
      </c>
      <c r="F63" s="435">
        <v>11.573278667734</v>
      </c>
      <c r="G63" s="436">
        <v>2.8933196669329999</v>
      </c>
      <c r="H63" s="438">
        <v>1.7021999999999999</v>
      </c>
      <c r="I63" s="435">
        <v>4.4884000000000004</v>
      </c>
      <c r="J63" s="436">
        <v>1.5950803330659999</v>
      </c>
      <c r="K63" s="439">
        <v>0.38782441249799998</v>
      </c>
    </row>
    <row r="64" spans="1:11" ht="14.4" customHeight="1" thickBot="1" x14ac:dyDescent="0.35">
      <c r="A64" s="457" t="s">
        <v>314</v>
      </c>
      <c r="B64" s="435">
        <v>7.1519040341000002</v>
      </c>
      <c r="C64" s="435">
        <v>9.5355899999999991</v>
      </c>
      <c r="D64" s="436">
        <v>2.3836859658990002</v>
      </c>
      <c r="E64" s="437">
        <v>1.333293896916</v>
      </c>
      <c r="F64" s="435">
        <v>11.6</v>
      </c>
      <c r="G64" s="436">
        <v>2.9</v>
      </c>
      <c r="H64" s="438">
        <v>0.63271999999999995</v>
      </c>
      <c r="I64" s="435">
        <v>1.89818</v>
      </c>
      <c r="J64" s="436">
        <v>-1.0018199999999999</v>
      </c>
      <c r="K64" s="439">
        <v>0.163636206896</v>
      </c>
    </row>
    <row r="65" spans="1:11" ht="14.4" customHeight="1" thickBot="1" x14ac:dyDescent="0.35">
      <c r="A65" s="456" t="s">
        <v>315</v>
      </c>
      <c r="B65" s="440">
        <v>13.899813780537</v>
      </c>
      <c r="C65" s="440">
        <v>14.524800000000001</v>
      </c>
      <c r="D65" s="441">
        <v>0.62498621946199995</v>
      </c>
      <c r="E65" s="442">
        <v>1.044963639753</v>
      </c>
      <c r="F65" s="440">
        <v>19</v>
      </c>
      <c r="G65" s="441">
        <v>4.75</v>
      </c>
      <c r="H65" s="443">
        <v>0</v>
      </c>
      <c r="I65" s="440">
        <v>9.8989999999999991</v>
      </c>
      <c r="J65" s="441">
        <v>5.1489999999989999</v>
      </c>
      <c r="K65" s="444">
        <v>0.52099999999900004</v>
      </c>
    </row>
    <row r="66" spans="1:11" ht="14.4" customHeight="1" thickBot="1" x14ac:dyDescent="0.35">
      <c r="A66" s="457" t="s">
        <v>316</v>
      </c>
      <c r="B66" s="435">
        <v>3.9999936338570001</v>
      </c>
      <c r="C66" s="435">
        <v>3.78</v>
      </c>
      <c r="D66" s="436">
        <v>-0.21999363385699999</v>
      </c>
      <c r="E66" s="437">
        <v>0.94500150400299998</v>
      </c>
      <c r="F66" s="435">
        <v>4</v>
      </c>
      <c r="G66" s="436">
        <v>1</v>
      </c>
      <c r="H66" s="438">
        <v>0</v>
      </c>
      <c r="I66" s="435">
        <v>0.94499999999999995</v>
      </c>
      <c r="J66" s="436">
        <v>-5.5E-2</v>
      </c>
      <c r="K66" s="439">
        <v>0.23624999999999999</v>
      </c>
    </row>
    <row r="67" spans="1:11" ht="14.4" customHeight="1" thickBot="1" x14ac:dyDescent="0.35">
      <c r="A67" s="457" t="s">
        <v>317</v>
      </c>
      <c r="B67" s="435">
        <v>9.8998201466789997</v>
      </c>
      <c r="C67" s="435">
        <v>10.7448</v>
      </c>
      <c r="D67" s="436">
        <v>0.84497985332000003</v>
      </c>
      <c r="E67" s="437">
        <v>1.0853530509439999</v>
      </c>
      <c r="F67" s="435">
        <v>15</v>
      </c>
      <c r="G67" s="436">
        <v>3.75</v>
      </c>
      <c r="H67" s="438">
        <v>0</v>
      </c>
      <c r="I67" s="435">
        <v>8.9540000000000006</v>
      </c>
      <c r="J67" s="436">
        <v>5.2039999999989996</v>
      </c>
      <c r="K67" s="439">
        <v>0.59693333333300003</v>
      </c>
    </row>
    <row r="68" spans="1:11" ht="14.4" customHeight="1" thickBot="1" x14ac:dyDescent="0.35">
      <c r="A68" s="456" t="s">
        <v>318</v>
      </c>
      <c r="B68" s="440">
        <v>91.119434727344995</v>
      </c>
      <c r="C68" s="440">
        <v>91.936089999999993</v>
      </c>
      <c r="D68" s="441">
        <v>0.81665527265399995</v>
      </c>
      <c r="E68" s="442">
        <v>1.008962470795</v>
      </c>
      <c r="F68" s="440">
        <v>93.909204153930006</v>
      </c>
      <c r="G68" s="441">
        <v>23.477301038482</v>
      </c>
      <c r="H68" s="443">
        <v>7.69102</v>
      </c>
      <c r="I68" s="440">
        <v>22.98555</v>
      </c>
      <c r="J68" s="441">
        <v>-0.49175103848200002</v>
      </c>
      <c r="K68" s="444">
        <v>0.244763548015</v>
      </c>
    </row>
    <row r="69" spans="1:11" ht="14.4" customHeight="1" thickBot="1" x14ac:dyDescent="0.35">
      <c r="A69" s="457" t="s">
        <v>319</v>
      </c>
      <c r="B69" s="435">
        <v>86.369732012382997</v>
      </c>
      <c r="C69" s="435">
        <v>83.517560000000003</v>
      </c>
      <c r="D69" s="436">
        <v>-2.8521720123829999</v>
      </c>
      <c r="E69" s="437">
        <v>0.96697718117200004</v>
      </c>
      <c r="F69" s="435">
        <v>88</v>
      </c>
      <c r="G69" s="436">
        <v>22</v>
      </c>
      <c r="H69" s="438">
        <v>7.2572900000000002</v>
      </c>
      <c r="I69" s="435">
        <v>21.77187</v>
      </c>
      <c r="J69" s="436">
        <v>-0.22813</v>
      </c>
      <c r="K69" s="439">
        <v>0.247407613636</v>
      </c>
    </row>
    <row r="70" spans="1:11" ht="14.4" customHeight="1" thickBot="1" x14ac:dyDescent="0.35">
      <c r="A70" s="457" t="s">
        <v>320</v>
      </c>
      <c r="B70" s="435">
        <v>0</v>
      </c>
      <c r="C70" s="435">
        <v>3.6808200000000002</v>
      </c>
      <c r="D70" s="436">
        <v>3.6808200000000002</v>
      </c>
      <c r="E70" s="446" t="s">
        <v>268</v>
      </c>
      <c r="F70" s="435">
        <v>0</v>
      </c>
      <c r="G70" s="436">
        <v>0</v>
      </c>
      <c r="H70" s="438">
        <v>0</v>
      </c>
      <c r="I70" s="435">
        <v>0</v>
      </c>
      <c r="J70" s="436">
        <v>0</v>
      </c>
      <c r="K70" s="445" t="s">
        <v>257</v>
      </c>
    </row>
    <row r="71" spans="1:11" ht="14.4" customHeight="1" thickBot="1" x14ac:dyDescent="0.35">
      <c r="A71" s="457" t="s">
        <v>321</v>
      </c>
      <c r="B71" s="435">
        <v>4.7497027149619999</v>
      </c>
      <c r="C71" s="435">
        <v>4.7377099999999999</v>
      </c>
      <c r="D71" s="436">
        <v>-1.1992714962E-2</v>
      </c>
      <c r="E71" s="437">
        <v>0.99747505987499996</v>
      </c>
      <c r="F71" s="435">
        <v>5.9092041539300002</v>
      </c>
      <c r="G71" s="436">
        <v>1.477301038482</v>
      </c>
      <c r="H71" s="438">
        <v>0.43373</v>
      </c>
      <c r="I71" s="435">
        <v>1.2136800000000001</v>
      </c>
      <c r="J71" s="436">
        <v>-0.26362103848200003</v>
      </c>
      <c r="K71" s="439">
        <v>0.20538806383800001</v>
      </c>
    </row>
    <row r="72" spans="1:11" ht="14.4" customHeight="1" thickBot="1" x14ac:dyDescent="0.35">
      <c r="A72" s="456" t="s">
        <v>322</v>
      </c>
      <c r="B72" s="440">
        <v>150.29431314364999</v>
      </c>
      <c r="C72" s="440">
        <v>128.61250999999999</v>
      </c>
      <c r="D72" s="441">
        <v>-21.681803143648999</v>
      </c>
      <c r="E72" s="442">
        <v>0.85573770098000002</v>
      </c>
      <c r="F72" s="440">
        <v>187.668569893175</v>
      </c>
      <c r="G72" s="441">
        <v>46.917142473292998</v>
      </c>
      <c r="H72" s="443">
        <v>30.543759999999999</v>
      </c>
      <c r="I72" s="440">
        <v>44.722929999999998</v>
      </c>
      <c r="J72" s="441">
        <v>-2.1942124732930002</v>
      </c>
      <c r="K72" s="444">
        <v>0.23830804500399999</v>
      </c>
    </row>
    <row r="73" spans="1:11" ht="14.4" customHeight="1" thickBot="1" x14ac:dyDescent="0.35">
      <c r="A73" s="457" t="s">
        <v>323</v>
      </c>
      <c r="B73" s="435">
        <v>0</v>
      </c>
      <c r="C73" s="435">
        <v>0</v>
      </c>
      <c r="D73" s="436">
        <v>0</v>
      </c>
      <c r="E73" s="446" t="s">
        <v>257</v>
      </c>
      <c r="F73" s="435">
        <v>23.999999999999002</v>
      </c>
      <c r="G73" s="436">
        <v>5.9999999999989999</v>
      </c>
      <c r="H73" s="438">
        <v>0</v>
      </c>
      <c r="I73" s="435">
        <v>0</v>
      </c>
      <c r="J73" s="436">
        <v>-5.9999999999989999</v>
      </c>
      <c r="K73" s="439">
        <v>0</v>
      </c>
    </row>
    <row r="74" spans="1:11" ht="14.4" customHeight="1" thickBot="1" x14ac:dyDescent="0.35">
      <c r="A74" s="457" t="s">
        <v>324</v>
      </c>
      <c r="B74" s="435">
        <v>87.358149952963004</v>
      </c>
      <c r="C74" s="435">
        <v>81.539869999999993</v>
      </c>
      <c r="D74" s="436">
        <v>-5.8182799529629996</v>
      </c>
      <c r="E74" s="437">
        <v>0.93339739960000001</v>
      </c>
      <c r="F74" s="435">
        <v>92.928963797334006</v>
      </c>
      <c r="G74" s="436">
        <v>23.232240949333001</v>
      </c>
      <c r="H74" s="438">
        <v>20.289000000000001</v>
      </c>
      <c r="I74" s="435">
        <v>30.966000000000001</v>
      </c>
      <c r="J74" s="436">
        <v>7.7337590506660003</v>
      </c>
      <c r="K74" s="439">
        <v>0.33322226714499997</v>
      </c>
    </row>
    <row r="75" spans="1:11" ht="14.4" customHeight="1" thickBot="1" x14ac:dyDescent="0.35">
      <c r="A75" s="457" t="s">
        <v>325</v>
      </c>
      <c r="B75" s="435">
        <v>0</v>
      </c>
      <c r="C75" s="435">
        <v>1.175</v>
      </c>
      <c r="D75" s="436">
        <v>1.175</v>
      </c>
      <c r="E75" s="446" t="s">
        <v>257</v>
      </c>
      <c r="F75" s="435">
        <v>0</v>
      </c>
      <c r="G75" s="436">
        <v>0</v>
      </c>
      <c r="H75" s="438">
        <v>0.46500000000000002</v>
      </c>
      <c r="I75" s="435">
        <v>0.46500000000000002</v>
      </c>
      <c r="J75" s="436">
        <v>0.46500000000000002</v>
      </c>
      <c r="K75" s="445" t="s">
        <v>257</v>
      </c>
    </row>
    <row r="76" spans="1:11" ht="14.4" customHeight="1" thickBot="1" x14ac:dyDescent="0.35">
      <c r="A76" s="457" t="s">
        <v>326</v>
      </c>
      <c r="B76" s="435">
        <v>4.6042918381610001</v>
      </c>
      <c r="C76" s="435">
        <v>1.8170200000000001</v>
      </c>
      <c r="D76" s="436">
        <v>-2.7872718381610002</v>
      </c>
      <c r="E76" s="437">
        <v>0.39463614902499999</v>
      </c>
      <c r="F76" s="435">
        <v>0.46527607867499998</v>
      </c>
      <c r="G76" s="436">
        <v>0.116319019668</v>
      </c>
      <c r="H76" s="438">
        <v>0.96799999999999997</v>
      </c>
      <c r="I76" s="435">
        <v>0.96799999999999997</v>
      </c>
      <c r="J76" s="436">
        <v>0.85168098033100004</v>
      </c>
      <c r="K76" s="439">
        <v>0</v>
      </c>
    </row>
    <row r="77" spans="1:11" ht="14.4" customHeight="1" thickBot="1" x14ac:dyDescent="0.35">
      <c r="A77" s="457" t="s">
        <v>327</v>
      </c>
      <c r="B77" s="435">
        <v>58.331871352523997</v>
      </c>
      <c r="C77" s="435">
        <v>44.080620000000003</v>
      </c>
      <c r="D77" s="436">
        <v>-14.251251352523999</v>
      </c>
      <c r="E77" s="437">
        <v>0.75568671084799999</v>
      </c>
      <c r="F77" s="435">
        <v>70.274330017164004</v>
      </c>
      <c r="G77" s="436">
        <v>17.568582504291001</v>
      </c>
      <c r="H77" s="438">
        <v>8.8217599999999994</v>
      </c>
      <c r="I77" s="435">
        <v>12.323930000000001</v>
      </c>
      <c r="J77" s="436">
        <v>-5.2446525042910004</v>
      </c>
      <c r="K77" s="439">
        <v>0.17536887220299999</v>
      </c>
    </row>
    <row r="78" spans="1:11" ht="14.4" customHeight="1" thickBot="1" x14ac:dyDescent="0.35">
      <c r="A78" s="456" t="s">
        <v>328</v>
      </c>
      <c r="B78" s="440">
        <v>0</v>
      </c>
      <c r="C78" s="440">
        <v>1.208</v>
      </c>
      <c r="D78" s="441">
        <v>1.208</v>
      </c>
      <c r="E78" s="447" t="s">
        <v>268</v>
      </c>
      <c r="F78" s="440">
        <v>0</v>
      </c>
      <c r="G78" s="441">
        <v>0</v>
      </c>
      <c r="H78" s="443">
        <v>0</v>
      </c>
      <c r="I78" s="440">
        <v>0</v>
      </c>
      <c r="J78" s="441">
        <v>0</v>
      </c>
      <c r="K78" s="448" t="s">
        <v>257</v>
      </c>
    </row>
    <row r="79" spans="1:11" ht="14.4" customHeight="1" thickBot="1" x14ac:dyDescent="0.35">
      <c r="A79" s="457" t="s">
        <v>329</v>
      </c>
      <c r="B79" s="435">
        <v>0</v>
      </c>
      <c r="C79" s="435">
        <v>1.208</v>
      </c>
      <c r="D79" s="436">
        <v>1.208</v>
      </c>
      <c r="E79" s="446" t="s">
        <v>268</v>
      </c>
      <c r="F79" s="435">
        <v>0</v>
      </c>
      <c r="G79" s="436">
        <v>0</v>
      </c>
      <c r="H79" s="438">
        <v>0</v>
      </c>
      <c r="I79" s="435">
        <v>0</v>
      </c>
      <c r="J79" s="436">
        <v>0</v>
      </c>
      <c r="K79" s="445" t="s">
        <v>257</v>
      </c>
    </row>
    <row r="80" spans="1:11" ht="14.4" customHeight="1" thickBot="1" x14ac:dyDescent="0.35">
      <c r="A80" s="454" t="s">
        <v>48</v>
      </c>
      <c r="B80" s="435">
        <v>4845.00043740415</v>
      </c>
      <c r="C80" s="435">
        <v>5904.1582200000003</v>
      </c>
      <c r="D80" s="436">
        <v>1059.15778259586</v>
      </c>
      <c r="E80" s="437">
        <v>1.2186083977240001</v>
      </c>
      <c r="F80" s="435">
        <v>6604</v>
      </c>
      <c r="G80" s="436">
        <v>1651</v>
      </c>
      <c r="H80" s="438">
        <v>536.337680000001</v>
      </c>
      <c r="I80" s="435">
        <v>1681.1698899999999</v>
      </c>
      <c r="J80" s="436">
        <v>30.169889999999999</v>
      </c>
      <c r="K80" s="439">
        <v>0.254568426711</v>
      </c>
    </row>
    <row r="81" spans="1:11" ht="14.4" customHeight="1" thickBot="1" x14ac:dyDescent="0.35">
      <c r="A81" s="460" t="s">
        <v>330</v>
      </c>
      <c r="B81" s="440">
        <v>3709.0003348466398</v>
      </c>
      <c r="C81" s="440">
        <v>4387.6729999999998</v>
      </c>
      <c r="D81" s="441">
        <v>678.67266515335996</v>
      </c>
      <c r="E81" s="442">
        <v>1.1829799417310001</v>
      </c>
      <c r="F81" s="440">
        <v>5002</v>
      </c>
      <c r="G81" s="441">
        <v>1250.5</v>
      </c>
      <c r="H81" s="443">
        <v>399.25500000000102</v>
      </c>
      <c r="I81" s="440">
        <v>1247.7860000000001</v>
      </c>
      <c r="J81" s="441">
        <v>-2.714</v>
      </c>
      <c r="K81" s="444">
        <v>0.24945741703300001</v>
      </c>
    </row>
    <row r="82" spans="1:11" ht="14.4" customHeight="1" thickBot="1" x14ac:dyDescent="0.35">
      <c r="A82" s="456" t="s">
        <v>331</v>
      </c>
      <c r="B82" s="440">
        <v>3200.00028889438</v>
      </c>
      <c r="C82" s="440">
        <v>3823.2190000000001</v>
      </c>
      <c r="D82" s="441">
        <v>623.21871110562199</v>
      </c>
      <c r="E82" s="442">
        <v>1.1947558296380001</v>
      </c>
      <c r="F82" s="440">
        <v>4449</v>
      </c>
      <c r="G82" s="441">
        <v>1112.25</v>
      </c>
      <c r="H82" s="443">
        <v>332.05500000000001</v>
      </c>
      <c r="I82" s="440">
        <v>1069.691</v>
      </c>
      <c r="J82" s="441">
        <v>-42.558999999999997</v>
      </c>
      <c r="K82" s="444">
        <v>0.240434030119</v>
      </c>
    </row>
    <row r="83" spans="1:11" ht="14.4" customHeight="1" thickBot="1" x14ac:dyDescent="0.35">
      <c r="A83" s="457" t="s">
        <v>332</v>
      </c>
      <c r="B83" s="435">
        <v>3200.00028889438</v>
      </c>
      <c r="C83" s="435">
        <v>3823.2190000000001</v>
      </c>
      <c r="D83" s="436">
        <v>623.21871110562199</v>
      </c>
      <c r="E83" s="437">
        <v>1.1947558296380001</v>
      </c>
      <c r="F83" s="435">
        <v>4449</v>
      </c>
      <c r="G83" s="436">
        <v>1112.25</v>
      </c>
      <c r="H83" s="438">
        <v>332.05500000000001</v>
      </c>
      <c r="I83" s="435">
        <v>1069.691</v>
      </c>
      <c r="J83" s="436">
        <v>-42.558999999999997</v>
      </c>
      <c r="K83" s="439">
        <v>0.240434030119</v>
      </c>
    </row>
    <row r="84" spans="1:11" ht="14.4" customHeight="1" thickBot="1" x14ac:dyDescent="0.35">
      <c r="A84" s="456" t="s">
        <v>333</v>
      </c>
      <c r="B84" s="440">
        <v>500.00004513974699</v>
      </c>
      <c r="C84" s="440">
        <v>541.20000000000005</v>
      </c>
      <c r="D84" s="441">
        <v>41.199954860253001</v>
      </c>
      <c r="E84" s="442">
        <v>1.082399902281</v>
      </c>
      <c r="F84" s="440">
        <v>541</v>
      </c>
      <c r="G84" s="441">
        <v>135.25</v>
      </c>
      <c r="H84" s="443">
        <v>67.2</v>
      </c>
      <c r="I84" s="440">
        <v>175.5</v>
      </c>
      <c r="J84" s="441">
        <v>40.25</v>
      </c>
      <c r="K84" s="444">
        <v>0.32439926062800001</v>
      </c>
    </row>
    <row r="85" spans="1:11" ht="14.4" customHeight="1" thickBot="1" x14ac:dyDescent="0.35">
      <c r="A85" s="457" t="s">
        <v>334</v>
      </c>
      <c r="B85" s="435">
        <v>500.00004513974699</v>
      </c>
      <c r="C85" s="435">
        <v>541.20000000000005</v>
      </c>
      <c r="D85" s="436">
        <v>41.199954860253001</v>
      </c>
      <c r="E85" s="437">
        <v>1.082399902281</v>
      </c>
      <c r="F85" s="435">
        <v>541</v>
      </c>
      <c r="G85" s="436">
        <v>135.25</v>
      </c>
      <c r="H85" s="438">
        <v>67.2</v>
      </c>
      <c r="I85" s="435">
        <v>175.5</v>
      </c>
      <c r="J85" s="436">
        <v>40.25</v>
      </c>
      <c r="K85" s="439">
        <v>0.32439926062800001</v>
      </c>
    </row>
    <row r="86" spans="1:11" ht="14.4" customHeight="1" thickBot="1" x14ac:dyDescent="0.35">
      <c r="A86" s="456" t="s">
        <v>335</v>
      </c>
      <c r="B86" s="440">
        <v>9.0000008125149993</v>
      </c>
      <c r="C86" s="440">
        <v>23.254000000000001</v>
      </c>
      <c r="D86" s="441">
        <v>14.253999187484</v>
      </c>
      <c r="E86" s="442">
        <v>2.5837775445150002</v>
      </c>
      <c r="F86" s="440">
        <v>12</v>
      </c>
      <c r="G86" s="441">
        <v>3</v>
      </c>
      <c r="H86" s="443">
        <v>0</v>
      </c>
      <c r="I86" s="440">
        <v>2.5950000000000002</v>
      </c>
      <c r="J86" s="441">
        <v>-0.40500000000000003</v>
      </c>
      <c r="K86" s="444">
        <v>0.21625</v>
      </c>
    </row>
    <row r="87" spans="1:11" ht="14.4" customHeight="1" thickBot="1" x14ac:dyDescent="0.35">
      <c r="A87" s="457" t="s">
        <v>336</v>
      </c>
      <c r="B87" s="435">
        <v>9.0000008125149993</v>
      </c>
      <c r="C87" s="435">
        <v>23.254000000000001</v>
      </c>
      <c r="D87" s="436">
        <v>14.253999187484</v>
      </c>
      <c r="E87" s="437">
        <v>2.5837775445150002</v>
      </c>
      <c r="F87" s="435">
        <v>12</v>
      </c>
      <c r="G87" s="436">
        <v>3</v>
      </c>
      <c r="H87" s="438">
        <v>0</v>
      </c>
      <c r="I87" s="435">
        <v>2.5950000000000002</v>
      </c>
      <c r="J87" s="436">
        <v>-0.40500000000000003</v>
      </c>
      <c r="K87" s="439">
        <v>0.21625</v>
      </c>
    </row>
    <row r="88" spans="1:11" ht="14.4" customHeight="1" thickBot="1" x14ac:dyDescent="0.35">
      <c r="A88" s="455" t="s">
        <v>337</v>
      </c>
      <c r="B88" s="435">
        <v>1088.0000982240899</v>
      </c>
      <c r="C88" s="435">
        <v>1458.78568</v>
      </c>
      <c r="D88" s="436">
        <v>370.78558177591202</v>
      </c>
      <c r="E88" s="437">
        <v>1.3407955407179999</v>
      </c>
      <c r="F88" s="435">
        <v>1513</v>
      </c>
      <c r="G88" s="436">
        <v>378.25</v>
      </c>
      <c r="H88" s="438">
        <v>130.44123999999999</v>
      </c>
      <c r="I88" s="435">
        <v>411.93817000000001</v>
      </c>
      <c r="J88" s="436">
        <v>33.68817</v>
      </c>
      <c r="K88" s="439">
        <v>0.27226580964899999</v>
      </c>
    </row>
    <row r="89" spans="1:11" ht="14.4" customHeight="1" thickBot="1" x14ac:dyDescent="0.35">
      <c r="A89" s="456" t="s">
        <v>338</v>
      </c>
      <c r="B89" s="440">
        <v>288.00002600049402</v>
      </c>
      <c r="C89" s="440">
        <v>385.7559</v>
      </c>
      <c r="D89" s="441">
        <v>97.755873999505994</v>
      </c>
      <c r="E89" s="442">
        <v>1.33943008741</v>
      </c>
      <c r="F89" s="440">
        <v>400.99999999999801</v>
      </c>
      <c r="G89" s="441">
        <v>100.25</v>
      </c>
      <c r="H89" s="443">
        <v>34.52749</v>
      </c>
      <c r="I89" s="440">
        <v>109.04040999999999</v>
      </c>
      <c r="J89" s="441">
        <v>8.7904099999999996</v>
      </c>
      <c r="K89" s="444">
        <v>0.27192122194500001</v>
      </c>
    </row>
    <row r="90" spans="1:11" ht="14.4" customHeight="1" thickBot="1" x14ac:dyDescent="0.35">
      <c r="A90" s="457" t="s">
        <v>339</v>
      </c>
      <c r="B90" s="435">
        <v>288.00002600049402</v>
      </c>
      <c r="C90" s="435">
        <v>385.7559</v>
      </c>
      <c r="D90" s="436">
        <v>97.755873999505994</v>
      </c>
      <c r="E90" s="437">
        <v>1.33943008741</v>
      </c>
      <c r="F90" s="435">
        <v>400.99999999999801</v>
      </c>
      <c r="G90" s="436">
        <v>100.25</v>
      </c>
      <c r="H90" s="438">
        <v>34.52749</v>
      </c>
      <c r="I90" s="435">
        <v>109.04040999999999</v>
      </c>
      <c r="J90" s="436">
        <v>8.7904099999999996</v>
      </c>
      <c r="K90" s="439">
        <v>0.27192122194500001</v>
      </c>
    </row>
    <row r="91" spans="1:11" ht="14.4" customHeight="1" thickBot="1" x14ac:dyDescent="0.35">
      <c r="A91" s="456" t="s">
        <v>340</v>
      </c>
      <c r="B91" s="440">
        <v>800.000072223595</v>
      </c>
      <c r="C91" s="440">
        <v>1073.0297800000001</v>
      </c>
      <c r="D91" s="441">
        <v>273.02970777640598</v>
      </c>
      <c r="E91" s="442">
        <v>1.341287103909</v>
      </c>
      <c r="F91" s="440">
        <v>1112</v>
      </c>
      <c r="G91" s="441">
        <v>278</v>
      </c>
      <c r="H91" s="443">
        <v>95.913749999999993</v>
      </c>
      <c r="I91" s="440">
        <v>302.89776000000001</v>
      </c>
      <c r="J91" s="441">
        <v>24.897760000000002</v>
      </c>
      <c r="K91" s="444">
        <v>0.27239007194199999</v>
      </c>
    </row>
    <row r="92" spans="1:11" ht="14.4" customHeight="1" thickBot="1" x14ac:dyDescent="0.35">
      <c r="A92" s="457" t="s">
        <v>341</v>
      </c>
      <c r="B92" s="435">
        <v>800.000072223595</v>
      </c>
      <c r="C92" s="435">
        <v>1073.0297800000001</v>
      </c>
      <c r="D92" s="436">
        <v>273.02970777640598</v>
      </c>
      <c r="E92" s="437">
        <v>1.341287103909</v>
      </c>
      <c r="F92" s="435">
        <v>1112</v>
      </c>
      <c r="G92" s="436">
        <v>278</v>
      </c>
      <c r="H92" s="438">
        <v>95.913749999999993</v>
      </c>
      <c r="I92" s="435">
        <v>302.89776000000001</v>
      </c>
      <c r="J92" s="436">
        <v>24.897760000000002</v>
      </c>
      <c r="K92" s="439">
        <v>0.27239007194199999</v>
      </c>
    </row>
    <row r="93" spans="1:11" ht="14.4" customHeight="1" thickBot="1" x14ac:dyDescent="0.35">
      <c r="A93" s="455" t="s">
        <v>342</v>
      </c>
      <c r="B93" s="435">
        <v>48.000004333414999</v>
      </c>
      <c r="C93" s="435">
        <v>57.699539999999999</v>
      </c>
      <c r="D93" s="436">
        <v>9.6995356665839996</v>
      </c>
      <c r="E93" s="437">
        <v>1.2020736414769999</v>
      </c>
      <c r="F93" s="435">
        <v>89</v>
      </c>
      <c r="G93" s="436">
        <v>22.25</v>
      </c>
      <c r="H93" s="438">
        <v>6.6414400000000002</v>
      </c>
      <c r="I93" s="435">
        <v>21.445720000000001</v>
      </c>
      <c r="J93" s="436">
        <v>-0.80427999999999999</v>
      </c>
      <c r="K93" s="439">
        <v>0.24096314606700001</v>
      </c>
    </row>
    <row r="94" spans="1:11" ht="14.4" customHeight="1" thickBot="1" x14ac:dyDescent="0.35">
      <c r="A94" s="456" t="s">
        <v>343</v>
      </c>
      <c r="B94" s="440">
        <v>48.000004333414999</v>
      </c>
      <c r="C94" s="440">
        <v>57.699539999999999</v>
      </c>
      <c r="D94" s="441">
        <v>9.6995356665839996</v>
      </c>
      <c r="E94" s="442">
        <v>1.2020736414769999</v>
      </c>
      <c r="F94" s="440">
        <v>89</v>
      </c>
      <c r="G94" s="441">
        <v>22.25</v>
      </c>
      <c r="H94" s="443">
        <v>6.6414400000000002</v>
      </c>
      <c r="I94" s="440">
        <v>21.445720000000001</v>
      </c>
      <c r="J94" s="441">
        <v>-0.80427999999999999</v>
      </c>
      <c r="K94" s="444">
        <v>0.24096314606700001</v>
      </c>
    </row>
    <row r="95" spans="1:11" ht="14.4" customHeight="1" thickBot="1" x14ac:dyDescent="0.35">
      <c r="A95" s="457" t="s">
        <v>344</v>
      </c>
      <c r="B95" s="435">
        <v>48.000004333414999</v>
      </c>
      <c r="C95" s="435">
        <v>57.699539999999999</v>
      </c>
      <c r="D95" s="436">
        <v>9.6995356665839996</v>
      </c>
      <c r="E95" s="437">
        <v>1.2020736414769999</v>
      </c>
      <c r="F95" s="435">
        <v>89</v>
      </c>
      <c r="G95" s="436">
        <v>22.25</v>
      </c>
      <c r="H95" s="438">
        <v>6.6414400000000002</v>
      </c>
      <c r="I95" s="435">
        <v>21.445720000000001</v>
      </c>
      <c r="J95" s="436">
        <v>-0.80427999999999999</v>
      </c>
      <c r="K95" s="439">
        <v>0.24096314606700001</v>
      </c>
    </row>
    <row r="96" spans="1:11" ht="14.4" customHeight="1" thickBot="1" x14ac:dyDescent="0.35">
      <c r="A96" s="454" t="s">
        <v>345</v>
      </c>
      <c r="B96" s="435">
        <v>0</v>
      </c>
      <c r="C96" s="435">
        <v>15.36384</v>
      </c>
      <c r="D96" s="436">
        <v>15.36384</v>
      </c>
      <c r="E96" s="446" t="s">
        <v>257</v>
      </c>
      <c r="F96" s="435">
        <v>0</v>
      </c>
      <c r="G96" s="436">
        <v>0</v>
      </c>
      <c r="H96" s="438">
        <v>0</v>
      </c>
      <c r="I96" s="435">
        <v>35.139609999999998</v>
      </c>
      <c r="J96" s="436">
        <v>35.139609999999998</v>
      </c>
      <c r="K96" s="445" t="s">
        <v>257</v>
      </c>
    </row>
    <row r="97" spans="1:11" ht="14.4" customHeight="1" thickBot="1" x14ac:dyDescent="0.35">
      <c r="A97" s="455" t="s">
        <v>346</v>
      </c>
      <c r="B97" s="435">
        <v>0</v>
      </c>
      <c r="C97" s="435">
        <v>15.36384</v>
      </c>
      <c r="D97" s="436">
        <v>15.36384</v>
      </c>
      <c r="E97" s="446" t="s">
        <v>257</v>
      </c>
      <c r="F97" s="435">
        <v>0</v>
      </c>
      <c r="G97" s="436">
        <v>0</v>
      </c>
      <c r="H97" s="438">
        <v>0</v>
      </c>
      <c r="I97" s="435">
        <v>35.139609999999998</v>
      </c>
      <c r="J97" s="436">
        <v>35.139609999999998</v>
      </c>
      <c r="K97" s="445" t="s">
        <v>257</v>
      </c>
    </row>
    <row r="98" spans="1:11" ht="14.4" customHeight="1" thickBot="1" x14ac:dyDescent="0.35">
      <c r="A98" s="456" t="s">
        <v>347</v>
      </c>
      <c r="B98" s="440">
        <v>0</v>
      </c>
      <c r="C98" s="440">
        <v>4.9638400000000003</v>
      </c>
      <c r="D98" s="441">
        <v>4.9638400000000003</v>
      </c>
      <c r="E98" s="447" t="s">
        <v>257</v>
      </c>
      <c r="F98" s="440">
        <v>0</v>
      </c>
      <c r="G98" s="441">
        <v>0</v>
      </c>
      <c r="H98" s="443">
        <v>0</v>
      </c>
      <c r="I98" s="440">
        <v>35.139609999999998</v>
      </c>
      <c r="J98" s="441">
        <v>35.139609999999998</v>
      </c>
      <c r="K98" s="448" t="s">
        <v>257</v>
      </c>
    </row>
    <row r="99" spans="1:11" ht="14.4" customHeight="1" thickBot="1" x14ac:dyDescent="0.35">
      <c r="A99" s="457" t="s">
        <v>348</v>
      </c>
      <c r="B99" s="435">
        <v>0</v>
      </c>
      <c r="C99" s="435">
        <v>0.96384000000000003</v>
      </c>
      <c r="D99" s="436">
        <v>0.96384000000000003</v>
      </c>
      <c r="E99" s="446" t="s">
        <v>257</v>
      </c>
      <c r="F99" s="435">
        <v>0</v>
      </c>
      <c r="G99" s="436">
        <v>0</v>
      </c>
      <c r="H99" s="438">
        <v>0</v>
      </c>
      <c r="I99" s="435">
        <v>35.139609999999998</v>
      </c>
      <c r="J99" s="436">
        <v>35.139609999999998</v>
      </c>
      <c r="K99" s="445" t="s">
        <v>257</v>
      </c>
    </row>
    <row r="100" spans="1:11" ht="14.4" customHeight="1" thickBot="1" x14ac:dyDescent="0.35">
      <c r="A100" s="457" t="s">
        <v>349</v>
      </c>
      <c r="B100" s="435">
        <v>0</v>
      </c>
      <c r="C100" s="435">
        <v>4</v>
      </c>
      <c r="D100" s="436">
        <v>4</v>
      </c>
      <c r="E100" s="446" t="s">
        <v>257</v>
      </c>
      <c r="F100" s="435">
        <v>0</v>
      </c>
      <c r="G100" s="436">
        <v>0</v>
      </c>
      <c r="H100" s="438">
        <v>0</v>
      </c>
      <c r="I100" s="435">
        <v>0</v>
      </c>
      <c r="J100" s="436">
        <v>0</v>
      </c>
      <c r="K100" s="445" t="s">
        <v>257</v>
      </c>
    </row>
    <row r="101" spans="1:11" ht="14.4" customHeight="1" thickBot="1" x14ac:dyDescent="0.35">
      <c r="A101" s="459" t="s">
        <v>350</v>
      </c>
      <c r="B101" s="435">
        <v>0</v>
      </c>
      <c r="C101" s="435">
        <v>10.4</v>
      </c>
      <c r="D101" s="436">
        <v>10.4</v>
      </c>
      <c r="E101" s="446" t="s">
        <v>268</v>
      </c>
      <c r="F101" s="435">
        <v>0</v>
      </c>
      <c r="G101" s="436">
        <v>0</v>
      </c>
      <c r="H101" s="438">
        <v>0</v>
      </c>
      <c r="I101" s="435">
        <v>0</v>
      </c>
      <c r="J101" s="436">
        <v>0</v>
      </c>
      <c r="K101" s="445" t="s">
        <v>257</v>
      </c>
    </row>
    <row r="102" spans="1:11" ht="14.4" customHeight="1" thickBot="1" x14ac:dyDescent="0.35">
      <c r="A102" s="457" t="s">
        <v>351</v>
      </c>
      <c r="B102" s="435">
        <v>0</v>
      </c>
      <c r="C102" s="435">
        <v>10.4</v>
      </c>
      <c r="D102" s="436">
        <v>10.4</v>
      </c>
      <c r="E102" s="446" t="s">
        <v>268</v>
      </c>
      <c r="F102" s="435">
        <v>0</v>
      </c>
      <c r="G102" s="436">
        <v>0</v>
      </c>
      <c r="H102" s="438">
        <v>0</v>
      </c>
      <c r="I102" s="435">
        <v>0</v>
      </c>
      <c r="J102" s="436">
        <v>0</v>
      </c>
      <c r="K102" s="445" t="s">
        <v>257</v>
      </c>
    </row>
    <row r="103" spans="1:11" ht="14.4" customHeight="1" thickBot="1" x14ac:dyDescent="0.35">
      <c r="A103" s="454" t="s">
        <v>352</v>
      </c>
      <c r="B103" s="435">
        <v>435.357712846097</v>
      </c>
      <c r="C103" s="435">
        <v>574.36765000000003</v>
      </c>
      <c r="D103" s="436">
        <v>139.009937153903</v>
      </c>
      <c r="E103" s="437">
        <v>1.3193005040500001</v>
      </c>
      <c r="F103" s="435">
        <v>532.00000000000102</v>
      </c>
      <c r="G103" s="436">
        <v>133</v>
      </c>
      <c r="H103" s="438">
        <v>44.86</v>
      </c>
      <c r="I103" s="435">
        <v>134.58000000000001</v>
      </c>
      <c r="J103" s="436">
        <v>1.579999999999</v>
      </c>
      <c r="K103" s="439">
        <v>0.25296992481199998</v>
      </c>
    </row>
    <row r="104" spans="1:11" ht="14.4" customHeight="1" thickBot="1" x14ac:dyDescent="0.35">
      <c r="A104" s="455" t="s">
        <v>353</v>
      </c>
      <c r="B104" s="435">
        <v>418.000965270535</v>
      </c>
      <c r="C104" s="435">
        <v>439.16199999999998</v>
      </c>
      <c r="D104" s="436">
        <v>21.161034729463999</v>
      </c>
      <c r="E104" s="437">
        <v>1.0506243680930001</v>
      </c>
      <c r="F104" s="435">
        <v>532.00000000000102</v>
      </c>
      <c r="G104" s="436">
        <v>133</v>
      </c>
      <c r="H104" s="438">
        <v>44.86</v>
      </c>
      <c r="I104" s="435">
        <v>134.58000000000001</v>
      </c>
      <c r="J104" s="436">
        <v>1.579999999999</v>
      </c>
      <c r="K104" s="439">
        <v>0.25296992481199998</v>
      </c>
    </row>
    <row r="105" spans="1:11" ht="14.4" customHeight="1" thickBot="1" x14ac:dyDescent="0.35">
      <c r="A105" s="456" t="s">
        <v>354</v>
      </c>
      <c r="B105" s="440">
        <v>418.000965270535</v>
      </c>
      <c r="C105" s="440">
        <v>418.93799999999999</v>
      </c>
      <c r="D105" s="441">
        <v>0.93703472946400002</v>
      </c>
      <c r="E105" s="442">
        <v>1.002241704702</v>
      </c>
      <c r="F105" s="440">
        <v>532.00000000000102</v>
      </c>
      <c r="G105" s="441">
        <v>133</v>
      </c>
      <c r="H105" s="443">
        <v>44.86</v>
      </c>
      <c r="I105" s="440">
        <v>134.58000000000001</v>
      </c>
      <c r="J105" s="441">
        <v>1.579999999999</v>
      </c>
      <c r="K105" s="444">
        <v>0.25296992481199998</v>
      </c>
    </row>
    <row r="106" spans="1:11" ht="14.4" customHeight="1" thickBot="1" x14ac:dyDescent="0.35">
      <c r="A106" s="457" t="s">
        <v>355</v>
      </c>
      <c r="B106" s="435">
        <v>38.000087751865998</v>
      </c>
      <c r="C106" s="435">
        <v>37.64</v>
      </c>
      <c r="D106" s="436">
        <v>-0.36008775186600001</v>
      </c>
      <c r="E106" s="437">
        <v>0.99052402841200005</v>
      </c>
      <c r="F106" s="435">
        <v>124</v>
      </c>
      <c r="G106" s="436">
        <v>31</v>
      </c>
      <c r="H106" s="438">
        <v>10.331</v>
      </c>
      <c r="I106" s="435">
        <v>30.992999999999999</v>
      </c>
      <c r="J106" s="436">
        <v>-7.0000000000000001E-3</v>
      </c>
      <c r="K106" s="439">
        <v>0.249943548387</v>
      </c>
    </row>
    <row r="107" spans="1:11" ht="14.4" customHeight="1" thickBot="1" x14ac:dyDescent="0.35">
      <c r="A107" s="457" t="s">
        <v>356</v>
      </c>
      <c r="B107" s="435">
        <v>258.00059578899101</v>
      </c>
      <c r="C107" s="435">
        <v>265.82499999999999</v>
      </c>
      <c r="D107" s="436">
        <v>7.824404211009</v>
      </c>
      <c r="E107" s="437">
        <v>1.0303270780710001</v>
      </c>
      <c r="F107" s="435">
        <v>295</v>
      </c>
      <c r="G107" s="436">
        <v>73.75</v>
      </c>
      <c r="H107" s="438">
        <v>24.946000000000002</v>
      </c>
      <c r="I107" s="435">
        <v>74.837999999999994</v>
      </c>
      <c r="J107" s="436">
        <v>1.087999999999</v>
      </c>
      <c r="K107" s="439">
        <v>0.25368813559300002</v>
      </c>
    </row>
    <row r="108" spans="1:11" ht="14.4" customHeight="1" thickBot="1" x14ac:dyDescent="0.35">
      <c r="A108" s="457" t="s">
        <v>357</v>
      </c>
      <c r="B108" s="435">
        <v>0</v>
      </c>
      <c r="C108" s="435">
        <v>0.156</v>
      </c>
      <c r="D108" s="436">
        <v>0.156</v>
      </c>
      <c r="E108" s="446" t="s">
        <v>257</v>
      </c>
      <c r="F108" s="435">
        <v>0</v>
      </c>
      <c r="G108" s="436">
        <v>0</v>
      </c>
      <c r="H108" s="438">
        <v>2.5000000000000001E-2</v>
      </c>
      <c r="I108" s="435">
        <v>7.4999999999999997E-2</v>
      </c>
      <c r="J108" s="436">
        <v>7.4999999999999997E-2</v>
      </c>
      <c r="K108" s="445" t="s">
        <v>257</v>
      </c>
    </row>
    <row r="109" spans="1:11" ht="14.4" customHeight="1" thickBot="1" x14ac:dyDescent="0.35">
      <c r="A109" s="457" t="s">
        <v>358</v>
      </c>
      <c r="B109" s="435">
        <v>122.00028172967799</v>
      </c>
      <c r="C109" s="435">
        <v>115.31699999999999</v>
      </c>
      <c r="D109" s="436">
        <v>-6.6832817296769997</v>
      </c>
      <c r="E109" s="437">
        <v>0.94521912871900005</v>
      </c>
      <c r="F109" s="435">
        <v>113</v>
      </c>
      <c r="G109" s="436">
        <v>28.25</v>
      </c>
      <c r="H109" s="438">
        <v>9.5579999999999998</v>
      </c>
      <c r="I109" s="435">
        <v>28.673999999999999</v>
      </c>
      <c r="J109" s="436">
        <v>0.42399999999900001</v>
      </c>
      <c r="K109" s="439">
        <v>0.25375221238899998</v>
      </c>
    </row>
    <row r="110" spans="1:11" ht="14.4" customHeight="1" thickBot="1" x14ac:dyDescent="0.35">
      <c r="A110" s="456" t="s">
        <v>359</v>
      </c>
      <c r="B110" s="440">
        <v>0</v>
      </c>
      <c r="C110" s="440">
        <v>20.224</v>
      </c>
      <c r="D110" s="441">
        <v>20.224</v>
      </c>
      <c r="E110" s="447" t="s">
        <v>268</v>
      </c>
      <c r="F110" s="440">
        <v>0</v>
      </c>
      <c r="G110" s="441">
        <v>0</v>
      </c>
      <c r="H110" s="443">
        <v>0</v>
      </c>
      <c r="I110" s="440">
        <v>0</v>
      </c>
      <c r="J110" s="441">
        <v>0</v>
      </c>
      <c r="K110" s="448" t="s">
        <v>257</v>
      </c>
    </row>
    <row r="111" spans="1:11" ht="14.4" customHeight="1" thickBot="1" x14ac:dyDescent="0.35">
      <c r="A111" s="457" t="s">
        <v>360</v>
      </c>
      <c r="B111" s="435">
        <v>0</v>
      </c>
      <c r="C111" s="435">
        <v>7.29</v>
      </c>
      <c r="D111" s="436">
        <v>7.29</v>
      </c>
      <c r="E111" s="446" t="s">
        <v>268</v>
      </c>
      <c r="F111" s="435">
        <v>0</v>
      </c>
      <c r="G111" s="436">
        <v>0</v>
      </c>
      <c r="H111" s="438">
        <v>0</v>
      </c>
      <c r="I111" s="435">
        <v>0</v>
      </c>
      <c r="J111" s="436">
        <v>0</v>
      </c>
      <c r="K111" s="445" t="s">
        <v>257</v>
      </c>
    </row>
    <row r="112" spans="1:11" ht="14.4" customHeight="1" thickBot="1" x14ac:dyDescent="0.35">
      <c r="A112" s="457" t="s">
        <v>361</v>
      </c>
      <c r="B112" s="435">
        <v>0</v>
      </c>
      <c r="C112" s="435">
        <v>12.933999999999999</v>
      </c>
      <c r="D112" s="436">
        <v>12.933999999999999</v>
      </c>
      <c r="E112" s="446" t="s">
        <v>268</v>
      </c>
      <c r="F112" s="435">
        <v>0</v>
      </c>
      <c r="G112" s="436">
        <v>0</v>
      </c>
      <c r="H112" s="438">
        <v>0</v>
      </c>
      <c r="I112" s="435">
        <v>0</v>
      </c>
      <c r="J112" s="436">
        <v>0</v>
      </c>
      <c r="K112" s="445" t="s">
        <v>257</v>
      </c>
    </row>
    <row r="113" spans="1:11" ht="14.4" customHeight="1" thickBot="1" x14ac:dyDescent="0.35">
      <c r="A113" s="455" t="s">
        <v>362</v>
      </c>
      <c r="B113" s="435">
        <v>17.356747575560998</v>
      </c>
      <c r="C113" s="435">
        <v>135.20564999999999</v>
      </c>
      <c r="D113" s="436">
        <v>117.84890242443799</v>
      </c>
      <c r="E113" s="437">
        <v>7.7898033264229998</v>
      </c>
      <c r="F113" s="435">
        <v>0</v>
      </c>
      <c r="G113" s="436">
        <v>0</v>
      </c>
      <c r="H113" s="438">
        <v>0</v>
      </c>
      <c r="I113" s="435">
        <v>0</v>
      </c>
      <c r="J113" s="436">
        <v>0</v>
      </c>
      <c r="K113" s="445" t="s">
        <v>257</v>
      </c>
    </row>
    <row r="114" spans="1:11" ht="14.4" customHeight="1" thickBot="1" x14ac:dyDescent="0.35">
      <c r="A114" s="456" t="s">
        <v>363</v>
      </c>
      <c r="B114" s="440">
        <v>0</v>
      </c>
      <c r="C114" s="440">
        <v>31.473099999999999</v>
      </c>
      <c r="D114" s="441">
        <v>31.473099999999999</v>
      </c>
      <c r="E114" s="447" t="s">
        <v>268</v>
      </c>
      <c r="F114" s="440">
        <v>0</v>
      </c>
      <c r="G114" s="441">
        <v>0</v>
      </c>
      <c r="H114" s="443">
        <v>0</v>
      </c>
      <c r="I114" s="440">
        <v>0</v>
      </c>
      <c r="J114" s="441">
        <v>0</v>
      </c>
      <c r="K114" s="448" t="s">
        <v>257</v>
      </c>
    </row>
    <row r="115" spans="1:11" ht="14.4" customHeight="1" thickBot="1" x14ac:dyDescent="0.35">
      <c r="A115" s="457" t="s">
        <v>364</v>
      </c>
      <c r="B115" s="435">
        <v>0</v>
      </c>
      <c r="C115" s="435">
        <v>31.473099999999999</v>
      </c>
      <c r="D115" s="436">
        <v>31.473099999999999</v>
      </c>
      <c r="E115" s="446" t="s">
        <v>268</v>
      </c>
      <c r="F115" s="435">
        <v>0</v>
      </c>
      <c r="G115" s="436">
        <v>0</v>
      </c>
      <c r="H115" s="438">
        <v>0</v>
      </c>
      <c r="I115" s="435">
        <v>0</v>
      </c>
      <c r="J115" s="436">
        <v>0</v>
      </c>
      <c r="K115" s="445" t="s">
        <v>257</v>
      </c>
    </row>
    <row r="116" spans="1:11" ht="14.4" customHeight="1" thickBot="1" x14ac:dyDescent="0.35">
      <c r="A116" s="456" t="s">
        <v>365</v>
      </c>
      <c r="B116" s="440">
        <v>17.356747575560998</v>
      </c>
      <c r="C116" s="440">
        <v>0</v>
      </c>
      <c r="D116" s="441">
        <v>-17.356747575560998</v>
      </c>
      <c r="E116" s="442">
        <v>0</v>
      </c>
      <c r="F116" s="440">
        <v>0</v>
      </c>
      <c r="G116" s="441">
        <v>0</v>
      </c>
      <c r="H116" s="443">
        <v>0</v>
      </c>
      <c r="I116" s="440">
        <v>0</v>
      </c>
      <c r="J116" s="441">
        <v>0</v>
      </c>
      <c r="K116" s="444">
        <v>0</v>
      </c>
    </row>
    <row r="117" spans="1:11" ht="14.4" customHeight="1" thickBot="1" x14ac:dyDescent="0.35">
      <c r="A117" s="457" t="s">
        <v>366</v>
      </c>
      <c r="B117" s="435">
        <v>17.356747575560998</v>
      </c>
      <c r="C117" s="435">
        <v>0</v>
      </c>
      <c r="D117" s="436">
        <v>-17.356747575560998</v>
      </c>
      <c r="E117" s="437">
        <v>0</v>
      </c>
      <c r="F117" s="435">
        <v>0</v>
      </c>
      <c r="G117" s="436">
        <v>0</v>
      </c>
      <c r="H117" s="438">
        <v>0</v>
      </c>
      <c r="I117" s="435">
        <v>0</v>
      </c>
      <c r="J117" s="436">
        <v>0</v>
      </c>
      <c r="K117" s="439">
        <v>0</v>
      </c>
    </row>
    <row r="118" spans="1:11" ht="14.4" customHeight="1" thickBot="1" x14ac:dyDescent="0.35">
      <c r="A118" s="456" t="s">
        <v>367</v>
      </c>
      <c r="B118" s="440">
        <v>0</v>
      </c>
      <c r="C118" s="440">
        <v>14.14415</v>
      </c>
      <c r="D118" s="441">
        <v>14.14415</v>
      </c>
      <c r="E118" s="447" t="s">
        <v>257</v>
      </c>
      <c r="F118" s="440">
        <v>0</v>
      </c>
      <c r="G118" s="441">
        <v>0</v>
      </c>
      <c r="H118" s="443">
        <v>0</v>
      </c>
      <c r="I118" s="440">
        <v>0</v>
      </c>
      <c r="J118" s="441">
        <v>0</v>
      </c>
      <c r="K118" s="448" t="s">
        <v>257</v>
      </c>
    </row>
    <row r="119" spans="1:11" ht="14.4" customHeight="1" thickBot="1" x14ac:dyDescent="0.35">
      <c r="A119" s="457" t="s">
        <v>368</v>
      </c>
      <c r="B119" s="435">
        <v>0</v>
      </c>
      <c r="C119" s="435">
        <v>14.14415</v>
      </c>
      <c r="D119" s="436">
        <v>14.14415</v>
      </c>
      <c r="E119" s="446" t="s">
        <v>257</v>
      </c>
      <c r="F119" s="435">
        <v>0</v>
      </c>
      <c r="G119" s="436">
        <v>0</v>
      </c>
      <c r="H119" s="438">
        <v>0</v>
      </c>
      <c r="I119" s="435">
        <v>0</v>
      </c>
      <c r="J119" s="436">
        <v>0</v>
      </c>
      <c r="K119" s="445" t="s">
        <v>257</v>
      </c>
    </row>
    <row r="120" spans="1:11" ht="14.4" customHeight="1" thickBot="1" x14ac:dyDescent="0.35">
      <c r="A120" s="456" t="s">
        <v>369</v>
      </c>
      <c r="B120" s="440">
        <v>0</v>
      </c>
      <c r="C120" s="440">
        <v>89.588399999999993</v>
      </c>
      <c r="D120" s="441">
        <v>89.588399999999993</v>
      </c>
      <c r="E120" s="447" t="s">
        <v>257</v>
      </c>
      <c r="F120" s="440">
        <v>0</v>
      </c>
      <c r="G120" s="441">
        <v>0</v>
      </c>
      <c r="H120" s="443">
        <v>0</v>
      </c>
      <c r="I120" s="440">
        <v>0</v>
      </c>
      <c r="J120" s="441">
        <v>0</v>
      </c>
      <c r="K120" s="448" t="s">
        <v>257</v>
      </c>
    </row>
    <row r="121" spans="1:11" ht="14.4" customHeight="1" thickBot="1" x14ac:dyDescent="0.35">
      <c r="A121" s="457" t="s">
        <v>370</v>
      </c>
      <c r="B121" s="435">
        <v>0</v>
      </c>
      <c r="C121" s="435">
        <v>89.588399999999993</v>
      </c>
      <c r="D121" s="436">
        <v>89.588399999999993</v>
      </c>
      <c r="E121" s="446" t="s">
        <v>257</v>
      </c>
      <c r="F121" s="435">
        <v>0</v>
      </c>
      <c r="G121" s="436">
        <v>0</v>
      </c>
      <c r="H121" s="438">
        <v>0</v>
      </c>
      <c r="I121" s="435">
        <v>0</v>
      </c>
      <c r="J121" s="436">
        <v>0</v>
      </c>
      <c r="K121" s="445" t="s">
        <v>257</v>
      </c>
    </row>
    <row r="122" spans="1:11" ht="14.4" customHeight="1" thickBot="1" x14ac:dyDescent="0.35">
      <c r="A122" s="453" t="s">
        <v>371</v>
      </c>
      <c r="B122" s="435">
        <v>5325.3895484635896</v>
      </c>
      <c r="C122" s="435">
        <v>6243.8644400000003</v>
      </c>
      <c r="D122" s="436">
        <v>918.47489153641504</v>
      </c>
      <c r="E122" s="437">
        <v>1.172470930657</v>
      </c>
      <c r="F122" s="435">
        <v>5395.0174513792599</v>
      </c>
      <c r="G122" s="436">
        <v>1348.75436284481</v>
      </c>
      <c r="H122" s="438">
        <v>670.71929999999998</v>
      </c>
      <c r="I122" s="435">
        <v>1823.33106</v>
      </c>
      <c r="J122" s="436">
        <v>474.57669715518603</v>
      </c>
      <c r="K122" s="439">
        <v>0.33796573902299998</v>
      </c>
    </row>
    <row r="123" spans="1:11" ht="14.4" customHeight="1" thickBot="1" x14ac:dyDescent="0.35">
      <c r="A123" s="454" t="s">
        <v>372</v>
      </c>
      <c r="B123" s="435">
        <v>5323.6498746444504</v>
      </c>
      <c r="C123" s="435">
        <v>6233.5215399999997</v>
      </c>
      <c r="D123" s="436">
        <v>909.87166535555298</v>
      </c>
      <c r="E123" s="437">
        <v>1.1709112520130001</v>
      </c>
      <c r="F123" s="435">
        <v>5395.0174513792599</v>
      </c>
      <c r="G123" s="436">
        <v>1348.75436284481</v>
      </c>
      <c r="H123" s="438">
        <v>670.09829999999999</v>
      </c>
      <c r="I123" s="435">
        <v>1822.2960599999999</v>
      </c>
      <c r="J123" s="436">
        <v>473.541697155186</v>
      </c>
      <c r="K123" s="439">
        <v>0.33777389534300001</v>
      </c>
    </row>
    <row r="124" spans="1:11" ht="14.4" customHeight="1" thickBot="1" x14ac:dyDescent="0.35">
      <c r="A124" s="455" t="s">
        <v>373</v>
      </c>
      <c r="B124" s="435">
        <v>5323.6498746444504</v>
      </c>
      <c r="C124" s="435">
        <v>6233.5215399999997</v>
      </c>
      <c r="D124" s="436">
        <v>909.87166535555298</v>
      </c>
      <c r="E124" s="437">
        <v>1.1709112520130001</v>
      </c>
      <c r="F124" s="435">
        <v>5395.0174513792599</v>
      </c>
      <c r="G124" s="436">
        <v>1348.75436284481</v>
      </c>
      <c r="H124" s="438">
        <v>670.09829999999999</v>
      </c>
      <c r="I124" s="435">
        <v>1822.2960599999999</v>
      </c>
      <c r="J124" s="436">
        <v>473.541697155186</v>
      </c>
      <c r="K124" s="439">
        <v>0.33777389534300001</v>
      </c>
    </row>
    <row r="125" spans="1:11" ht="14.4" customHeight="1" thickBot="1" x14ac:dyDescent="0.35">
      <c r="A125" s="456" t="s">
        <v>374</v>
      </c>
      <c r="B125" s="440">
        <v>1660.6495073603601</v>
      </c>
      <c r="C125" s="440">
        <v>1421.05908</v>
      </c>
      <c r="D125" s="441">
        <v>-239.59042736035499</v>
      </c>
      <c r="E125" s="442">
        <v>0.85572486771</v>
      </c>
      <c r="F125" s="440">
        <v>1425</v>
      </c>
      <c r="G125" s="441">
        <v>356.25</v>
      </c>
      <c r="H125" s="443">
        <v>187.70871</v>
      </c>
      <c r="I125" s="440">
        <v>469.87065999999999</v>
      </c>
      <c r="J125" s="441">
        <v>113.62066</v>
      </c>
      <c r="K125" s="444">
        <v>0.32973379649099999</v>
      </c>
    </row>
    <row r="126" spans="1:11" ht="14.4" customHeight="1" thickBot="1" x14ac:dyDescent="0.35">
      <c r="A126" s="457" t="s">
        <v>375</v>
      </c>
      <c r="B126" s="435">
        <v>119.053666113623</v>
      </c>
      <c r="C126" s="435">
        <v>62.46472</v>
      </c>
      <c r="D126" s="436">
        <v>-56.588946113623003</v>
      </c>
      <c r="E126" s="437">
        <v>0.52467699684500002</v>
      </c>
      <c r="F126" s="435">
        <v>65</v>
      </c>
      <c r="G126" s="436">
        <v>16.25</v>
      </c>
      <c r="H126" s="438">
        <v>7.4394</v>
      </c>
      <c r="I126" s="435">
        <v>20.506399999999999</v>
      </c>
      <c r="J126" s="436">
        <v>4.2564000000000002</v>
      </c>
      <c r="K126" s="439">
        <v>0.31548307692299998</v>
      </c>
    </row>
    <row r="127" spans="1:11" ht="14.4" customHeight="1" thickBot="1" x14ac:dyDescent="0.35">
      <c r="A127" s="457" t="s">
        <v>376</v>
      </c>
      <c r="B127" s="435">
        <v>1541.5958412467301</v>
      </c>
      <c r="C127" s="435">
        <v>1358.5943600000001</v>
      </c>
      <c r="D127" s="436">
        <v>-183.001481246732</v>
      </c>
      <c r="E127" s="437">
        <v>0.88129088289500002</v>
      </c>
      <c r="F127" s="435">
        <v>1360</v>
      </c>
      <c r="G127" s="436">
        <v>340</v>
      </c>
      <c r="H127" s="438">
        <v>180.26930999999999</v>
      </c>
      <c r="I127" s="435">
        <v>449.36426</v>
      </c>
      <c r="J127" s="436">
        <v>109.36426</v>
      </c>
      <c r="K127" s="439">
        <v>0.33041489705799998</v>
      </c>
    </row>
    <row r="128" spans="1:11" ht="14.4" customHeight="1" thickBot="1" x14ac:dyDescent="0.35">
      <c r="A128" s="456" t="s">
        <v>377</v>
      </c>
      <c r="B128" s="440">
        <v>1.0000001002679999</v>
      </c>
      <c r="C128" s="440">
        <v>0</v>
      </c>
      <c r="D128" s="441">
        <v>-1.0000001002679999</v>
      </c>
      <c r="E128" s="442">
        <v>0</v>
      </c>
      <c r="F128" s="440">
        <v>1.9731494832780001</v>
      </c>
      <c r="G128" s="441">
        <v>0.49328737081899998</v>
      </c>
      <c r="H128" s="443">
        <v>1.1099000000000001</v>
      </c>
      <c r="I128" s="440">
        <v>3.1455000000000002</v>
      </c>
      <c r="J128" s="441">
        <v>2.6522126291800001</v>
      </c>
      <c r="K128" s="444">
        <v>1.5941519011380001</v>
      </c>
    </row>
    <row r="129" spans="1:11" ht="14.4" customHeight="1" thickBot="1" x14ac:dyDescent="0.35">
      <c r="A129" s="457" t="s">
        <v>378</v>
      </c>
      <c r="B129" s="435">
        <v>1.0000001002679999</v>
      </c>
      <c r="C129" s="435">
        <v>0</v>
      </c>
      <c r="D129" s="436">
        <v>-1.0000001002679999</v>
      </c>
      <c r="E129" s="437">
        <v>0</v>
      </c>
      <c r="F129" s="435">
        <v>1.9731494832780001</v>
      </c>
      <c r="G129" s="436">
        <v>0.49328737081899998</v>
      </c>
      <c r="H129" s="438">
        <v>0</v>
      </c>
      <c r="I129" s="435">
        <v>0</v>
      </c>
      <c r="J129" s="436">
        <v>-0.49328737081899998</v>
      </c>
      <c r="K129" s="439">
        <v>0</v>
      </c>
    </row>
    <row r="130" spans="1:11" ht="14.4" customHeight="1" thickBot="1" x14ac:dyDescent="0.35">
      <c r="A130" s="457" t="s">
        <v>379</v>
      </c>
      <c r="B130" s="435">
        <v>0</v>
      </c>
      <c r="C130" s="435">
        <v>0</v>
      </c>
      <c r="D130" s="436">
        <v>0</v>
      </c>
      <c r="E130" s="446" t="s">
        <v>257</v>
      </c>
      <c r="F130" s="435">
        <v>0</v>
      </c>
      <c r="G130" s="436">
        <v>0</v>
      </c>
      <c r="H130" s="438">
        <v>1.1099000000000001</v>
      </c>
      <c r="I130" s="435">
        <v>3.1455000000000002</v>
      </c>
      <c r="J130" s="436">
        <v>3.1455000000000002</v>
      </c>
      <c r="K130" s="445" t="s">
        <v>257</v>
      </c>
    </row>
    <row r="131" spans="1:11" ht="14.4" customHeight="1" thickBot="1" x14ac:dyDescent="0.35">
      <c r="A131" s="456" t="s">
        <v>380</v>
      </c>
      <c r="B131" s="440">
        <v>33.000003308864997</v>
      </c>
      <c r="C131" s="440">
        <v>7.5350000000000001</v>
      </c>
      <c r="D131" s="441">
        <v>-25.465003308865001</v>
      </c>
      <c r="E131" s="442">
        <v>0.22833331043800001</v>
      </c>
      <c r="F131" s="440">
        <v>48</v>
      </c>
      <c r="G131" s="441">
        <v>12</v>
      </c>
      <c r="H131" s="443">
        <v>0</v>
      </c>
      <c r="I131" s="440">
        <v>2.4065799999999999</v>
      </c>
      <c r="J131" s="441">
        <v>-9.5934200000000001</v>
      </c>
      <c r="K131" s="444">
        <v>5.0137083333000002E-2</v>
      </c>
    </row>
    <row r="132" spans="1:11" ht="14.4" customHeight="1" thickBot="1" x14ac:dyDescent="0.35">
      <c r="A132" s="457" t="s">
        <v>381</v>
      </c>
      <c r="B132" s="435">
        <v>33.000003308864997</v>
      </c>
      <c r="C132" s="435">
        <v>7.5350000000000001</v>
      </c>
      <c r="D132" s="436">
        <v>-25.465003308865001</v>
      </c>
      <c r="E132" s="437">
        <v>0.22833331043800001</v>
      </c>
      <c r="F132" s="435">
        <v>48</v>
      </c>
      <c r="G132" s="436">
        <v>12</v>
      </c>
      <c r="H132" s="438">
        <v>0</v>
      </c>
      <c r="I132" s="435">
        <v>2.4065799999999999</v>
      </c>
      <c r="J132" s="436">
        <v>-9.5934200000000001</v>
      </c>
      <c r="K132" s="439">
        <v>5.0137083333000002E-2</v>
      </c>
    </row>
    <row r="133" spans="1:11" ht="14.4" customHeight="1" thickBot="1" x14ac:dyDescent="0.35">
      <c r="A133" s="456" t="s">
        <v>382</v>
      </c>
      <c r="B133" s="440">
        <v>0</v>
      </c>
      <c r="C133" s="440">
        <v>0.67679999999999996</v>
      </c>
      <c r="D133" s="441">
        <v>0.67679999999999996</v>
      </c>
      <c r="E133" s="447" t="s">
        <v>257</v>
      </c>
      <c r="F133" s="440">
        <v>1.0443018959779999</v>
      </c>
      <c r="G133" s="441">
        <v>0.261075473994</v>
      </c>
      <c r="H133" s="443">
        <v>0</v>
      </c>
      <c r="I133" s="440">
        <v>0.40770000000000001</v>
      </c>
      <c r="J133" s="441">
        <v>0.14662452600500001</v>
      </c>
      <c r="K133" s="444">
        <v>0.39040434721900003</v>
      </c>
    </row>
    <row r="134" spans="1:11" ht="14.4" customHeight="1" thickBot="1" x14ac:dyDescent="0.35">
      <c r="A134" s="457" t="s">
        <v>383</v>
      </c>
      <c r="B134" s="435">
        <v>0</v>
      </c>
      <c r="C134" s="435">
        <v>0.67679999999999996</v>
      </c>
      <c r="D134" s="436">
        <v>0.67679999999999996</v>
      </c>
      <c r="E134" s="446" t="s">
        <v>257</v>
      </c>
      <c r="F134" s="435">
        <v>1.0443018959779999</v>
      </c>
      <c r="G134" s="436">
        <v>0.261075473994</v>
      </c>
      <c r="H134" s="438">
        <v>0</v>
      </c>
      <c r="I134" s="435">
        <v>0.40770000000000001</v>
      </c>
      <c r="J134" s="436">
        <v>0.14662452600500001</v>
      </c>
      <c r="K134" s="439">
        <v>0.39040434721900003</v>
      </c>
    </row>
    <row r="135" spans="1:11" ht="14.4" customHeight="1" thickBot="1" x14ac:dyDescent="0.35">
      <c r="A135" s="456" t="s">
        <v>384</v>
      </c>
      <c r="B135" s="440">
        <v>3629.0003638749599</v>
      </c>
      <c r="C135" s="440">
        <v>4554.8625300000003</v>
      </c>
      <c r="D135" s="441">
        <v>925.86216612504404</v>
      </c>
      <c r="E135" s="442">
        <v>1.2551287057830001</v>
      </c>
      <c r="F135" s="440">
        <v>3919</v>
      </c>
      <c r="G135" s="441">
        <v>979.75</v>
      </c>
      <c r="H135" s="443">
        <v>481.27969000000002</v>
      </c>
      <c r="I135" s="440">
        <v>1346.4039</v>
      </c>
      <c r="J135" s="441">
        <v>366.65390000000002</v>
      </c>
      <c r="K135" s="444">
        <v>0.34355802500600002</v>
      </c>
    </row>
    <row r="136" spans="1:11" ht="14.4" customHeight="1" thickBot="1" x14ac:dyDescent="0.35">
      <c r="A136" s="457" t="s">
        <v>385</v>
      </c>
      <c r="B136" s="435">
        <v>1087.0001089920299</v>
      </c>
      <c r="C136" s="435">
        <v>1269.93</v>
      </c>
      <c r="D136" s="436">
        <v>182.92989100797001</v>
      </c>
      <c r="E136" s="437">
        <v>1.1682887513019999</v>
      </c>
      <c r="F136" s="435">
        <v>1149</v>
      </c>
      <c r="G136" s="436">
        <v>287.25</v>
      </c>
      <c r="H136" s="438">
        <v>133.41876999999999</v>
      </c>
      <c r="I136" s="435">
        <v>387.79575999999997</v>
      </c>
      <c r="J136" s="436">
        <v>100.54576</v>
      </c>
      <c r="K136" s="439">
        <v>0.337507188859</v>
      </c>
    </row>
    <row r="137" spans="1:11" ht="14.4" customHeight="1" thickBot="1" x14ac:dyDescent="0.35">
      <c r="A137" s="457" t="s">
        <v>386</v>
      </c>
      <c r="B137" s="435">
        <v>2542.0002548829302</v>
      </c>
      <c r="C137" s="435">
        <v>3284.93253</v>
      </c>
      <c r="D137" s="436">
        <v>742.932275117073</v>
      </c>
      <c r="E137" s="437">
        <v>1.292262864132</v>
      </c>
      <c r="F137" s="435">
        <v>2770</v>
      </c>
      <c r="G137" s="436">
        <v>692.5</v>
      </c>
      <c r="H137" s="438">
        <v>347.86092000000002</v>
      </c>
      <c r="I137" s="435">
        <v>958.60814000000005</v>
      </c>
      <c r="J137" s="436">
        <v>266.10813999999999</v>
      </c>
      <c r="K137" s="439">
        <v>0.34606792057699998</v>
      </c>
    </row>
    <row r="138" spans="1:11" ht="14.4" customHeight="1" thickBot="1" x14ac:dyDescent="0.35">
      <c r="A138" s="456" t="s">
        <v>387</v>
      </c>
      <c r="B138" s="440">
        <v>0</v>
      </c>
      <c r="C138" s="440">
        <v>249.38812999999999</v>
      </c>
      <c r="D138" s="441">
        <v>249.38812999999999</v>
      </c>
      <c r="E138" s="447" t="s">
        <v>257</v>
      </c>
      <c r="F138" s="440">
        <v>0</v>
      </c>
      <c r="G138" s="441">
        <v>0</v>
      </c>
      <c r="H138" s="443">
        <v>0</v>
      </c>
      <c r="I138" s="440">
        <v>6.1719999999999997E-2</v>
      </c>
      <c r="J138" s="441">
        <v>6.1719999999999997E-2</v>
      </c>
      <c r="K138" s="448" t="s">
        <v>257</v>
      </c>
    </row>
    <row r="139" spans="1:11" ht="14.4" customHeight="1" thickBot="1" x14ac:dyDescent="0.35">
      <c r="A139" s="457" t="s">
        <v>388</v>
      </c>
      <c r="B139" s="435">
        <v>0</v>
      </c>
      <c r="C139" s="435">
        <v>16.820720000000001</v>
      </c>
      <c r="D139" s="436">
        <v>16.820720000000001</v>
      </c>
      <c r="E139" s="446" t="s">
        <v>257</v>
      </c>
      <c r="F139" s="435">
        <v>0</v>
      </c>
      <c r="G139" s="436">
        <v>0</v>
      </c>
      <c r="H139" s="438">
        <v>0</v>
      </c>
      <c r="I139" s="435">
        <v>0</v>
      </c>
      <c r="J139" s="436">
        <v>0</v>
      </c>
      <c r="K139" s="445" t="s">
        <v>257</v>
      </c>
    </row>
    <row r="140" spans="1:11" ht="14.4" customHeight="1" thickBot="1" x14ac:dyDescent="0.35">
      <c r="A140" s="457" t="s">
        <v>389</v>
      </c>
      <c r="B140" s="435">
        <v>0</v>
      </c>
      <c r="C140" s="435">
        <v>232.56741</v>
      </c>
      <c r="D140" s="436">
        <v>232.56741</v>
      </c>
      <c r="E140" s="446" t="s">
        <v>257</v>
      </c>
      <c r="F140" s="435">
        <v>0</v>
      </c>
      <c r="G140" s="436">
        <v>0</v>
      </c>
      <c r="H140" s="438">
        <v>0</v>
      </c>
      <c r="I140" s="435">
        <v>6.1719999999999997E-2</v>
      </c>
      <c r="J140" s="436">
        <v>6.1719999999999997E-2</v>
      </c>
      <c r="K140" s="445" t="s">
        <v>257</v>
      </c>
    </row>
    <row r="141" spans="1:11" ht="14.4" customHeight="1" thickBot="1" x14ac:dyDescent="0.35">
      <c r="A141" s="454" t="s">
        <v>390</v>
      </c>
      <c r="B141" s="435">
        <v>1.7396738191379999</v>
      </c>
      <c r="C141" s="435">
        <v>10.3429</v>
      </c>
      <c r="D141" s="436">
        <v>8.6032261808610002</v>
      </c>
      <c r="E141" s="437">
        <v>5.9453099116720001</v>
      </c>
      <c r="F141" s="435">
        <v>0</v>
      </c>
      <c r="G141" s="436">
        <v>0</v>
      </c>
      <c r="H141" s="438">
        <v>0.621</v>
      </c>
      <c r="I141" s="435">
        <v>1.0349999999999999</v>
      </c>
      <c r="J141" s="436">
        <v>1.0349999999999999</v>
      </c>
      <c r="K141" s="445" t="s">
        <v>257</v>
      </c>
    </row>
    <row r="142" spans="1:11" ht="14.4" customHeight="1" thickBot="1" x14ac:dyDescent="0.35">
      <c r="A142" s="455" t="s">
        <v>391</v>
      </c>
      <c r="B142" s="435">
        <v>0</v>
      </c>
      <c r="C142" s="435">
        <v>9.7550000000000008</v>
      </c>
      <c r="D142" s="436">
        <v>9.7550000000000008</v>
      </c>
      <c r="E142" s="446" t="s">
        <v>257</v>
      </c>
      <c r="F142" s="435">
        <v>0</v>
      </c>
      <c r="G142" s="436">
        <v>0</v>
      </c>
      <c r="H142" s="438">
        <v>0.621</v>
      </c>
      <c r="I142" s="435">
        <v>1.0349999999999999</v>
      </c>
      <c r="J142" s="436">
        <v>1.0349999999999999</v>
      </c>
      <c r="K142" s="445" t="s">
        <v>257</v>
      </c>
    </row>
    <row r="143" spans="1:11" ht="14.4" customHeight="1" thickBot="1" x14ac:dyDescent="0.35">
      <c r="A143" s="456" t="s">
        <v>392</v>
      </c>
      <c r="B143" s="440">
        <v>0</v>
      </c>
      <c r="C143" s="440">
        <v>9.7550000000000008</v>
      </c>
      <c r="D143" s="441">
        <v>9.7550000000000008</v>
      </c>
      <c r="E143" s="447" t="s">
        <v>257</v>
      </c>
      <c r="F143" s="440">
        <v>0</v>
      </c>
      <c r="G143" s="441">
        <v>0</v>
      </c>
      <c r="H143" s="443">
        <v>0.621</v>
      </c>
      <c r="I143" s="440">
        <v>1.0349999999999999</v>
      </c>
      <c r="J143" s="441">
        <v>1.0349999999999999</v>
      </c>
      <c r="K143" s="448" t="s">
        <v>257</v>
      </c>
    </row>
    <row r="144" spans="1:11" ht="14.4" customHeight="1" thickBot="1" x14ac:dyDescent="0.35">
      <c r="A144" s="457" t="s">
        <v>393</v>
      </c>
      <c r="B144" s="435">
        <v>0</v>
      </c>
      <c r="C144" s="435">
        <v>9.7550000000000008</v>
      </c>
      <c r="D144" s="436">
        <v>9.7550000000000008</v>
      </c>
      <c r="E144" s="446" t="s">
        <v>257</v>
      </c>
      <c r="F144" s="435">
        <v>0</v>
      </c>
      <c r="G144" s="436">
        <v>0</v>
      </c>
      <c r="H144" s="438">
        <v>0.621</v>
      </c>
      <c r="I144" s="435">
        <v>1.0349999999999999</v>
      </c>
      <c r="J144" s="436">
        <v>1.0349999999999999</v>
      </c>
      <c r="K144" s="445" t="s">
        <v>257</v>
      </c>
    </row>
    <row r="145" spans="1:11" ht="14.4" customHeight="1" thickBot="1" x14ac:dyDescent="0.35">
      <c r="A145" s="460" t="s">
        <v>394</v>
      </c>
      <c r="B145" s="440">
        <v>1.7396738191379999</v>
      </c>
      <c r="C145" s="440">
        <v>0.58789999999999998</v>
      </c>
      <c r="D145" s="441">
        <v>-1.151773819138</v>
      </c>
      <c r="E145" s="442">
        <v>0.33793691296099998</v>
      </c>
      <c r="F145" s="440">
        <v>0</v>
      </c>
      <c r="G145" s="441">
        <v>0</v>
      </c>
      <c r="H145" s="443">
        <v>0</v>
      </c>
      <c r="I145" s="440">
        <v>0</v>
      </c>
      <c r="J145" s="441">
        <v>0</v>
      </c>
      <c r="K145" s="448" t="s">
        <v>257</v>
      </c>
    </row>
    <row r="146" spans="1:11" ht="14.4" customHeight="1" thickBot="1" x14ac:dyDescent="0.35">
      <c r="A146" s="456" t="s">
        <v>395</v>
      </c>
      <c r="B146" s="440">
        <v>0</v>
      </c>
      <c r="C146" s="440">
        <v>8.9999999999999998E-4</v>
      </c>
      <c r="D146" s="441">
        <v>8.9999999999999998E-4</v>
      </c>
      <c r="E146" s="447" t="s">
        <v>257</v>
      </c>
      <c r="F146" s="440">
        <v>0</v>
      </c>
      <c r="G146" s="441">
        <v>0</v>
      </c>
      <c r="H146" s="443">
        <v>0</v>
      </c>
      <c r="I146" s="440">
        <v>0</v>
      </c>
      <c r="J146" s="441">
        <v>0</v>
      </c>
      <c r="K146" s="448" t="s">
        <v>257</v>
      </c>
    </row>
    <row r="147" spans="1:11" ht="14.4" customHeight="1" thickBot="1" x14ac:dyDescent="0.35">
      <c r="A147" s="457" t="s">
        <v>396</v>
      </c>
      <c r="B147" s="435">
        <v>0</v>
      </c>
      <c r="C147" s="435">
        <v>8.9999999999999998E-4</v>
      </c>
      <c r="D147" s="436">
        <v>8.9999999999999998E-4</v>
      </c>
      <c r="E147" s="446" t="s">
        <v>257</v>
      </c>
      <c r="F147" s="435">
        <v>0</v>
      </c>
      <c r="G147" s="436">
        <v>0</v>
      </c>
      <c r="H147" s="438">
        <v>0</v>
      </c>
      <c r="I147" s="435">
        <v>0</v>
      </c>
      <c r="J147" s="436">
        <v>0</v>
      </c>
      <c r="K147" s="445" t="s">
        <v>257</v>
      </c>
    </row>
    <row r="148" spans="1:11" ht="14.4" customHeight="1" thickBot="1" x14ac:dyDescent="0.35">
      <c r="A148" s="456" t="s">
        <v>397</v>
      </c>
      <c r="B148" s="440">
        <v>1.7396738191379999</v>
      </c>
      <c r="C148" s="440">
        <v>0.58699999999999997</v>
      </c>
      <c r="D148" s="441">
        <v>-1.1526738191379999</v>
      </c>
      <c r="E148" s="442">
        <v>0.33741957460200001</v>
      </c>
      <c r="F148" s="440">
        <v>0</v>
      </c>
      <c r="G148" s="441">
        <v>0</v>
      </c>
      <c r="H148" s="443">
        <v>0</v>
      </c>
      <c r="I148" s="440">
        <v>0</v>
      </c>
      <c r="J148" s="441">
        <v>0</v>
      </c>
      <c r="K148" s="448" t="s">
        <v>257</v>
      </c>
    </row>
    <row r="149" spans="1:11" ht="14.4" customHeight="1" thickBot="1" x14ac:dyDescent="0.35">
      <c r="A149" s="457" t="s">
        <v>398</v>
      </c>
      <c r="B149" s="435">
        <v>7.8479441058999996E-2</v>
      </c>
      <c r="C149" s="435">
        <v>0.58699999999999997</v>
      </c>
      <c r="D149" s="436">
        <v>0.50852055894000003</v>
      </c>
      <c r="E149" s="437">
        <v>7.4796659109229999</v>
      </c>
      <c r="F149" s="435">
        <v>0</v>
      </c>
      <c r="G149" s="436">
        <v>0</v>
      </c>
      <c r="H149" s="438">
        <v>0</v>
      </c>
      <c r="I149" s="435">
        <v>0</v>
      </c>
      <c r="J149" s="436">
        <v>0</v>
      </c>
      <c r="K149" s="445" t="s">
        <v>257</v>
      </c>
    </row>
    <row r="150" spans="1:11" ht="14.4" customHeight="1" thickBot="1" x14ac:dyDescent="0.35">
      <c r="A150" s="457" t="s">
        <v>399</v>
      </c>
      <c r="B150" s="435">
        <v>1.6611943780780001</v>
      </c>
      <c r="C150" s="435">
        <v>0</v>
      </c>
      <c r="D150" s="436">
        <v>-1.6611943780780001</v>
      </c>
      <c r="E150" s="437">
        <v>0</v>
      </c>
      <c r="F150" s="435">
        <v>0</v>
      </c>
      <c r="G150" s="436">
        <v>0</v>
      </c>
      <c r="H150" s="438">
        <v>0</v>
      </c>
      <c r="I150" s="435">
        <v>0</v>
      </c>
      <c r="J150" s="436">
        <v>0</v>
      </c>
      <c r="K150" s="439">
        <v>0</v>
      </c>
    </row>
    <row r="151" spans="1:11" ht="14.4" customHeight="1" thickBot="1" x14ac:dyDescent="0.35">
      <c r="A151" s="453" t="s">
        <v>400</v>
      </c>
      <c r="B151" s="435">
        <v>1195.57910689143</v>
      </c>
      <c r="C151" s="435">
        <v>1194.6464599999999</v>
      </c>
      <c r="D151" s="436">
        <v>-0.93264689143199997</v>
      </c>
      <c r="E151" s="437">
        <v>0.999219920383</v>
      </c>
      <c r="F151" s="435">
        <v>1265.48934821219</v>
      </c>
      <c r="G151" s="436">
        <v>316.372337053048</v>
      </c>
      <c r="H151" s="438">
        <v>103.94891</v>
      </c>
      <c r="I151" s="435">
        <v>277.51227</v>
      </c>
      <c r="J151" s="436">
        <v>-38.860067053046997</v>
      </c>
      <c r="K151" s="439">
        <v>0.219292458203</v>
      </c>
    </row>
    <row r="152" spans="1:11" ht="14.4" customHeight="1" thickBot="1" x14ac:dyDescent="0.35">
      <c r="A152" s="458" t="s">
        <v>401</v>
      </c>
      <c r="B152" s="440">
        <v>1195.57910689143</v>
      </c>
      <c r="C152" s="440">
        <v>1194.6464599999999</v>
      </c>
      <c r="D152" s="441">
        <v>-0.93264689143199997</v>
      </c>
      <c r="E152" s="442">
        <v>0.999219920383</v>
      </c>
      <c r="F152" s="440">
        <v>1265.48934821219</v>
      </c>
      <c r="G152" s="441">
        <v>316.372337053048</v>
      </c>
      <c r="H152" s="443">
        <v>103.94891</v>
      </c>
      <c r="I152" s="440">
        <v>277.51227</v>
      </c>
      <c r="J152" s="441">
        <v>-38.860067053046997</v>
      </c>
      <c r="K152" s="444">
        <v>0.219292458203</v>
      </c>
    </row>
    <row r="153" spans="1:11" ht="14.4" customHeight="1" thickBot="1" x14ac:dyDescent="0.35">
      <c r="A153" s="460" t="s">
        <v>54</v>
      </c>
      <c r="B153" s="440">
        <v>1195.57910689143</v>
      </c>
      <c r="C153" s="440">
        <v>1194.6464599999999</v>
      </c>
      <c r="D153" s="441">
        <v>-0.93264689143199997</v>
      </c>
      <c r="E153" s="442">
        <v>0.999219920383</v>
      </c>
      <c r="F153" s="440">
        <v>1265.48934821219</v>
      </c>
      <c r="G153" s="441">
        <v>316.372337053048</v>
      </c>
      <c r="H153" s="443">
        <v>103.94891</v>
      </c>
      <c r="I153" s="440">
        <v>277.51227</v>
      </c>
      <c r="J153" s="441">
        <v>-38.860067053046997</v>
      </c>
      <c r="K153" s="444">
        <v>0.219292458203</v>
      </c>
    </row>
    <row r="154" spans="1:11" ht="14.4" customHeight="1" thickBot="1" x14ac:dyDescent="0.35">
      <c r="A154" s="459" t="s">
        <v>402</v>
      </c>
      <c r="B154" s="435">
        <v>0</v>
      </c>
      <c r="C154" s="435">
        <v>0</v>
      </c>
      <c r="D154" s="436">
        <v>0</v>
      </c>
      <c r="E154" s="437">
        <v>1</v>
      </c>
      <c r="F154" s="435">
        <v>0.27950865751300003</v>
      </c>
      <c r="G154" s="436">
        <v>6.9877164377999998E-2</v>
      </c>
      <c r="H154" s="438">
        <v>-3.6630000000000003E-2</v>
      </c>
      <c r="I154" s="435">
        <v>4.0000000000000001E-3</v>
      </c>
      <c r="J154" s="436">
        <v>-6.5877164377999994E-2</v>
      </c>
      <c r="K154" s="439">
        <v>1.4310826847E-2</v>
      </c>
    </row>
    <row r="155" spans="1:11" ht="14.4" customHeight="1" thickBot="1" x14ac:dyDescent="0.35">
      <c r="A155" s="457" t="s">
        <v>403</v>
      </c>
      <c r="B155" s="435">
        <v>0</v>
      </c>
      <c r="C155" s="435">
        <v>0</v>
      </c>
      <c r="D155" s="436">
        <v>0</v>
      </c>
      <c r="E155" s="437">
        <v>1</v>
      </c>
      <c r="F155" s="435">
        <v>0.27950865751300003</v>
      </c>
      <c r="G155" s="436">
        <v>6.9877164377999998E-2</v>
      </c>
      <c r="H155" s="438">
        <v>-3.6630000000000003E-2</v>
      </c>
      <c r="I155" s="435">
        <v>4.0000000000000001E-3</v>
      </c>
      <c r="J155" s="436">
        <v>-6.5877164377999994E-2</v>
      </c>
      <c r="K155" s="439">
        <v>1.4310826847E-2</v>
      </c>
    </row>
    <row r="156" spans="1:11" ht="14.4" customHeight="1" thickBot="1" x14ac:dyDescent="0.35">
      <c r="A156" s="456" t="s">
        <v>404</v>
      </c>
      <c r="B156" s="440">
        <v>12.430007225145999</v>
      </c>
      <c r="C156" s="440">
        <v>11.496</v>
      </c>
      <c r="D156" s="441">
        <v>-0.93400722514599999</v>
      </c>
      <c r="E156" s="442">
        <v>0.92485867399499999</v>
      </c>
      <c r="F156" s="440">
        <v>12.418431940114001</v>
      </c>
      <c r="G156" s="441">
        <v>3.1046079850280002</v>
      </c>
      <c r="H156" s="443">
        <v>0.95799999999999996</v>
      </c>
      <c r="I156" s="440">
        <v>2.8740000000000001</v>
      </c>
      <c r="J156" s="441">
        <v>-0.23060798502800001</v>
      </c>
      <c r="K156" s="444">
        <v>0.231430184894</v>
      </c>
    </row>
    <row r="157" spans="1:11" ht="14.4" customHeight="1" thickBot="1" x14ac:dyDescent="0.35">
      <c r="A157" s="457" t="s">
        <v>405</v>
      </c>
      <c r="B157" s="435">
        <v>12.430007225145999</v>
      </c>
      <c r="C157" s="435">
        <v>11.496</v>
      </c>
      <c r="D157" s="436">
        <v>-0.93400722514599999</v>
      </c>
      <c r="E157" s="437">
        <v>0.92485867399499999</v>
      </c>
      <c r="F157" s="435">
        <v>12.418431940114001</v>
      </c>
      <c r="G157" s="436">
        <v>3.1046079850280002</v>
      </c>
      <c r="H157" s="438">
        <v>0.95799999999999996</v>
      </c>
      <c r="I157" s="435">
        <v>2.8740000000000001</v>
      </c>
      <c r="J157" s="436">
        <v>-0.23060798502800001</v>
      </c>
      <c r="K157" s="439">
        <v>0.231430184894</v>
      </c>
    </row>
    <row r="158" spans="1:11" ht="14.4" customHeight="1" thickBot="1" x14ac:dyDescent="0.35">
      <c r="A158" s="456" t="s">
        <v>406</v>
      </c>
      <c r="B158" s="440">
        <v>6.1860069219240001</v>
      </c>
      <c r="C158" s="440">
        <v>7.6015199999999998</v>
      </c>
      <c r="D158" s="441">
        <v>1.415513078075</v>
      </c>
      <c r="E158" s="442">
        <v>1.2288250071389999</v>
      </c>
      <c r="F158" s="440">
        <v>8.2464126736860006</v>
      </c>
      <c r="G158" s="441">
        <v>2.0616031684210001</v>
      </c>
      <c r="H158" s="443">
        <v>0.14699999999999999</v>
      </c>
      <c r="I158" s="440">
        <v>0.58799999999999997</v>
      </c>
      <c r="J158" s="441">
        <v>-1.473603168421</v>
      </c>
      <c r="K158" s="444">
        <v>7.1303732090999994E-2</v>
      </c>
    </row>
    <row r="159" spans="1:11" ht="14.4" customHeight="1" thickBot="1" x14ac:dyDescent="0.35">
      <c r="A159" s="457" t="s">
        <v>407</v>
      </c>
      <c r="B159" s="435">
        <v>2.8552083987830001</v>
      </c>
      <c r="C159" s="435">
        <v>1.1100000000000001</v>
      </c>
      <c r="D159" s="436">
        <v>-1.745208398783</v>
      </c>
      <c r="E159" s="437">
        <v>0.38876321618800003</v>
      </c>
      <c r="F159" s="435">
        <v>1.296411617955</v>
      </c>
      <c r="G159" s="436">
        <v>0.324102904488</v>
      </c>
      <c r="H159" s="438">
        <v>0</v>
      </c>
      <c r="I159" s="435">
        <v>0</v>
      </c>
      <c r="J159" s="436">
        <v>-0.324102904488</v>
      </c>
      <c r="K159" s="439">
        <v>0</v>
      </c>
    </row>
    <row r="160" spans="1:11" ht="14.4" customHeight="1" thickBot="1" x14ac:dyDescent="0.35">
      <c r="A160" s="457" t="s">
        <v>408</v>
      </c>
      <c r="B160" s="435">
        <v>3.3307985231399999</v>
      </c>
      <c r="C160" s="435">
        <v>6.4915200000000004</v>
      </c>
      <c r="D160" s="436">
        <v>3.160721476859</v>
      </c>
      <c r="E160" s="437">
        <v>1.948938056414</v>
      </c>
      <c r="F160" s="435">
        <v>6.9500010557309997</v>
      </c>
      <c r="G160" s="436">
        <v>1.7375002639320001</v>
      </c>
      <c r="H160" s="438">
        <v>0.14699999999999999</v>
      </c>
      <c r="I160" s="435">
        <v>0.58799999999999997</v>
      </c>
      <c r="J160" s="436">
        <v>-1.149500263932</v>
      </c>
      <c r="K160" s="439">
        <v>8.4604303694999994E-2</v>
      </c>
    </row>
    <row r="161" spans="1:11" ht="14.4" customHeight="1" thickBot="1" x14ac:dyDescent="0.35">
      <c r="A161" s="456" t="s">
        <v>409</v>
      </c>
      <c r="B161" s="440">
        <v>32.905652961870999</v>
      </c>
      <c r="C161" s="440">
        <v>35.218910000000001</v>
      </c>
      <c r="D161" s="441">
        <v>2.313257038128</v>
      </c>
      <c r="E161" s="442">
        <v>1.0702996850049999</v>
      </c>
      <c r="F161" s="440">
        <v>34.462519148790001</v>
      </c>
      <c r="G161" s="441">
        <v>8.6156297871969993</v>
      </c>
      <c r="H161" s="443">
        <v>4.2949200000000003</v>
      </c>
      <c r="I161" s="440">
        <v>9.9986200000000007</v>
      </c>
      <c r="J161" s="441">
        <v>1.382990212802</v>
      </c>
      <c r="K161" s="444">
        <v>0.29013027042</v>
      </c>
    </row>
    <row r="162" spans="1:11" ht="14.4" customHeight="1" thickBot="1" x14ac:dyDescent="0.35">
      <c r="A162" s="457" t="s">
        <v>410</v>
      </c>
      <c r="B162" s="435">
        <v>32.905652961870999</v>
      </c>
      <c r="C162" s="435">
        <v>35.218910000000001</v>
      </c>
      <c r="D162" s="436">
        <v>2.313257038128</v>
      </c>
      <c r="E162" s="437">
        <v>1.0702996850049999</v>
      </c>
      <c r="F162" s="435">
        <v>34.462519148790001</v>
      </c>
      <c r="G162" s="436">
        <v>8.6156297871969993</v>
      </c>
      <c r="H162" s="438">
        <v>4.2949200000000003</v>
      </c>
      <c r="I162" s="435">
        <v>9.9986200000000007</v>
      </c>
      <c r="J162" s="436">
        <v>1.382990212802</v>
      </c>
      <c r="K162" s="439">
        <v>0.29013027042</v>
      </c>
    </row>
    <row r="163" spans="1:11" ht="14.4" customHeight="1" thickBot="1" x14ac:dyDescent="0.35">
      <c r="A163" s="456" t="s">
        <v>411</v>
      </c>
      <c r="B163" s="440">
        <v>0</v>
      </c>
      <c r="C163" s="440">
        <v>0.748</v>
      </c>
      <c r="D163" s="441">
        <v>0.748</v>
      </c>
      <c r="E163" s="447" t="s">
        <v>268</v>
      </c>
      <c r="F163" s="440">
        <v>0</v>
      </c>
      <c r="G163" s="441">
        <v>0</v>
      </c>
      <c r="H163" s="443">
        <v>0</v>
      </c>
      <c r="I163" s="440">
        <v>0.24</v>
      </c>
      <c r="J163" s="441">
        <v>0.24</v>
      </c>
      <c r="K163" s="448" t="s">
        <v>268</v>
      </c>
    </row>
    <row r="164" spans="1:11" ht="14.4" customHeight="1" thickBot="1" x14ac:dyDescent="0.35">
      <c r="A164" s="457" t="s">
        <v>412</v>
      </c>
      <c r="B164" s="435">
        <v>0</v>
      </c>
      <c r="C164" s="435">
        <v>0.748</v>
      </c>
      <c r="D164" s="436">
        <v>0.748</v>
      </c>
      <c r="E164" s="446" t="s">
        <v>268</v>
      </c>
      <c r="F164" s="435">
        <v>0</v>
      </c>
      <c r="G164" s="436">
        <v>0</v>
      </c>
      <c r="H164" s="438">
        <v>0</v>
      </c>
      <c r="I164" s="435">
        <v>0.24</v>
      </c>
      <c r="J164" s="436">
        <v>0.24</v>
      </c>
      <c r="K164" s="445" t="s">
        <v>268</v>
      </c>
    </row>
    <row r="165" spans="1:11" ht="14.4" customHeight="1" thickBot="1" x14ac:dyDescent="0.35">
      <c r="A165" s="456" t="s">
        <v>413</v>
      </c>
      <c r="B165" s="440">
        <v>553.82393628684201</v>
      </c>
      <c r="C165" s="440">
        <v>529.89202999999998</v>
      </c>
      <c r="D165" s="441">
        <v>-23.931906286842</v>
      </c>
      <c r="E165" s="442">
        <v>0.95678788019200001</v>
      </c>
      <c r="F165" s="440">
        <v>548.05911937866404</v>
      </c>
      <c r="G165" s="441">
        <v>137.01477984466601</v>
      </c>
      <c r="H165" s="443">
        <v>42.366280000000003</v>
      </c>
      <c r="I165" s="440">
        <v>102.89515</v>
      </c>
      <c r="J165" s="441">
        <v>-34.119629844666001</v>
      </c>
      <c r="K165" s="444">
        <v>0.18774461798299999</v>
      </c>
    </row>
    <row r="166" spans="1:11" ht="14.4" customHeight="1" thickBot="1" x14ac:dyDescent="0.35">
      <c r="A166" s="457" t="s">
        <v>414</v>
      </c>
      <c r="B166" s="435">
        <v>553.82393628684201</v>
      </c>
      <c r="C166" s="435">
        <v>529.89202999999998</v>
      </c>
      <c r="D166" s="436">
        <v>-23.931906286842</v>
      </c>
      <c r="E166" s="437">
        <v>0.95678788019200001</v>
      </c>
      <c r="F166" s="435">
        <v>548.05911937866404</v>
      </c>
      <c r="G166" s="436">
        <v>137.01477984466601</v>
      </c>
      <c r="H166" s="438">
        <v>42.366280000000003</v>
      </c>
      <c r="I166" s="435">
        <v>102.89515</v>
      </c>
      <c r="J166" s="436">
        <v>-34.119629844666001</v>
      </c>
      <c r="K166" s="439">
        <v>0.18774461798299999</v>
      </c>
    </row>
    <row r="167" spans="1:11" ht="14.4" customHeight="1" thickBot="1" x14ac:dyDescent="0.35">
      <c r="A167" s="456" t="s">
        <v>415</v>
      </c>
      <c r="B167" s="440">
        <v>590.23350349564805</v>
      </c>
      <c r="C167" s="440">
        <v>609.69000000000005</v>
      </c>
      <c r="D167" s="441">
        <v>19.456496504351001</v>
      </c>
      <c r="E167" s="442">
        <v>1.032964066575</v>
      </c>
      <c r="F167" s="440">
        <v>662.02335641342199</v>
      </c>
      <c r="G167" s="441">
        <v>165.50583910335499</v>
      </c>
      <c r="H167" s="443">
        <v>56.219340000000003</v>
      </c>
      <c r="I167" s="440">
        <v>160.91249999999999</v>
      </c>
      <c r="J167" s="441">
        <v>-4.5933391033550004</v>
      </c>
      <c r="K167" s="444">
        <v>0.24306166608900001</v>
      </c>
    </row>
    <row r="168" spans="1:11" ht="14.4" customHeight="1" thickBot="1" x14ac:dyDescent="0.35">
      <c r="A168" s="457" t="s">
        <v>416</v>
      </c>
      <c r="B168" s="435">
        <v>590.23350349564805</v>
      </c>
      <c r="C168" s="435">
        <v>609.69000000000005</v>
      </c>
      <c r="D168" s="436">
        <v>19.456496504351001</v>
      </c>
      <c r="E168" s="437">
        <v>1.032964066575</v>
      </c>
      <c r="F168" s="435">
        <v>662.02335641342199</v>
      </c>
      <c r="G168" s="436">
        <v>165.50583910335499</v>
      </c>
      <c r="H168" s="438">
        <v>56.219340000000003</v>
      </c>
      <c r="I168" s="435">
        <v>160.91249999999999</v>
      </c>
      <c r="J168" s="436">
        <v>-4.5933391033550004</v>
      </c>
      <c r="K168" s="439">
        <v>0.24306166608900001</v>
      </c>
    </row>
    <row r="169" spans="1:11" ht="14.4" customHeight="1" thickBot="1" x14ac:dyDescent="0.35">
      <c r="A169" s="461" t="s">
        <v>417</v>
      </c>
      <c r="B169" s="440">
        <v>0</v>
      </c>
      <c r="C169" s="440">
        <v>7.1457699999999997</v>
      </c>
      <c r="D169" s="441">
        <v>7.1457699999999997</v>
      </c>
      <c r="E169" s="447" t="s">
        <v>268</v>
      </c>
      <c r="F169" s="440">
        <v>0</v>
      </c>
      <c r="G169" s="441">
        <v>0</v>
      </c>
      <c r="H169" s="443">
        <v>0.26834000000000002</v>
      </c>
      <c r="I169" s="440">
        <v>1.5712999999999999</v>
      </c>
      <c r="J169" s="441">
        <v>1.5712999999999999</v>
      </c>
      <c r="K169" s="448" t="s">
        <v>268</v>
      </c>
    </row>
    <row r="170" spans="1:11" ht="14.4" customHeight="1" thickBot="1" x14ac:dyDescent="0.35">
      <c r="A170" s="458" t="s">
        <v>418</v>
      </c>
      <c r="B170" s="440">
        <v>0</v>
      </c>
      <c r="C170" s="440">
        <v>7.1457699999999997</v>
      </c>
      <c r="D170" s="441">
        <v>7.1457699999999997</v>
      </c>
      <c r="E170" s="447" t="s">
        <v>268</v>
      </c>
      <c r="F170" s="440">
        <v>0</v>
      </c>
      <c r="G170" s="441">
        <v>0</v>
      </c>
      <c r="H170" s="443">
        <v>0.26834000000000002</v>
      </c>
      <c r="I170" s="440">
        <v>1.5712999999999999</v>
      </c>
      <c r="J170" s="441">
        <v>1.5712999999999999</v>
      </c>
      <c r="K170" s="448" t="s">
        <v>268</v>
      </c>
    </row>
    <row r="171" spans="1:11" ht="14.4" customHeight="1" thickBot="1" x14ac:dyDescent="0.35">
      <c r="A171" s="460" t="s">
        <v>419</v>
      </c>
      <c r="B171" s="440">
        <v>0</v>
      </c>
      <c r="C171" s="440">
        <v>7.1457699999999997</v>
      </c>
      <c r="D171" s="441">
        <v>7.1457699999999997</v>
      </c>
      <c r="E171" s="447" t="s">
        <v>268</v>
      </c>
      <c r="F171" s="440">
        <v>0</v>
      </c>
      <c r="G171" s="441">
        <v>0</v>
      </c>
      <c r="H171" s="443">
        <v>0.26834000000000002</v>
      </c>
      <c r="I171" s="440">
        <v>1.5712999999999999</v>
      </c>
      <c r="J171" s="441">
        <v>1.5712999999999999</v>
      </c>
      <c r="K171" s="448" t="s">
        <v>268</v>
      </c>
    </row>
    <row r="172" spans="1:11" ht="14.4" customHeight="1" thickBot="1" x14ac:dyDescent="0.35">
      <c r="A172" s="456" t="s">
        <v>420</v>
      </c>
      <c r="B172" s="440">
        <v>0</v>
      </c>
      <c r="C172" s="440">
        <v>7.1457699999999997</v>
      </c>
      <c r="D172" s="441">
        <v>7.1457699999999997</v>
      </c>
      <c r="E172" s="447" t="s">
        <v>268</v>
      </c>
      <c r="F172" s="440">
        <v>0</v>
      </c>
      <c r="G172" s="441">
        <v>0</v>
      </c>
      <c r="H172" s="443">
        <v>0.26834000000000002</v>
      </c>
      <c r="I172" s="440">
        <v>1.5712999999999999</v>
      </c>
      <c r="J172" s="441">
        <v>1.5712999999999999</v>
      </c>
      <c r="K172" s="448" t="s">
        <v>268</v>
      </c>
    </row>
    <row r="173" spans="1:11" ht="14.4" customHeight="1" thickBot="1" x14ac:dyDescent="0.35">
      <c r="A173" s="457" t="s">
        <v>421</v>
      </c>
      <c r="B173" s="435">
        <v>0</v>
      </c>
      <c r="C173" s="435">
        <v>7.1457699999999997</v>
      </c>
      <c r="D173" s="436">
        <v>7.1457699999999997</v>
      </c>
      <c r="E173" s="446" t="s">
        <v>268</v>
      </c>
      <c r="F173" s="435">
        <v>0</v>
      </c>
      <c r="G173" s="436">
        <v>0</v>
      </c>
      <c r="H173" s="438">
        <v>0.26834000000000002</v>
      </c>
      <c r="I173" s="435">
        <v>1.5712999999999999</v>
      </c>
      <c r="J173" s="436">
        <v>1.5712999999999999</v>
      </c>
      <c r="K173" s="445" t="s">
        <v>268</v>
      </c>
    </row>
    <row r="174" spans="1:11" ht="14.4" customHeight="1" thickBot="1" x14ac:dyDescent="0.35">
      <c r="A174" s="462"/>
      <c r="B174" s="435">
        <v>-1876.9587824165501</v>
      </c>
      <c r="C174" s="435">
        <v>-2140.7113100000001</v>
      </c>
      <c r="D174" s="436">
        <v>-263.75252758345198</v>
      </c>
      <c r="E174" s="437">
        <v>1.1405212144529999</v>
      </c>
      <c r="F174" s="435">
        <v>-3810.53159573532</v>
      </c>
      <c r="G174" s="436">
        <v>-952.63289893382898</v>
      </c>
      <c r="H174" s="438">
        <v>-99.931700000000006</v>
      </c>
      <c r="I174" s="435">
        <v>-498.869380000001</v>
      </c>
      <c r="J174" s="436">
        <v>453.76351893382798</v>
      </c>
      <c r="K174" s="439">
        <v>0.130918578541</v>
      </c>
    </row>
    <row r="175" spans="1:11" ht="14.4" customHeight="1" thickBot="1" x14ac:dyDescent="0.35">
      <c r="A175" s="463" t="s">
        <v>66</v>
      </c>
      <c r="B175" s="449">
        <v>-1876.9587824165501</v>
      </c>
      <c r="C175" s="449">
        <v>-2140.7113100000001</v>
      </c>
      <c r="D175" s="450">
        <v>-263.752527583453</v>
      </c>
      <c r="E175" s="451" t="s">
        <v>268</v>
      </c>
      <c r="F175" s="449">
        <v>-3810.53159573532</v>
      </c>
      <c r="G175" s="450">
        <v>-952.63289893382898</v>
      </c>
      <c r="H175" s="449">
        <v>-99.931700000000006</v>
      </c>
      <c r="I175" s="449">
        <v>-498.869380000001</v>
      </c>
      <c r="J175" s="450">
        <v>453.76351893382798</v>
      </c>
      <c r="K175" s="452">
        <v>0.130918578541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71" t="s">
        <v>137</v>
      </c>
      <c r="B1" s="372"/>
      <c r="C1" s="372"/>
      <c r="D1" s="372"/>
      <c r="E1" s="372"/>
      <c r="F1" s="372"/>
      <c r="G1" s="342"/>
      <c r="H1" s="373"/>
      <c r="I1" s="373"/>
    </row>
    <row r="2" spans="1:10" ht="14.4" customHeight="1" thickBot="1" x14ac:dyDescent="0.35">
      <c r="A2" s="235" t="s">
        <v>256</v>
      </c>
      <c r="B2" s="206"/>
      <c r="C2" s="206"/>
      <c r="D2" s="206"/>
      <c r="E2" s="206"/>
      <c r="F2" s="206"/>
    </row>
    <row r="3" spans="1:10" ht="14.4" customHeight="1" thickBot="1" x14ac:dyDescent="0.35">
      <c r="A3" s="235"/>
      <c r="B3" s="314"/>
      <c r="C3" s="313">
        <v>2015</v>
      </c>
      <c r="D3" s="280">
        <v>2016</v>
      </c>
      <c r="E3" s="7"/>
      <c r="F3" s="350">
        <v>2017</v>
      </c>
      <c r="G3" s="368"/>
      <c r="H3" s="368"/>
      <c r="I3" s="351"/>
    </row>
    <row r="4" spans="1:10" ht="14.4" customHeight="1" thickBot="1" x14ac:dyDescent="0.35">
      <c r="A4" s="284" t="s">
        <v>0</v>
      </c>
      <c r="B4" s="285" t="s">
        <v>202</v>
      </c>
      <c r="C4" s="369" t="s">
        <v>73</v>
      </c>
      <c r="D4" s="370"/>
      <c r="E4" s="286"/>
      <c r="F4" s="281" t="s">
        <v>73</v>
      </c>
      <c r="G4" s="282" t="s">
        <v>74</v>
      </c>
      <c r="H4" s="282" t="s">
        <v>68</v>
      </c>
      <c r="I4" s="283" t="s">
        <v>75</v>
      </c>
    </row>
    <row r="5" spans="1:10" ht="14.4" customHeight="1" x14ac:dyDescent="0.3">
      <c r="A5" s="464" t="s">
        <v>422</v>
      </c>
      <c r="B5" s="465" t="s">
        <v>423</v>
      </c>
      <c r="C5" s="466" t="s">
        <v>424</v>
      </c>
      <c r="D5" s="466" t="s">
        <v>424</v>
      </c>
      <c r="E5" s="466"/>
      <c r="F5" s="466" t="s">
        <v>424</v>
      </c>
      <c r="G5" s="466" t="s">
        <v>424</v>
      </c>
      <c r="H5" s="466" t="s">
        <v>424</v>
      </c>
      <c r="I5" s="467" t="s">
        <v>424</v>
      </c>
      <c r="J5" s="468" t="s">
        <v>69</v>
      </c>
    </row>
    <row r="6" spans="1:10" ht="14.4" customHeight="1" x14ac:dyDescent="0.3">
      <c r="A6" s="464" t="s">
        <v>422</v>
      </c>
      <c r="B6" s="465" t="s">
        <v>263</v>
      </c>
      <c r="C6" s="466">
        <v>2.0038900000000002</v>
      </c>
      <c r="D6" s="466">
        <v>1.7653300000000001</v>
      </c>
      <c r="E6" s="466"/>
      <c r="F6" s="466">
        <v>1.8596599999990002</v>
      </c>
      <c r="G6" s="466">
        <v>2.5</v>
      </c>
      <c r="H6" s="466">
        <v>-0.64034000000099978</v>
      </c>
      <c r="I6" s="467">
        <v>0.74386399999960007</v>
      </c>
      <c r="J6" s="468" t="s">
        <v>1</v>
      </c>
    </row>
    <row r="7" spans="1:10" ht="14.4" customHeight="1" x14ac:dyDescent="0.3">
      <c r="A7" s="464" t="s">
        <v>422</v>
      </c>
      <c r="B7" s="465" t="s">
        <v>264</v>
      </c>
      <c r="C7" s="466">
        <v>0</v>
      </c>
      <c r="D7" s="466">
        <v>0</v>
      </c>
      <c r="E7" s="466"/>
      <c r="F7" s="466">
        <v>0</v>
      </c>
      <c r="G7" s="466">
        <v>1.75</v>
      </c>
      <c r="H7" s="466">
        <v>-1.75</v>
      </c>
      <c r="I7" s="467">
        <v>0</v>
      </c>
      <c r="J7" s="468" t="s">
        <v>1</v>
      </c>
    </row>
    <row r="8" spans="1:10" ht="14.4" customHeight="1" x14ac:dyDescent="0.3">
      <c r="A8" s="464" t="s">
        <v>422</v>
      </c>
      <c r="B8" s="465" t="s">
        <v>425</v>
      </c>
      <c r="C8" s="466">
        <v>2.0038900000000002</v>
      </c>
      <c r="D8" s="466">
        <v>1.7653300000000001</v>
      </c>
      <c r="E8" s="466"/>
      <c r="F8" s="466">
        <v>1.8596599999990002</v>
      </c>
      <c r="G8" s="466">
        <v>4.25</v>
      </c>
      <c r="H8" s="466">
        <v>-2.3903400000009998</v>
      </c>
      <c r="I8" s="467">
        <v>0.43756705882329416</v>
      </c>
      <c r="J8" s="468" t="s">
        <v>426</v>
      </c>
    </row>
    <row r="10" spans="1:10" ht="14.4" customHeight="1" x14ac:dyDescent="0.3">
      <c r="A10" s="464" t="s">
        <v>422</v>
      </c>
      <c r="B10" s="465" t="s">
        <v>423</v>
      </c>
      <c r="C10" s="466" t="s">
        <v>424</v>
      </c>
      <c r="D10" s="466" t="s">
        <v>424</v>
      </c>
      <c r="E10" s="466"/>
      <c r="F10" s="466" t="s">
        <v>424</v>
      </c>
      <c r="G10" s="466" t="s">
        <v>424</v>
      </c>
      <c r="H10" s="466" t="s">
        <v>424</v>
      </c>
      <c r="I10" s="467" t="s">
        <v>424</v>
      </c>
      <c r="J10" s="468" t="s">
        <v>69</v>
      </c>
    </row>
    <row r="11" spans="1:10" ht="14.4" customHeight="1" x14ac:dyDescent="0.3">
      <c r="A11" s="464" t="s">
        <v>427</v>
      </c>
      <c r="B11" s="465" t="s">
        <v>428</v>
      </c>
      <c r="C11" s="466" t="s">
        <v>424</v>
      </c>
      <c r="D11" s="466" t="s">
        <v>424</v>
      </c>
      <c r="E11" s="466"/>
      <c r="F11" s="466" t="s">
        <v>424</v>
      </c>
      <c r="G11" s="466" t="s">
        <v>424</v>
      </c>
      <c r="H11" s="466" t="s">
        <v>424</v>
      </c>
      <c r="I11" s="467" t="s">
        <v>424</v>
      </c>
      <c r="J11" s="468" t="s">
        <v>0</v>
      </c>
    </row>
    <row r="12" spans="1:10" ht="14.4" customHeight="1" x14ac:dyDescent="0.3">
      <c r="A12" s="464" t="s">
        <v>427</v>
      </c>
      <c r="B12" s="465" t="s">
        <v>263</v>
      </c>
      <c r="C12" s="466">
        <v>2.0038900000000002</v>
      </c>
      <c r="D12" s="466">
        <v>1.7653300000000001</v>
      </c>
      <c r="E12" s="466"/>
      <c r="F12" s="466">
        <v>1.8596599999990002</v>
      </c>
      <c r="G12" s="466">
        <v>2.5</v>
      </c>
      <c r="H12" s="466">
        <v>-0.64034000000099978</v>
      </c>
      <c r="I12" s="467">
        <v>0.74386399999960007</v>
      </c>
      <c r="J12" s="468" t="s">
        <v>1</v>
      </c>
    </row>
    <row r="13" spans="1:10" ht="14.4" customHeight="1" x14ac:dyDescent="0.3">
      <c r="A13" s="464" t="s">
        <v>427</v>
      </c>
      <c r="B13" s="465" t="s">
        <v>264</v>
      </c>
      <c r="C13" s="466">
        <v>0</v>
      </c>
      <c r="D13" s="466">
        <v>0</v>
      </c>
      <c r="E13" s="466"/>
      <c r="F13" s="466">
        <v>0</v>
      </c>
      <c r="G13" s="466">
        <v>1.75</v>
      </c>
      <c r="H13" s="466">
        <v>-1.75</v>
      </c>
      <c r="I13" s="467">
        <v>0</v>
      </c>
      <c r="J13" s="468" t="s">
        <v>1</v>
      </c>
    </row>
    <row r="14" spans="1:10" ht="14.4" customHeight="1" x14ac:dyDescent="0.3">
      <c r="A14" s="464" t="s">
        <v>427</v>
      </c>
      <c r="B14" s="465" t="s">
        <v>429</v>
      </c>
      <c r="C14" s="466">
        <v>2.0038900000000002</v>
      </c>
      <c r="D14" s="466">
        <v>1.7653300000000001</v>
      </c>
      <c r="E14" s="466"/>
      <c r="F14" s="466">
        <v>1.8596599999990002</v>
      </c>
      <c r="G14" s="466">
        <v>4.25</v>
      </c>
      <c r="H14" s="466">
        <v>-2.3903400000009998</v>
      </c>
      <c r="I14" s="467">
        <v>0.43756705882329416</v>
      </c>
      <c r="J14" s="468" t="s">
        <v>430</v>
      </c>
    </row>
    <row r="15" spans="1:10" ht="14.4" customHeight="1" x14ac:dyDescent="0.3">
      <c r="A15" s="464" t="s">
        <v>424</v>
      </c>
      <c r="B15" s="465" t="s">
        <v>424</v>
      </c>
      <c r="C15" s="466" t="s">
        <v>424</v>
      </c>
      <c r="D15" s="466" t="s">
        <v>424</v>
      </c>
      <c r="E15" s="466"/>
      <c r="F15" s="466" t="s">
        <v>424</v>
      </c>
      <c r="G15" s="466" t="s">
        <v>424</v>
      </c>
      <c r="H15" s="466" t="s">
        <v>424</v>
      </c>
      <c r="I15" s="467" t="s">
        <v>424</v>
      </c>
      <c r="J15" s="468" t="s">
        <v>431</v>
      </c>
    </row>
    <row r="16" spans="1:10" ht="14.4" customHeight="1" x14ac:dyDescent="0.3">
      <c r="A16" s="464" t="s">
        <v>422</v>
      </c>
      <c r="B16" s="465" t="s">
        <v>425</v>
      </c>
      <c r="C16" s="466">
        <v>2.0038900000000002</v>
      </c>
      <c r="D16" s="466">
        <v>1.7653300000000001</v>
      </c>
      <c r="E16" s="466"/>
      <c r="F16" s="466">
        <v>1.8596599999990002</v>
      </c>
      <c r="G16" s="466">
        <v>4.25</v>
      </c>
      <c r="H16" s="466">
        <v>-2.3903400000009998</v>
      </c>
      <c r="I16" s="467">
        <v>0.43756705882329416</v>
      </c>
      <c r="J16" s="468" t="s">
        <v>426</v>
      </c>
    </row>
  </sheetData>
  <mergeCells count="3">
    <mergeCell ref="F3:I3"/>
    <mergeCell ref="C4:D4"/>
    <mergeCell ref="A1:I1"/>
  </mergeCells>
  <conditionalFormatting sqref="F9 F17:F65537">
    <cfRule type="cellIs" dxfId="58" priority="18" stopIfTrue="1" operator="greaterThan">
      <formula>1</formula>
    </cfRule>
  </conditionalFormatting>
  <conditionalFormatting sqref="H5:H8">
    <cfRule type="expression" dxfId="57" priority="14">
      <formula>$H5&gt;0</formula>
    </cfRule>
  </conditionalFormatting>
  <conditionalFormatting sqref="I5:I8">
    <cfRule type="expression" dxfId="56" priority="15">
      <formula>$I5&gt;1</formula>
    </cfRule>
  </conditionalFormatting>
  <conditionalFormatting sqref="B5:B8">
    <cfRule type="expression" dxfId="55" priority="11">
      <formula>OR($J5="NS",$J5="SumaNS",$J5="Účet")</formula>
    </cfRule>
  </conditionalFormatting>
  <conditionalFormatting sqref="B5:D8 F5:I8">
    <cfRule type="expression" dxfId="54" priority="17">
      <formula>AND($J5&lt;&gt;"",$J5&lt;&gt;"mezeraKL")</formula>
    </cfRule>
  </conditionalFormatting>
  <conditionalFormatting sqref="B5:D8 F5:I8">
    <cfRule type="expression" dxfId="53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52" priority="13">
      <formula>OR($J5="SumaNS",$J5="NS")</formula>
    </cfRule>
  </conditionalFormatting>
  <conditionalFormatting sqref="A5:A8">
    <cfRule type="expression" dxfId="51" priority="9">
      <formula>AND($J5&lt;&gt;"mezeraKL",$J5&lt;&gt;"")</formula>
    </cfRule>
  </conditionalFormatting>
  <conditionalFormatting sqref="A5:A8">
    <cfRule type="expression" dxfId="50" priority="10">
      <formula>AND($J5&lt;&gt;"",$J5&lt;&gt;"mezeraKL")</formula>
    </cfRule>
  </conditionalFormatting>
  <conditionalFormatting sqref="H10:H16">
    <cfRule type="expression" dxfId="49" priority="5">
      <formula>$H10&gt;0</formula>
    </cfRule>
  </conditionalFormatting>
  <conditionalFormatting sqref="A10:A16">
    <cfRule type="expression" dxfId="48" priority="2">
      <formula>AND($J10&lt;&gt;"mezeraKL",$J10&lt;&gt;"")</formula>
    </cfRule>
  </conditionalFormatting>
  <conditionalFormatting sqref="I10:I16">
    <cfRule type="expression" dxfId="47" priority="6">
      <formula>$I10&gt;1</formula>
    </cfRule>
  </conditionalFormatting>
  <conditionalFormatting sqref="B10:B16">
    <cfRule type="expression" dxfId="46" priority="1">
      <formula>OR($J10="NS",$J10="SumaNS",$J10="Účet")</formula>
    </cfRule>
  </conditionalFormatting>
  <conditionalFormatting sqref="A10:D16 F10:I16">
    <cfRule type="expression" dxfId="45" priority="8">
      <formula>AND($J10&lt;&gt;"",$J10&lt;&gt;"mezeraKL")</formula>
    </cfRule>
  </conditionalFormatting>
  <conditionalFormatting sqref="B10:D16 F10:I16">
    <cfRule type="expression" dxfId="44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43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78" t="s">
        <v>160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</row>
    <row r="2" spans="1:14" ht="14.4" customHeight="1" thickBot="1" x14ac:dyDescent="0.35">
      <c r="A2" s="235" t="s">
        <v>256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74"/>
      <c r="D3" s="375"/>
      <c r="E3" s="375"/>
      <c r="F3" s="375"/>
      <c r="G3" s="375"/>
      <c r="H3" s="375"/>
      <c r="I3" s="375"/>
      <c r="J3" s="376" t="s">
        <v>128</v>
      </c>
      <c r="K3" s="377"/>
      <c r="L3" s="98">
        <f>IF(M3&lt;&gt;0,N3/M3,0)</f>
        <v>261.90914285714285</v>
      </c>
      <c r="M3" s="98">
        <f>SUBTOTAL(9,M5:M1048576)</f>
        <v>7</v>
      </c>
      <c r="N3" s="99">
        <f>SUBTOTAL(9,N5:N1048576)</f>
        <v>1833.364</v>
      </c>
    </row>
    <row r="4" spans="1:14" s="208" customFormat="1" ht="14.4" customHeight="1" thickBot="1" x14ac:dyDescent="0.35">
      <c r="A4" s="469" t="s">
        <v>4</v>
      </c>
      <c r="B4" s="470" t="s">
        <v>5</v>
      </c>
      <c r="C4" s="470" t="s">
        <v>0</v>
      </c>
      <c r="D4" s="470" t="s">
        <v>6</v>
      </c>
      <c r="E4" s="470" t="s">
        <v>7</v>
      </c>
      <c r="F4" s="470" t="s">
        <v>1</v>
      </c>
      <c r="G4" s="470" t="s">
        <v>8</v>
      </c>
      <c r="H4" s="470" t="s">
        <v>9</v>
      </c>
      <c r="I4" s="470" t="s">
        <v>10</v>
      </c>
      <c r="J4" s="471" t="s">
        <v>11</v>
      </c>
      <c r="K4" s="471" t="s">
        <v>12</v>
      </c>
      <c r="L4" s="472" t="s">
        <v>142</v>
      </c>
      <c r="M4" s="472" t="s">
        <v>13</v>
      </c>
      <c r="N4" s="473" t="s">
        <v>156</v>
      </c>
    </row>
    <row r="5" spans="1:14" ht="14.4" customHeight="1" x14ac:dyDescent="0.3">
      <c r="A5" s="474" t="s">
        <v>422</v>
      </c>
      <c r="B5" s="475" t="s">
        <v>451</v>
      </c>
      <c r="C5" s="476" t="s">
        <v>427</v>
      </c>
      <c r="D5" s="477" t="s">
        <v>428</v>
      </c>
      <c r="E5" s="476" t="s">
        <v>432</v>
      </c>
      <c r="F5" s="477" t="s">
        <v>452</v>
      </c>
      <c r="G5" s="476" t="s">
        <v>433</v>
      </c>
      <c r="H5" s="476" t="s">
        <v>434</v>
      </c>
      <c r="I5" s="476" t="s">
        <v>435</v>
      </c>
      <c r="J5" s="476" t="s">
        <v>436</v>
      </c>
      <c r="K5" s="476" t="s">
        <v>437</v>
      </c>
      <c r="L5" s="478">
        <v>87.030000000000015</v>
      </c>
      <c r="M5" s="478">
        <v>3</v>
      </c>
      <c r="N5" s="479">
        <v>261.09000000000003</v>
      </c>
    </row>
    <row r="6" spans="1:14" ht="14.4" customHeight="1" x14ac:dyDescent="0.3">
      <c r="A6" s="480" t="s">
        <v>422</v>
      </c>
      <c r="B6" s="481" t="s">
        <v>451</v>
      </c>
      <c r="C6" s="482" t="s">
        <v>427</v>
      </c>
      <c r="D6" s="483" t="s">
        <v>428</v>
      </c>
      <c r="E6" s="482" t="s">
        <v>432</v>
      </c>
      <c r="F6" s="483" t="s">
        <v>452</v>
      </c>
      <c r="G6" s="482" t="s">
        <v>433</v>
      </c>
      <c r="H6" s="482" t="s">
        <v>438</v>
      </c>
      <c r="I6" s="482" t="s">
        <v>439</v>
      </c>
      <c r="J6" s="482" t="s">
        <v>440</v>
      </c>
      <c r="K6" s="482" t="s">
        <v>441</v>
      </c>
      <c r="L6" s="484">
        <v>36.93</v>
      </c>
      <c r="M6" s="484">
        <v>1</v>
      </c>
      <c r="N6" s="485">
        <v>36.93</v>
      </c>
    </row>
    <row r="7" spans="1:14" ht="14.4" customHeight="1" x14ac:dyDescent="0.3">
      <c r="A7" s="480" t="s">
        <v>422</v>
      </c>
      <c r="B7" s="481" t="s">
        <v>451</v>
      </c>
      <c r="C7" s="482" t="s">
        <v>427</v>
      </c>
      <c r="D7" s="483" t="s">
        <v>428</v>
      </c>
      <c r="E7" s="482" t="s">
        <v>432</v>
      </c>
      <c r="F7" s="483" t="s">
        <v>452</v>
      </c>
      <c r="G7" s="482" t="s">
        <v>433</v>
      </c>
      <c r="H7" s="482" t="s">
        <v>442</v>
      </c>
      <c r="I7" s="482" t="s">
        <v>443</v>
      </c>
      <c r="J7" s="482" t="s">
        <v>444</v>
      </c>
      <c r="K7" s="482"/>
      <c r="L7" s="484">
        <v>316.91700000000003</v>
      </c>
      <c r="M7" s="484">
        <v>2</v>
      </c>
      <c r="N7" s="485">
        <v>633.83400000000006</v>
      </c>
    </row>
    <row r="8" spans="1:14" ht="14.4" customHeight="1" x14ac:dyDescent="0.3">
      <c r="A8" s="480" t="s">
        <v>422</v>
      </c>
      <c r="B8" s="481" t="s">
        <v>451</v>
      </c>
      <c r="C8" s="482" t="s">
        <v>427</v>
      </c>
      <c r="D8" s="483" t="s">
        <v>428</v>
      </c>
      <c r="E8" s="482" t="s">
        <v>432</v>
      </c>
      <c r="F8" s="483" t="s">
        <v>452</v>
      </c>
      <c r="G8" s="482" t="s">
        <v>433</v>
      </c>
      <c r="H8" s="482" t="s">
        <v>445</v>
      </c>
      <c r="I8" s="482" t="s">
        <v>445</v>
      </c>
      <c r="J8" s="482" t="s">
        <v>446</v>
      </c>
      <c r="K8" s="482" t="s">
        <v>447</v>
      </c>
      <c r="L8" s="484">
        <v>0</v>
      </c>
      <c r="M8" s="484">
        <v>0</v>
      </c>
      <c r="N8" s="485">
        <v>0</v>
      </c>
    </row>
    <row r="9" spans="1:14" ht="14.4" customHeight="1" thickBot="1" x14ac:dyDescent="0.35">
      <c r="A9" s="486" t="s">
        <v>422</v>
      </c>
      <c r="B9" s="487" t="s">
        <v>451</v>
      </c>
      <c r="C9" s="488" t="s">
        <v>427</v>
      </c>
      <c r="D9" s="489" t="s">
        <v>428</v>
      </c>
      <c r="E9" s="488" t="s">
        <v>432</v>
      </c>
      <c r="F9" s="489" t="s">
        <v>452</v>
      </c>
      <c r="G9" s="488" t="s">
        <v>433</v>
      </c>
      <c r="H9" s="488" t="s">
        <v>448</v>
      </c>
      <c r="I9" s="488" t="s">
        <v>448</v>
      </c>
      <c r="J9" s="488" t="s">
        <v>449</v>
      </c>
      <c r="K9" s="488" t="s">
        <v>450</v>
      </c>
      <c r="L9" s="490">
        <v>901.51</v>
      </c>
      <c r="M9" s="490">
        <v>1</v>
      </c>
      <c r="N9" s="491">
        <v>901.51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9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80" t="s">
        <v>203</v>
      </c>
      <c r="B1" s="380"/>
      <c r="C1" s="380"/>
      <c r="D1" s="380"/>
      <c r="E1" s="380"/>
      <c r="F1" s="342"/>
      <c r="G1" s="342"/>
      <c r="H1" s="342"/>
      <c r="I1" s="342"/>
      <c r="J1" s="373"/>
      <c r="K1" s="373"/>
      <c r="L1" s="373"/>
      <c r="M1" s="373"/>
      <c r="N1" s="373"/>
      <c r="O1" s="373"/>
      <c r="P1" s="373"/>
      <c r="Q1" s="373"/>
    </row>
    <row r="2" spans="1:17" ht="14.4" customHeight="1" thickBot="1" x14ac:dyDescent="0.35">
      <c r="A2" s="235" t="s">
        <v>256</v>
      </c>
      <c r="B2" s="214"/>
      <c r="C2" s="214"/>
      <c r="D2" s="214"/>
      <c r="E2" s="214"/>
    </row>
    <row r="3" spans="1:17" ht="14.4" customHeight="1" thickBot="1" x14ac:dyDescent="0.35">
      <c r="A3" s="288" t="s">
        <v>3</v>
      </c>
      <c r="B3" s="292">
        <f>SUM(B6:B1048576)</f>
        <v>19</v>
      </c>
      <c r="C3" s="293">
        <f>SUM(C6:C1048576)</f>
        <v>0</v>
      </c>
      <c r="D3" s="293">
        <f>SUM(D6:D1048576)</f>
        <v>0</v>
      </c>
      <c r="E3" s="294">
        <f>SUM(E6:E1048576)</f>
        <v>0</v>
      </c>
      <c r="F3" s="291">
        <f>IF(SUM($B3:$E3)=0,"",B3/SUM($B3:$E3))</f>
        <v>1</v>
      </c>
      <c r="G3" s="289">
        <f t="shared" ref="G3:I3" si="0">IF(SUM($B3:$E3)=0,"",C3/SUM($B3:$E3))</f>
        <v>0</v>
      </c>
      <c r="H3" s="289">
        <f t="shared" si="0"/>
        <v>0</v>
      </c>
      <c r="I3" s="290">
        <f t="shared" si="0"/>
        <v>0</v>
      </c>
      <c r="J3" s="293">
        <f>SUM(J6:J1048576)</f>
        <v>14</v>
      </c>
      <c r="K3" s="293">
        <f>SUM(K6:K1048576)</f>
        <v>0</v>
      </c>
      <c r="L3" s="293">
        <f>SUM(L6:L1048576)</f>
        <v>0</v>
      </c>
      <c r="M3" s="294">
        <f>SUM(M6:M1048576)</f>
        <v>0</v>
      </c>
      <c r="N3" s="291">
        <f>IF(SUM($J3:$M3)=0,"",J3/SUM($J3:$M3))</f>
        <v>1</v>
      </c>
      <c r="O3" s="289">
        <f t="shared" ref="O3:Q3" si="1">IF(SUM($J3:$M3)=0,"",K3/SUM($J3:$M3))</f>
        <v>0</v>
      </c>
      <c r="P3" s="289">
        <f t="shared" si="1"/>
        <v>0</v>
      </c>
      <c r="Q3" s="290">
        <f t="shared" si="1"/>
        <v>0</v>
      </c>
    </row>
    <row r="4" spans="1:17" ht="14.4" customHeight="1" thickBot="1" x14ac:dyDescent="0.35">
      <c r="A4" s="287"/>
      <c r="B4" s="393" t="s">
        <v>205</v>
      </c>
      <c r="C4" s="394"/>
      <c r="D4" s="394"/>
      <c r="E4" s="395"/>
      <c r="F4" s="390" t="s">
        <v>210</v>
      </c>
      <c r="G4" s="391"/>
      <c r="H4" s="391"/>
      <c r="I4" s="392"/>
      <c r="J4" s="393" t="s">
        <v>211</v>
      </c>
      <c r="K4" s="394"/>
      <c r="L4" s="394"/>
      <c r="M4" s="395"/>
      <c r="N4" s="390" t="s">
        <v>212</v>
      </c>
      <c r="O4" s="391"/>
      <c r="P4" s="391"/>
      <c r="Q4" s="392"/>
    </row>
    <row r="5" spans="1:17" ht="14.4" customHeight="1" thickBot="1" x14ac:dyDescent="0.35">
      <c r="A5" s="492" t="s">
        <v>204</v>
      </c>
      <c r="B5" s="493" t="s">
        <v>206</v>
      </c>
      <c r="C5" s="493" t="s">
        <v>207</v>
      </c>
      <c r="D5" s="493" t="s">
        <v>208</v>
      </c>
      <c r="E5" s="494" t="s">
        <v>209</v>
      </c>
      <c r="F5" s="495" t="s">
        <v>206</v>
      </c>
      <c r="G5" s="496" t="s">
        <v>207</v>
      </c>
      <c r="H5" s="496" t="s">
        <v>208</v>
      </c>
      <c r="I5" s="497" t="s">
        <v>209</v>
      </c>
      <c r="J5" s="493" t="s">
        <v>206</v>
      </c>
      <c r="K5" s="493" t="s">
        <v>207</v>
      </c>
      <c r="L5" s="493" t="s">
        <v>208</v>
      </c>
      <c r="M5" s="494" t="s">
        <v>209</v>
      </c>
      <c r="N5" s="495" t="s">
        <v>206</v>
      </c>
      <c r="O5" s="496" t="s">
        <v>207</v>
      </c>
      <c r="P5" s="496" t="s">
        <v>208</v>
      </c>
      <c r="Q5" s="497" t="s">
        <v>209</v>
      </c>
    </row>
    <row r="6" spans="1:17" ht="14.4" customHeight="1" x14ac:dyDescent="0.3">
      <c r="A6" s="504" t="s">
        <v>453</v>
      </c>
      <c r="B6" s="510"/>
      <c r="C6" s="478"/>
      <c r="D6" s="478"/>
      <c r="E6" s="479"/>
      <c r="F6" s="507"/>
      <c r="G6" s="498"/>
      <c r="H6" s="498"/>
      <c r="I6" s="513"/>
      <c r="J6" s="510"/>
      <c r="K6" s="478"/>
      <c r="L6" s="478"/>
      <c r="M6" s="479"/>
      <c r="N6" s="507"/>
      <c r="O6" s="498"/>
      <c r="P6" s="498"/>
      <c r="Q6" s="499"/>
    </row>
    <row r="7" spans="1:17" ht="14.4" customHeight="1" x14ac:dyDescent="0.3">
      <c r="A7" s="505" t="s">
        <v>454</v>
      </c>
      <c r="B7" s="511">
        <v>17</v>
      </c>
      <c r="C7" s="484"/>
      <c r="D7" s="484"/>
      <c r="E7" s="485"/>
      <c r="F7" s="508">
        <v>1</v>
      </c>
      <c r="G7" s="500">
        <v>0</v>
      </c>
      <c r="H7" s="500">
        <v>0</v>
      </c>
      <c r="I7" s="514">
        <v>0</v>
      </c>
      <c r="J7" s="511">
        <v>13</v>
      </c>
      <c r="K7" s="484"/>
      <c r="L7" s="484"/>
      <c r="M7" s="485"/>
      <c r="N7" s="508">
        <v>1</v>
      </c>
      <c r="O7" s="500">
        <v>0</v>
      </c>
      <c r="P7" s="500">
        <v>0</v>
      </c>
      <c r="Q7" s="501">
        <v>0</v>
      </c>
    </row>
    <row r="8" spans="1:17" ht="14.4" customHeight="1" thickBot="1" x14ac:dyDescent="0.35">
      <c r="A8" s="506" t="s">
        <v>455</v>
      </c>
      <c r="B8" s="512">
        <v>2</v>
      </c>
      <c r="C8" s="490"/>
      <c r="D8" s="490"/>
      <c r="E8" s="491"/>
      <c r="F8" s="509">
        <v>1</v>
      </c>
      <c r="G8" s="502">
        <v>0</v>
      </c>
      <c r="H8" s="502">
        <v>0</v>
      </c>
      <c r="I8" s="515">
        <v>0</v>
      </c>
      <c r="J8" s="512">
        <v>1</v>
      </c>
      <c r="K8" s="490"/>
      <c r="L8" s="490"/>
      <c r="M8" s="491"/>
      <c r="N8" s="509">
        <v>1</v>
      </c>
      <c r="O8" s="502">
        <v>0</v>
      </c>
      <c r="P8" s="502">
        <v>0</v>
      </c>
      <c r="Q8" s="50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2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2017-04-25T10:01:02Z</dcterms:modified>
</cp:coreProperties>
</file>