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CA9F6CF7-EAE0-44D7-9539-502253EB98A1}" xr6:coauthVersionLast="44" xr6:coauthVersionMax="44" xr10:uidLastSave="{00000000-0000-0000-0000-000000000000}"/>
  <bookViews>
    <workbookView xWindow="-120" yWindow="-120" windowWidth="29040" windowHeight="15840" tabRatio="930" xr2:uid="{00000000-000D-0000-FFFF-FFFF00000000}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818" i="367" l="1"/>
  <c r="M817" i="367"/>
  <c r="M816" i="367"/>
  <c r="M815" i="367"/>
  <c r="M814" i="367"/>
  <c r="M813" i="367"/>
  <c r="M812" i="367"/>
  <c r="M811" i="367"/>
  <c r="M810" i="367"/>
  <c r="M809" i="367"/>
  <c r="M808" i="367"/>
  <c r="M807" i="367"/>
  <c r="M806" i="367"/>
  <c r="M805" i="367"/>
  <c r="M804" i="367"/>
  <c r="M803" i="367"/>
  <c r="M802" i="367"/>
  <c r="M801" i="367"/>
  <c r="M800" i="367"/>
  <c r="M799" i="367"/>
  <c r="M798" i="367"/>
  <c r="M797" i="367"/>
  <c r="M796" i="367"/>
  <c r="M795" i="367"/>
  <c r="M794" i="367"/>
  <c r="M793" i="367"/>
  <c r="M792" i="367"/>
  <c r="M791" i="367"/>
  <c r="M790" i="367"/>
  <c r="M789" i="367"/>
  <c r="M788" i="367"/>
  <c r="M787" i="367"/>
  <c r="M786" i="367"/>
  <c r="M785" i="367"/>
  <c r="M784" i="367"/>
  <c r="M783" i="367"/>
  <c r="M782" i="367"/>
  <c r="M781" i="367"/>
  <c r="M780" i="367"/>
  <c r="M779" i="367"/>
  <c r="M778" i="367"/>
  <c r="M777" i="367"/>
  <c r="M776" i="367"/>
  <c r="M775" i="367"/>
  <c r="M774" i="367"/>
  <c r="M773" i="367"/>
  <c r="M772" i="367"/>
  <c r="M771" i="367"/>
  <c r="M770" i="367"/>
  <c r="M769" i="367"/>
  <c r="M768" i="367"/>
  <c r="M767" i="367"/>
  <c r="M766" i="367"/>
  <c r="M765" i="367"/>
  <c r="M764" i="367"/>
  <c r="M763" i="367"/>
  <c r="M762" i="367"/>
  <c r="M761" i="367"/>
  <c r="M760" i="367"/>
  <c r="M759" i="367"/>
  <c r="M758" i="367"/>
  <c r="M757" i="367"/>
  <c r="M756" i="367"/>
  <c r="M755" i="367"/>
  <c r="M754" i="367"/>
  <c r="M753" i="367"/>
  <c r="M752" i="367"/>
  <c r="M751" i="367"/>
  <c r="M750" i="367"/>
  <c r="M749" i="367"/>
  <c r="M748" i="367"/>
  <c r="M747" i="367"/>
  <c r="M746" i="367"/>
  <c r="M745" i="367"/>
  <c r="M744" i="367"/>
  <c r="M743" i="367"/>
  <c r="M742" i="367"/>
  <c r="M741" i="367"/>
  <c r="M740" i="367"/>
  <c r="M739" i="367"/>
  <c r="M738" i="367"/>
  <c r="M737" i="367"/>
  <c r="M736" i="367"/>
  <c r="M735" i="367"/>
  <c r="M734" i="367"/>
  <c r="M733" i="367"/>
  <c r="M732" i="367"/>
  <c r="M731" i="367"/>
  <c r="M730" i="367"/>
  <c r="M729" i="367"/>
  <c r="M728" i="367"/>
  <c r="M727" i="367"/>
  <c r="M726" i="367"/>
  <c r="M725" i="367"/>
  <c r="M724" i="367"/>
  <c r="M723" i="367"/>
  <c r="M722" i="367"/>
  <c r="M721" i="367"/>
  <c r="M720" i="367"/>
  <c r="M719" i="367"/>
  <c r="M718" i="367"/>
  <c r="M717" i="367"/>
  <c r="M716" i="367"/>
  <c r="M715" i="367"/>
  <c r="M714" i="367"/>
  <c r="M713" i="367"/>
  <c r="M712" i="367"/>
  <c r="M711" i="367"/>
  <c r="M710" i="367"/>
  <c r="M709" i="367"/>
  <c r="M708" i="367"/>
  <c r="M707" i="367"/>
  <c r="M706" i="367"/>
  <c r="M705" i="367"/>
  <c r="M704" i="367"/>
  <c r="M703" i="367"/>
  <c r="M702" i="367"/>
  <c r="M701" i="367"/>
  <c r="M700" i="367"/>
  <c r="M699" i="367"/>
  <c r="M698" i="367"/>
  <c r="M697" i="367"/>
  <c r="M696" i="367"/>
  <c r="M695" i="367"/>
  <c r="M694" i="367"/>
  <c r="M693" i="367"/>
  <c r="M692" i="367"/>
  <c r="M691" i="367"/>
  <c r="M690" i="367"/>
  <c r="M689" i="367"/>
  <c r="M688" i="367"/>
  <c r="M687" i="367"/>
  <c r="M686" i="367"/>
  <c r="M685" i="367"/>
  <c r="M684" i="367"/>
  <c r="M683" i="367"/>
  <c r="M682" i="367"/>
  <c r="M681" i="367"/>
  <c r="M680" i="367"/>
  <c r="M679" i="367"/>
  <c r="M678" i="367"/>
  <c r="M677" i="367"/>
  <c r="M676" i="367"/>
  <c r="M675" i="367"/>
  <c r="M674" i="367"/>
  <c r="M673" i="367"/>
  <c r="M672" i="367"/>
  <c r="M671" i="367"/>
  <c r="M670" i="367"/>
  <c r="M669" i="367"/>
  <c r="M668" i="367"/>
  <c r="M667" i="367"/>
  <c r="M666" i="367"/>
  <c r="M665" i="367"/>
  <c r="M664" i="367"/>
  <c r="M663" i="367"/>
  <c r="M662" i="367"/>
  <c r="M661" i="367"/>
  <c r="M660" i="367"/>
  <c r="M659" i="367"/>
  <c r="M658" i="367"/>
  <c r="M657" i="367"/>
  <c r="M656" i="367"/>
  <c r="M655" i="367"/>
  <c r="M654" i="367"/>
  <c r="M653" i="367"/>
  <c r="M652" i="367"/>
  <c r="M651" i="367"/>
  <c r="M650" i="367"/>
  <c r="M649" i="367"/>
  <c r="M648" i="367"/>
  <c r="M647" i="367"/>
  <c r="M646" i="367"/>
  <c r="M645" i="367"/>
  <c r="M644" i="367"/>
  <c r="M643" i="367"/>
  <c r="M642" i="367"/>
  <c r="M641" i="367"/>
  <c r="M640" i="367"/>
  <c r="M639" i="367"/>
  <c r="M638" i="367"/>
  <c r="M637" i="367"/>
  <c r="M636" i="367"/>
  <c r="M635" i="367"/>
  <c r="M634" i="367"/>
  <c r="M633" i="367"/>
  <c r="M632" i="367"/>
  <c r="M631" i="367"/>
  <c r="M630" i="367"/>
  <c r="M629" i="367"/>
  <c r="M628" i="367"/>
  <c r="M627" i="367"/>
  <c r="M626" i="367"/>
  <c r="M625" i="367"/>
  <c r="M624" i="367"/>
  <c r="M623" i="367"/>
  <c r="M622" i="367"/>
  <c r="M621" i="367"/>
  <c r="M620" i="367"/>
  <c r="M619" i="367"/>
  <c r="M618" i="367"/>
  <c r="M617" i="367"/>
  <c r="M616" i="367"/>
  <c r="M615" i="367"/>
  <c r="M614" i="367"/>
  <c r="M613" i="367"/>
  <c r="M612" i="367"/>
  <c r="M611" i="367"/>
  <c r="M610" i="367"/>
  <c r="M609" i="367"/>
  <c r="M608" i="367"/>
  <c r="M607" i="367"/>
  <c r="M606" i="367"/>
  <c r="M605" i="367"/>
  <c r="M604" i="367"/>
  <c r="M603" i="367"/>
  <c r="M602" i="367"/>
  <c r="M601" i="367"/>
  <c r="M600" i="367"/>
  <c r="M599" i="367"/>
  <c r="M598" i="367"/>
  <c r="M597" i="367"/>
  <c r="M596" i="367"/>
  <c r="M595" i="367"/>
  <c r="M594" i="367"/>
  <c r="M593" i="367"/>
  <c r="M592" i="367"/>
  <c r="M591" i="367"/>
  <c r="M590" i="367"/>
  <c r="M589" i="367"/>
  <c r="M588" i="367"/>
  <c r="M587" i="367"/>
  <c r="M586" i="367"/>
  <c r="M585" i="367"/>
  <c r="M584" i="367"/>
  <c r="M583" i="367"/>
  <c r="M582" i="367"/>
  <c r="M581" i="367"/>
  <c r="M580" i="367"/>
  <c r="M579" i="367"/>
  <c r="M578" i="367"/>
  <c r="M577" i="367"/>
  <c r="M576" i="367"/>
  <c r="M575" i="367"/>
  <c r="M574" i="367"/>
  <c r="M573" i="367"/>
  <c r="M572" i="367"/>
  <c r="M571" i="367"/>
  <c r="M570" i="367"/>
  <c r="M569" i="367"/>
  <c r="M568" i="367"/>
  <c r="M567" i="367"/>
  <c r="M566" i="367"/>
  <c r="M565" i="367"/>
  <c r="M564" i="367"/>
  <c r="M563" i="367"/>
  <c r="M562" i="367"/>
  <c r="M561" i="367"/>
  <c r="M560" i="367"/>
  <c r="M559" i="367"/>
  <c r="M558" i="367"/>
  <c r="M557" i="367"/>
  <c r="M556" i="367"/>
  <c r="M555" i="367"/>
  <c r="M554" i="367"/>
  <c r="M553" i="367"/>
  <c r="M552" i="367"/>
  <c r="M551" i="367"/>
  <c r="M550" i="367"/>
  <c r="M549" i="367"/>
  <c r="M548" i="367"/>
  <c r="M547" i="367"/>
  <c r="M546" i="367"/>
  <c r="M545" i="367"/>
  <c r="M544" i="367"/>
  <c r="M543" i="367"/>
  <c r="M542" i="367"/>
  <c r="M541" i="367"/>
  <c r="M540" i="367"/>
  <c r="M539" i="367"/>
  <c r="M538" i="367"/>
  <c r="M537" i="367"/>
  <c r="M536" i="367"/>
  <c r="M535" i="367"/>
  <c r="M534" i="367"/>
  <c r="M533" i="367"/>
  <c r="M532" i="367"/>
  <c r="M531" i="367"/>
  <c r="M530" i="367"/>
  <c r="M529" i="367"/>
  <c r="M528" i="367"/>
  <c r="M527" i="367"/>
  <c r="M526" i="367"/>
  <c r="M525" i="367"/>
  <c r="M524" i="367"/>
  <c r="M523" i="367"/>
  <c r="M522" i="367"/>
  <c r="M521" i="367"/>
  <c r="M520" i="367"/>
  <c r="M519" i="367"/>
  <c r="M518" i="367"/>
  <c r="M517" i="367"/>
  <c r="M516" i="367"/>
  <c r="M515" i="367"/>
  <c r="M514" i="367"/>
  <c r="M513" i="367"/>
  <c r="M512" i="367"/>
  <c r="M511" i="367"/>
  <c r="M510" i="367"/>
  <c r="M509" i="367"/>
  <c r="M508" i="367"/>
  <c r="M507" i="367"/>
  <c r="M506" i="367"/>
  <c r="M505" i="367"/>
  <c r="M504" i="367"/>
  <c r="M503" i="367"/>
  <c r="M502" i="367"/>
  <c r="M501" i="367"/>
  <c r="M500" i="367"/>
  <c r="M499" i="367"/>
  <c r="M498" i="367"/>
  <c r="M497" i="367"/>
  <c r="M496" i="367"/>
  <c r="M495" i="367"/>
  <c r="M494" i="367"/>
  <c r="M493" i="367"/>
  <c r="M492" i="367"/>
  <c r="M491" i="367"/>
  <c r="M490" i="367"/>
  <c r="M489" i="367"/>
  <c r="M488" i="367"/>
  <c r="M487" i="367"/>
  <c r="M486" i="367"/>
  <c r="M485" i="367"/>
  <c r="M484" i="367"/>
  <c r="M483" i="367"/>
  <c r="M482" i="367"/>
  <c r="M481" i="367"/>
  <c r="M480" i="367"/>
  <c r="M479" i="367"/>
  <c r="M478" i="367"/>
  <c r="M477" i="367"/>
  <c r="M476" i="367"/>
  <c r="M475" i="367"/>
  <c r="M474" i="367"/>
  <c r="M473" i="367"/>
  <c r="M472" i="367"/>
  <c r="M471" i="367"/>
  <c r="M470" i="367"/>
  <c r="M469" i="367"/>
  <c r="M468" i="367"/>
  <c r="M467" i="367"/>
  <c r="M466" i="367"/>
  <c r="M465" i="367"/>
  <c r="M464" i="367"/>
  <c r="M463" i="367"/>
  <c r="M462" i="367"/>
  <c r="M461" i="367"/>
  <c r="M460" i="367"/>
  <c r="M459" i="367"/>
  <c r="M458" i="367"/>
  <c r="M457" i="367"/>
  <c r="M456" i="367"/>
  <c r="M455" i="367"/>
  <c r="M454" i="367"/>
  <c r="M453" i="367"/>
  <c r="M452" i="367"/>
  <c r="M451" i="367"/>
  <c r="M450" i="367"/>
  <c r="M449" i="367"/>
  <c r="M448" i="367"/>
  <c r="M447" i="367"/>
  <c r="M446" i="367"/>
  <c r="M445" i="367"/>
  <c r="M444" i="367"/>
  <c r="M443" i="367"/>
  <c r="M442" i="367"/>
  <c r="M441" i="367"/>
  <c r="M440" i="367"/>
  <c r="M439" i="367"/>
  <c r="M438" i="367"/>
  <c r="M437" i="367"/>
  <c r="M436" i="367"/>
  <c r="M435" i="367"/>
  <c r="M434" i="367"/>
  <c r="M433" i="367"/>
  <c r="M432" i="367"/>
  <c r="M431" i="367"/>
  <c r="M430" i="367"/>
  <c r="M429" i="367"/>
  <c r="M428" i="367"/>
  <c r="M427" i="367"/>
  <c r="M426" i="367"/>
  <c r="M425" i="367"/>
  <c r="M424" i="367"/>
  <c r="M423" i="367"/>
  <c r="M422" i="367"/>
  <c r="M421" i="367"/>
  <c r="M420" i="367"/>
  <c r="M419" i="367"/>
  <c r="M418" i="367"/>
  <c r="M417" i="367"/>
  <c r="M416" i="367"/>
  <c r="M415" i="367"/>
  <c r="M414" i="367"/>
  <c r="M413" i="367"/>
  <c r="M412" i="367"/>
  <c r="M411" i="367"/>
  <c r="M410" i="367"/>
  <c r="M409" i="367"/>
  <c r="M408" i="367"/>
  <c r="M407" i="367"/>
  <c r="M406" i="367"/>
  <c r="M405" i="367"/>
  <c r="M404" i="367"/>
  <c r="M403" i="367"/>
  <c r="M402" i="367"/>
  <c r="M401" i="367"/>
  <c r="M400" i="367"/>
  <c r="M399" i="367"/>
  <c r="M398" i="367"/>
  <c r="M397" i="367"/>
  <c r="M396" i="367"/>
  <c r="M395" i="367"/>
  <c r="M394" i="367"/>
  <c r="M393" i="367"/>
  <c r="M392" i="367"/>
  <c r="M391" i="367"/>
  <c r="M390" i="367"/>
  <c r="M389" i="367"/>
  <c r="M388" i="367"/>
  <c r="M387" i="367"/>
  <c r="M386" i="367"/>
  <c r="M385" i="367"/>
  <c r="M384" i="367"/>
  <c r="M383" i="367"/>
  <c r="M382" i="367"/>
  <c r="M381" i="367"/>
  <c r="M380" i="367"/>
  <c r="M379" i="367"/>
  <c r="M378" i="367"/>
  <c r="M377" i="367"/>
  <c r="M376" i="367"/>
  <c r="M375" i="367"/>
  <c r="M374" i="367"/>
  <c r="M373" i="367"/>
  <c r="M372" i="367"/>
  <c r="M371" i="367"/>
  <c r="M370" i="367"/>
  <c r="M369" i="367"/>
  <c r="M368" i="367"/>
  <c r="M367" i="367"/>
  <c r="M366" i="367"/>
  <c r="M365" i="367"/>
  <c r="M364" i="367"/>
  <c r="M363" i="367"/>
  <c r="M362" i="367"/>
  <c r="M361" i="367"/>
  <c r="M360" i="367"/>
  <c r="M359" i="367"/>
  <c r="M358" i="367"/>
  <c r="M357" i="367"/>
  <c r="M356" i="367"/>
  <c r="M355" i="367"/>
  <c r="M354" i="367"/>
  <c r="M353" i="367"/>
  <c r="M352" i="367"/>
  <c r="M351" i="367"/>
  <c r="M350" i="367"/>
  <c r="M349" i="367"/>
  <c r="M348" i="367"/>
  <c r="M347" i="367"/>
  <c r="M346" i="367"/>
  <c r="M345" i="367"/>
  <c r="M344" i="367"/>
  <c r="M343" i="367"/>
  <c r="M342" i="367"/>
  <c r="M341" i="367"/>
  <c r="M340" i="367"/>
  <c r="M339" i="367"/>
  <c r="M338" i="367"/>
  <c r="M337" i="367"/>
  <c r="M336" i="367"/>
  <c r="M335" i="367"/>
  <c r="M334" i="367"/>
  <c r="M333" i="367"/>
  <c r="M332" i="367"/>
  <c r="M331" i="367"/>
  <c r="M330" i="367"/>
  <c r="M329" i="367"/>
  <c r="M328" i="367"/>
  <c r="M327" i="367"/>
  <c r="M326" i="367"/>
  <c r="M325" i="367"/>
  <c r="M324" i="367"/>
  <c r="M323" i="367"/>
  <c r="M322" i="367"/>
  <c r="M321" i="367"/>
  <c r="M320" i="367"/>
  <c r="M319" i="367"/>
  <c r="M318" i="367"/>
  <c r="M317" i="367"/>
  <c r="M316" i="367"/>
  <c r="M315" i="367"/>
  <c r="M314" i="367"/>
  <c r="M313" i="367"/>
  <c r="M312" i="367"/>
  <c r="M311" i="367"/>
  <c r="M310" i="367"/>
  <c r="M309" i="367"/>
  <c r="M308" i="367"/>
  <c r="M307" i="367"/>
  <c r="M306" i="367"/>
  <c r="M305" i="367"/>
  <c r="M304" i="367"/>
  <c r="M303" i="367"/>
  <c r="M302" i="367"/>
  <c r="M301" i="367"/>
  <c r="M300" i="367"/>
  <c r="M299" i="367"/>
  <c r="M298" i="367"/>
  <c r="M297" i="367"/>
  <c r="M296" i="367"/>
  <c r="M295" i="367"/>
  <c r="M294" i="367"/>
  <c r="M293" i="367"/>
  <c r="M292" i="367"/>
  <c r="M291" i="367"/>
  <c r="M290" i="367"/>
  <c r="M289" i="367"/>
  <c r="M288" i="367"/>
  <c r="M287" i="367"/>
  <c r="M286" i="367"/>
  <c r="M285" i="367"/>
  <c r="M284" i="367"/>
  <c r="M283" i="367"/>
  <c r="M282" i="367"/>
  <c r="M281" i="367"/>
  <c r="M280" i="367"/>
  <c r="M279" i="367"/>
  <c r="M278" i="367"/>
  <c r="M277" i="367"/>
  <c r="M276" i="367"/>
  <c r="M275" i="367"/>
  <c r="M274" i="367"/>
  <c r="M273" i="367"/>
  <c r="M272" i="367"/>
  <c r="M271" i="367"/>
  <c r="M270" i="367"/>
  <c r="M269" i="367"/>
  <c r="M268" i="367"/>
  <c r="M267" i="367"/>
  <c r="M266" i="367"/>
  <c r="M265" i="367"/>
  <c r="M264" i="367"/>
  <c r="M263" i="367"/>
  <c r="M262" i="367"/>
  <c r="M261" i="367"/>
  <c r="M260" i="367"/>
  <c r="M259" i="367"/>
  <c r="M258" i="367"/>
  <c r="M257" i="367"/>
  <c r="M256" i="367"/>
  <c r="M255" i="367"/>
  <c r="M254" i="367"/>
  <c r="M253" i="367"/>
  <c r="M252" i="367"/>
  <c r="M251" i="367"/>
  <c r="M250" i="367"/>
  <c r="M249" i="367"/>
  <c r="M248" i="367"/>
  <c r="M247" i="367"/>
  <c r="M246" i="367"/>
  <c r="M245" i="367"/>
  <c r="M244" i="367"/>
  <c r="M243" i="367"/>
  <c r="M242" i="367"/>
  <c r="M241" i="367"/>
  <c r="M240" i="367"/>
  <c r="M239" i="367"/>
  <c r="M238" i="367"/>
  <c r="M237" i="367"/>
  <c r="M236" i="367"/>
  <c r="M235" i="367"/>
  <c r="M234" i="367"/>
  <c r="M233" i="367"/>
  <c r="M232" i="367"/>
  <c r="M231" i="367"/>
  <c r="M230" i="367"/>
  <c r="M229" i="367"/>
  <c r="M228" i="367"/>
  <c r="M227" i="367"/>
  <c r="M226" i="367"/>
  <c r="M225" i="367"/>
  <c r="M224" i="367"/>
  <c r="M223" i="367"/>
  <c r="M222" i="367"/>
  <c r="M221" i="367"/>
  <c r="M220" i="367"/>
  <c r="M219" i="367"/>
  <c r="M218" i="367"/>
  <c r="M217" i="367"/>
  <c r="M216" i="367"/>
  <c r="M215" i="367"/>
  <c r="M214" i="367"/>
  <c r="M213" i="367"/>
  <c r="M212" i="367"/>
  <c r="M211" i="367"/>
  <c r="M210" i="367"/>
  <c r="M209" i="367"/>
  <c r="M208" i="367"/>
  <c r="M207" i="367"/>
  <c r="M206" i="367"/>
  <c r="M205" i="367"/>
  <c r="M204" i="367"/>
  <c r="M203" i="367"/>
  <c r="M202" i="367"/>
  <c r="M201" i="367"/>
  <c r="M200" i="367"/>
  <c r="M199" i="367"/>
  <c r="M198" i="367"/>
  <c r="M197" i="367"/>
  <c r="M196" i="367"/>
  <c r="M195" i="367"/>
  <c r="M194" i="367"/>
  <c r="M193" i="367"/>
  <c r="M192" i="367"/>
  <c r="M191" i="367"/>
  <c r="M190" i="367"/>
  <c r="M189" i="367"/>
  <c r="M188" i="367"/>
  <c r="M187" i="367"/>
  <c r="M186" i="367"/>
  <c r="M185" i="367"/>
  <c r="M184" i="367"/>
  <c r="M183" i="367"/>
  <c r="M182" i="367"/>
  <c r="M181" i="367"/>
  <c r="M180" i="367"/>
  <c r="M179" i="367"/>
  <c r="M178" i="367"/>
  <c r="M177" i="367"/>
  <c r="M176" i="367"/>
  <c r="M175" i="367"/>
  <c r="M174" i="367"/>
  <c r="M173" i="367"/>
  <c r="M172" i="367"/>
  <c r="M171" i="367"/>
  <c r="M170" i="367"/>
  <c r="M169" i="367"/>
  <c r="M168" i="367"/>
  <c r="M167" i="367"/>
  <c r="M166" i="367"/>
  <c r="M165" i="367"/>
  <c r="M164" i="367"/>
  <c r="M163" i="367"/>
  <c r="M162" i="367"/>
  <c r="M161" i="367"/>
  <c r="M160" i="367"/>
  <c r="M159" i="367"/>
  <c r="M158" i="367"/>
  <c r="M157" i="367"/>
  <c r="M156" i="367"/>
  <c r="M155" i="367"/>
  <c r="M154" i="367"/>
  <c r="M153" i="367"/>
  <c r="M152" i="367"/>
  <c r="M151" i="367"/>
  <c r="M150" i="367"/>
  <c r="M149" i="367"/>
  <c r="M148" i="367"/>
  <c r="M147" i="367"/>
  <c r="M146" i="367"/>
  <c r="M145" i="367"/>
  <c r="M144" i="367"/>
  <c r="M143" i="367"/>
  <c r="M142" i="367"/>
  <c r="M141" i="367"/>
  <c r="M140" i="367"/>
  <c r="M139" i="367"/>
  <c r="M138" i="367"/>
  <c r="M137" i="367"/>
  <c r="M136" i="367"/>
  <c r="M135" i="367"/>
  <c r="M134" i="367"/>
  <c r="M133" i="367"/>
  <c r="M132" i="367"/>
  <c r="M131" i="367"/>
  <c r="M130" i="367"/>
  <c r="M129" i="367"/>
  <c r="M128" i="367"/>
  <c r="M127" i="367"/>
  <c r="M126" i="367"/>
  <c r="M125" i="367"/>
  <c r="M124" i="367"/>
  <c r="M123" i="367"/>
  <c r="M122" i="367"/>
  <c r="M121" i="367"/>
  <c r="M120" i="367"/>
  <c r="M119" i="367"/>
  <c r="M118" i="367"/>
  <c r="M117" i="367"/>
  <c r="M116" i="367"/>
  <c r="M115" i="367"/>
  <c r="M114" i="367"/>
  <c r="M113" i="367"/>
  <c r="M112" i="367"/>
  <c r="M111" i="367"/>
  <c r="M110" i="367"/>
  <c r="M109" i="367"/>
  <c r="M108" i="367"/>
  <c r="M107" i="367"/>
  <c r="M106" i="367"/>
  <c r="M105" i="367"/>
  <c r="M104" i="367"/>
  <c r="M103" i="367"/>
  <c r="M102" i="367"/>
  <c r="M101" i="367"/>
  <c r="M100" i="367"/>
  <c r="M99" i="367"/>
  <c r="M98" i="367"/>
  <c r="M97" i="367"/>
  <c r="M96" i="367"/>
  <c r="M95" i="367"/>
  <c r="M94" i="367"/>
  <c r="M93" i="367"/>
  <c r="M92" i="367"/>
  <c r="M91" i="367"/>
  <c r="M90" i="367"/>
  <c r="M89" i="367"/>
  <c r="M88" i="367"/>
  <c r="M87" i="367"/>
  <c r="M86" i="367"/>
  <c r="M85" i="367"/>
  <c r="M84" i="367"/>
  <c r="M83" i="367"/>
  <c r="M82" i="367"/>
  <c r="M81" i="367"/>
  <c r="M80" i="367"/>
  <c r="M79" i="367"/>
  <c r="M78" i="367"/>
  <c r="M77" i="367"/>
  <c r="M76" i="367"/>
  <c r="M75" i="367"/>
  <c r="M74" i="367"/>
  <c r="M73" i="367"/>
  <c r="M72" i="367"/>
  <c r="M71" i="367"/>
  <c r="M70" i="367"/>
  <c r="M69" i="367"/>
  <c r="M68" i="367"/>
  <c r="M67" i="367"/>
  <c r="M66" i="367"/>
  <c r="M65" i="367"/>
  <c r="M64" i="367"/>
  <c r="M63" i="367"/>
  <c r="M62" i="367"/>
  <c r="M61" i="367"/>
  <c r="M60" i="367"/>
  <c r="M59" i="367"/>
  <c r="M58" i="367"/>
  <c r="M57" i="367"/>
  <c r="M56" i="367"/>
  <c r="M55" i="367"/>
  <c r="M54" i="367"/>
  <c r="M53" i="367"/>
  <c r="M52" i="367"/>
  <c r="M51" i="367"/>
  <c r="M50" i="367"/>
  <c r="M49" i="367"/>
  <c r="M48" i="367"/>
  <c r="M47" i="367"/>
  <c r="M46" i="367"/>
  <c r="M45" i="367"/>
  <c r="M44" i="367"/>
  <c r="M43" i="367"/>
  <c r="M42" i="367"/>
  <c r="M41" i="367"/>
  <c r="M40" i="367"/>
  <c r="M39" i="367"/>
  <c r="M38" i="367"/>
  <c r="M37" i="367"/>
  <c r="M36" i="367"/>
  <c r="M35" i="367"/>
  <c r="M34" i="367"/>
  <c r="M33" i="367"/>
  <c r="M32" i="367"/>
  <c r="M31" i="367"/>
  <c r="M30" i="367"/>
  <c r="M29" i="367"/>
  <c r="M28" i="367"/>
  <c r="M27" i="367"/>
  <c r="M26" i="367"/>
  <c r="M25" i="367"/>
  <c r="M24" i="367"/>
  <c r="M23" i="367"/>
  <c r="M22" i="367"/>
  <c r="M21" i="367"/>
  <c r="M20" i="367"/>
  <c r="M19" i="367"/>
  <c r="M18" i="367"/>
  <c r="M17" i="367"/>
  <c r="M16" i="367"/>
  <c r="M15" i="367"/>
  <c r="M14" i="367"/>
  <c r="M13" i="367"/>
  <c r="M12" i="367"/>
  <c r="M11" i="367"/>
  <c r="M10" i="367"/>
  <c r="M9" i="367"/>
  <c r="M8" i="367"/>
  <c r="M7" i="367"/>
  <c r="M6" i="367"/>
  <c r="E15" i="431"/>
  <c r="N14" i="431"/>
  <c r="E16" i="431"/>
  <c r="K10" i="431"/>
  <c r="M16" i="431"/>
  <c r="O14" i="431"/>
  <c r="Q12" i="431"/>
  <c r="C11" i="431"/>
  <c r="E17" i="431"/>
  <c r="G15" i="431"/>
  <c r="J12" i="431"/>
  <c r="L10" i="431"/>
  <c r="M17" i="431"/>
  <c r="O15" i="431"/>
  <c r="Q13" i="431"/>
  <c r="I13" i="431"/>
  <c r="C12" i="431"/>
  <c r="D11" i="431"/>
  <c r="E10" i="431"/>
  <c r="F9" i="431"/>
  <c r="F17" i="431"/>
  <c r="G16" i="431"/>
  <c r="H15" i="431"/>
  <c r="I14" i="431"/>
  <c r="J13" i="431"/>
  <c r="K12" i="431"/>
  <c r="L11" i="431"/>
  <c r="M10" i="431"/>
  <c r="N9" i="431"/>
  <c r="N17" i="431"/>
  <c r="O16" i="431"/>
  <c r="P15" i="431"/>
  <c r="Q14" i="431"/>
  <c r="C13" i="431"/>
  <c r="D12" i="431"/>
  <c r="E11" i="431"/>
  <c r="G9" i="431"/>
  <c r="G17" i="431"/>
  <c r="H16" i="431"/>
  <c r="I15" i="431"/>
  <c r="J14" i="431"/>
  <c r="K13" i="431"/>
  <c r="L12" i="431"/>
  <c r="M11" i="431"/>
  <c r="N10" i="431"/>
  <c r="O17" i="431"/>
  <c r="P16" i="431"/>
  <c r="Q15" i="431"/>
  <c r="C14" i="431"/>
  <c r="D13" i="431"/>
  <c r="E12" i="431"/>
  <c r="G10" i="431"/>
  <c r="H9" i="431"/>
  <c r="H17" i="431"/>
  <c r="I16" i="431"/>
  <c r="J15" i="431"/>
  <c r="K14" i="431"/>
  <c r="M12" i="431"/>
  <c r="O10" i="431"/>
  <c r="P17" i="431"/>
  <c r="D14" i="431"/>
  <c r="E13" i="431"/>
  <c r="G11" i="431"/>
  <c r="I17" i="431"/>
  <c r="K15" i="431"/>
  <c r="M13" i="431"/>
  <c r="O11" i="431"/>
  <c r="Q9" i="431"/>
  <c r="F10" i="431"/>
  <c r="O9" i="431"/>
  <c r="F11" i="431"/>
  <c r="L13" i="431"/>
  <c r="N11" i="431"/>
  <c r="P9" i="431"/>
  <c r="Q16" i="431"/>
  <c r="C15" i="431"/>
  <c r="F12" i="431"/>
  <c r="H10" i="431"/>
  <c r="J16" i="431"/>
  <c r="L14" i="431"/>
  <c r="N12" i="431"/>
  <c r="P10" i="431"/>
  <c r="Q17" i="431"/>
  <c r="I9" i="431"/>
  <c r="C16" i="431"/>
  <c r="D15" i="431"/>
  <c r="E14" i="431"/>
  <c r="F13" i="431"/>
  <c r="G12" i="431"/>
  <c r="H11" i="431"/>
  <c r="I10" i="431"/>
  <c r="J9" i="431"/>
  <c r="J17" i="431"/>
  <c r="K16" i="431"/>
  <c r="L15" i="431"/>
  <c r="M14" i="431"/>
  <c r="N13" i="431"/>
  <c r="O12" i="431"/>
  <c r="P11" i="431"/>
  <c r="Q10" i="431"/>
  <c r="C9" i="431"/>
  <c r="C17" i="431"/>
  <c r="D16" i="431"/>
  <c r="F14" i="431"/>
  <c r="G13" i="431"/>
  <c r="H12" i="431"/>
  <c r="I11" i="431"/>
  <c r="J10" i="431"/>
  <c r="K9" i="431"/>
  <c r="K17" i="431"/>
  <c r="L16" i="431"/>
  <c r="M15" i="431"/>
  <c r="O13" i="431"/>
  <c r="P12" i="431"/>
  <c r="Q11" i="431"/>
  <c r="C10" i="431"/>
  <c r="D9" i="431"/>
  <c r="D17" i="431"/>
  <c r="F15" i="431"/>
  <c r="G14" i="431"/>
  <c r="H13" i="431"/>
  <c r="I12" i="431"/>
  <c r="J11" i="431"/>
  <c r="L9" i="431"/>
  <c r="L17" i="431"/>
  <c r="N15" i="431"/>
  <c r="P13" i="431"/>
  <c r="D10" i="431"/>
  <c r="E9" i="431"/>
  <c r="F16" i="431"/>
  <c r="H14" i="431"/>
  <c r="K11" i="431"/>
  <c r="M9" i="431"/>
  <c r="N16" i="431"/>
  <c r="P14" i="431"/>
  <c r="S11" i="431" l="1"/>
  <c r="R11" i="431"/>
  <c r="R10" i="431"/>
  <c r="S10" i="431"/>
  <c r="R17" i="431"/>
  <c r="S17" i="431"/>
  <c r="R16" i="431"/>
  <c r="S16" i="431"/>
  <c r="S9" i="431"/>
  <c r="R9" i="431"/>
  <c r="R15" i="431"/>
  <c r="S15" i="431"/>
  <c r="R14" i="431"/>
  <c r="S14" i="431"/>
  <c r="R13" i="431"/>
  <c r="S13" i="431"/>
  <c r="S12" i="431"/>
  <c r="R12" i="431"/>
  <c r="N8" i="431"/>
  <c r="I8" i="431"/>
  <c r="L8" i="431"/>
  <c r="P8" i="431"/>
  <c r="K8" i="431"/>
  <c r="J8" i="431"/>
  <c r="H8" i="431"/>
  <c r="E8" i="431"/>
  <c r="Q8" i="431"/>
  <c r="F8" i="431"/>
  <c r="D8" i="431"/>
  <c r="O8" i="431"/>
  <c r="M8" i="431"/>
  <c r="C8" i="431"/>
  <c r="G8" i="431"/>
  <c r="C6" i="431" l="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D22" i="414" l="1"/>
  <c r="E22" i="414" s="1"/>
  <c r="D21" i="414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20" i="414" s="1"/>
  <c r="C11" i="339"/>
  <c r="E21" i="414"/>
  <c r="A22" i="414"/>
  <c r="A21" i="414"/>
  <c r="A20" i="414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18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F15" i="339" l="1"/>
  <c r="B13" i="340" l="1"/>
  <c r="B12" i="340"/>
  <c r="A24" i="414" l="1"/>
  <c r="A19" i="414"/>
  <c r="R3" i="410" l="1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G3" i="410" s="1"/>
  <c r="C3" i="410"/>
  <c r="B3" i="410"/>
  <c r="D23" i="414" s="1"/>
  <c r="Z3" i="344" l="1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23" i="414"/>
  <c r="A15" i="414"/>
  <c r="A16" i="414"/>
  <c r="A4" i="414"/>
  <c r="A6" i="339" l="1"/>
  <c r="A5" i="339"/>
  <c r="D16" i="414"/>
  <c r="D19" i="414"/>
  <c r="C16" i="414"/>
  <c r="D4" i="414"/>
  <c r="C19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F12" i="339" s="1"/>
  <c r="B12" i="339"/>
  <c r="J12" i="339" s="1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90"/>
  <c r="H3" i="390" s="1"/>
  <c r="L3" i="390"/>
  <c r="J3" i="390"/>
  <c r="I3" i="390"/>
  <c r="G3" i="390"/>
  <c r="F3" i="390"/>
  <c r="T3" i="347"/>
  <c r="R3" i="347"/>
  <c r="P3" i="347"/>
  <c r="O3" i="347"/>
  <c r="N3" i="347"/>
  <c r="M3" i="347"/>
  <c r="M3" i="387"/>
  <c r="L3" i="387"/>
  <c r="J3" i="387"/>
  <c r="I3" i="387"/>
  <c r="G3" i="387"/>
  <c r="H3" i="387" s="1"/>
  <c r="F3" i="387"/>
  <c r="N3" i="220"/>
  <c r="L3" i="220" s="1"/>
  <c r="C24" i="414"/>
  <c r="D24" i="414"/>
  <c r="Q3" i="347" l="1"/>
  <c r="U3" i="347"/>
  <c r="S3" i="347"/>
  <c r="K3" i="387"/>
  <c r="I12" i="339"/>
  <c r="I13" i="339" s="1"/>
  <c r="F13" i="339"/>
  <c r="E13" i="339"/>
  <c r="E15" i="339" s="1"/>
  <c r="H12" i="339"/>
  <c r="G12" i="339"/>
  <c r="K3" i="390"/>
  <c r="A4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C4" i="414"/>
  <c r="D18" i="414"/>
  <c r="H13" i="339" l="1"/>
  <c r="J13" i="339"/>
  <c r="B15" i="339"/>
  <c r="G15" i="339"/>
  <c r="H15" i="339"/>
  <c r="E16" i="414"/>
  <c r="E4" i="414"/>
  <c r="C6" i="340"/>
  <c r="D6" i="340" s="1"/>
  <c r="B4" i="340"/>
  <c r="G13" i="339"/>
  <c r="C4" i="340" l="1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<sst xmlns="http://schemas.openxmlformats.org/spreadsheetml/2006/main" count="20597" uniqueCount="2414">
  <si>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</si>
  <si>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</si>
  <si>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</si>
  <si>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</si>
  <si>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</si>
  <si>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</si>
  <si>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</si>
  <si>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</si>
  <si>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</si>
  <si>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</si>
  <si>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</si>
  <si>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</si>
  <si>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</si>
  <si>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</si>
  <si>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</si>
  <si>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</si>
  <si>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</si>
  <si>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</si>
  <si>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</si>
  <si>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</si>
  <si>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</si>
  <si>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</si>
  <si>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</si>
  <si>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</si>
  <si>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</si>
  <si>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</si>
  <si>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</si>
  <si>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</si>
  <si>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</si>
  <si>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</si>
  <si>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</si>
  <si>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</si>
  <si>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</si>
  <si>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</si>
  <si>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</si>
  <si>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</si>
  <si>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</si>
  <si>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</si>
  <si>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</si>
  <si>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</si>
  <si>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</si>
  <si>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</si>
  <si>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</si>
  <si>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</si>
  <si>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</si>
  <si>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</si>
  <si>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</si>
  <si>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</si>
  <si>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</si>
  <si>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</si>
  <si>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</si>
  <si>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</si>
  <si>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</si>
  <si>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</si>
  <si>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</si>
  <si>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</si>
  <si>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</si>
  <si>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</si>
  <si>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</si>
  <si>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</si>
  <si>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</si>
  <si>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</si>
  <si>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</si>
  <si>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</si>
  <si>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</si>
  <si>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</si>
  <si>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</si>
  <si>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</si>
  <si>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</si>
  <si>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</si>
  <si>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</si>
  <si>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</si>
  <si>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</si>
  <si>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</si>
  <si>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</si>
  <si>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</si>
  <si>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</si>
  <si>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</si>
  <si>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</si>
  <si>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</si>
  <si>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</si>
  <si>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</si>
  <si>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</si>
  <si>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</si>
  <si>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</si>
  <si>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</si>
  <si>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</si>
  <si>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</si>
  <si>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</si>
  <si>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</si>
  <si>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</si>
  <si>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</si>
  <si>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</si>
  <si>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</si>
  <si>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</si>
  <si>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</si>
  <si>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</si>
  <si>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</si>
  <si>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</si>
  <si>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</si>
  <si>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</si>
  <si>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</si>
  <si>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</si>
  <si>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</si>
  <si>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</si>
  <si>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</si>
  <si>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</si>
  <si>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</si>
  <si>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</si>
  <si>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</si>
  <si>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</si>
  <si>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</si>
  <si>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</si>
  <si>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</si>
  <si>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</si>
  <si>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</si>
  <si>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</si>
  <si>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</si>
  <si>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</si>
  <si>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</si>
  <si>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</si>
  <si>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</si>
  <si>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</si>
  <si>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</si>
  <si>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</si>
  <si>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</si>
  <si>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</si>
  <si>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</si>
  <si>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</si>
  <si>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</si>
  <si>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</si>
  <si>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</si>
  <si>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</si>
  <si>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</si>
  <si>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</si>
  <si>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</si>
  <si>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</si>
  <si>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</si>
  <si>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</si>
  <si>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</si>
  <si>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</si>
  <si>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</si>
  <si>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</si>
  <si>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</si>
  <si>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</si>
  <si>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</si>
  <si>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</si>
  <si>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</si>
  <si>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</si>
  <si>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</si>
  <si>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</si>
  <si>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</si>
  <si>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</si>
  <si>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</si>
  <si>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</si>
  <si>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</si>
  <si>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</si>
  <si>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</si>
  <si>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</si>
  <si>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</si>
  <si>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</si>
  <si>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</si>
  <si>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</si>
  <si>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</si>
  <si>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</si>
  <si>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</si>
  <si>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</si>
  <si>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</si>
  <si>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</si>
  <si>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</si>
  <si>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</si>
  <si>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</si>
  <si>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</si>
  <si>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</si>
  <si>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</si>
  <si>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</si>
  <si>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</si>
  <si>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</si>
  <si>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</si>
  <si>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</si>
  <si>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</si>
  <si>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</si>
  <si>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</si>
  <si>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</si>
  <si>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</si>
  <si>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</si>
  <si>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</si>
  <si>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</si>
  <si>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</si>
  <si>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</si>
  <si>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</si>
  <si>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</si>
  <si>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</si>
  <si>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</si>
  <si>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</si>
  <si>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</si>
  <si>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</si>
  <si>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</si>
  <si>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</si>
  <si>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</si>
  <si>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</si>
  <si>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</si>
  <si>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</si>
  <si>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</si>
  <si>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</si>
  <si>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</si>
  <si>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</si>
  <si>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</si>
  <si>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</si>
  <si>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</si>
  <si>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</si>
  <si>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§</t>
  </si>
  <si>
    <t>ZV Vykáz.-A Det.Lék.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</si>
  <si>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</si>
  <si>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</si>
  <si>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</si>
  <si>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</si>
  <si>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</si>
  <si>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</si>
  <si>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</si>
  <si>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</si>
  <si>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</si>
  <si>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</si>
  <si>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</si>
  <si>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</si>
  <si>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</si>
  <si>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</si>
  <si>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</si>
  <si>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</si>
  <si>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</si>
  <si>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</si>
  <si>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</si>
  <si>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</si>
  <si>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</si>
  <si>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</si>
  <si>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</si>
  <si>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</si>
  <si>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</si>
  <si>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</si>
  <si>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</si>
  <si>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</si>
  <si>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</si>
  <si>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</si>
  <si>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</si>
  <si>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</si>
  <si>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POMĚROVÉ  PLNĚNÍ = Rozpočet na rok 2018 celkem a 1/12  ročního rozpočtu, skutečnost daných měsíců a % plnění načítané skutečnosti do data k poměrné části rozpočtu do data.</t>
  </si>
  <si>
    <t>Rozpočet výnosů pro rok 2019 je stanoven jako 100% skutečnosti referenčního období (2018)</t>
  </si>
  <si>
    <t>01/2020</t>
  </si>
  <si>
    <t>02/2020</t>
  </si>
  <si>
    <t>03/2020</t>
  </si>
  <si>
    <t>04/2020</t>
  </si>
  <si>
    <t>05/2020</t>
  </si>
  <si>
    <t>06/2020</t>
  </si>
  <si>
    <t>07/2020</t>
  </si>
  <si>
    <t>08/2020</t>
  </si>
  <si>
    <t>09/2020</t>
  </si>
  <si>
    <t>10/2020</t>
  </si>
  <si>
    <t>11/2020</t>
  </si>
  <si>
    <t>12/2020</t>
  </si>
  <si>
    <t>Rozp. 2019            CELKEM</t>
  </si>
  <si>
    <t>Skut. 2019 CELKEM</t>
  </si>
  <si>
    <t>ROZDÍL  Skut. - Rozp. 2019</t>
  </si>
  <si>
    <t>% plnění rozp.2019</t>
  </si>
  <si>
    <t>Rozp.rok 2020</t>
  </si>
  <si>
    <t>Sk.v tis 2020</t>
  </si>
  <si>
    <t>ROZDÍL (Sk.do data - Rozp.do data 2020)</t>
  </si>
  <si>
    <t>% plnění (Skut.do data/Rozp.rok 2020)</t>
  </si>
  <si>
    <t>Rozdíl 2018</t>
  </si>
  <si>
    <t>Plnění 2018</t>
  </si>
  <si>
    <t>% 2018</t>
  </si>
  <si>
    <r>
      <t>Zpět na Obsah</t>
    </r>
    <r>
      <rPr>
        <sz val="9"/>
        <rFont val="Calibri"/>
        <family val="2"/>
        <charset val="238"/>
        <scheme val="minor"/>
      </rPr>
      <t xml:space="preserve"> | 1.-5.měsíc | Klinika tělovýchovného lékařství a kardiovaskulární rehabilitace</t>
    </r>
  </si>
  <si>
    <t/>
  </si>
  <si>
    <t>Plnění rozpočtu po měsících</t>
  </si>
  <si>
    <t>5     Náklady</t>
  </si>
  <si>
    <t xml:space="preserve">     50     Spotřebované nákupy</t>
  </si>
  <si>
    <t xml:space="preserve">          501     Spotřeba materiálu</t>
  </si>
  <si>
    <t xml:space="preserve">               50109     Cenové odchylky k materiálu</t>
  </si>
  <si>
    <t xml:space="preserve">                    50109000     Cenové odchylky k materiálu</t>
  </si>
  <si>
    <t xml:space="preserve">               50113     Léky a léčiva</t>
  </si>
  <si>
    <t xml:space="preserve">                    50113001     Léky - paušál (LEK)</t>
  </si>
  <si>
    <t xml:space="preserve">                    50113190     Léky - medicinální plyny (sklad SVM)</t>
  </si>
  <si>
    <t xml:space="preserve">               50115     Zdravotnické prostředky</t>
  </si>
  <si>
    <t xml:space="preserve">                    50115020     Laboratorní diagnostika-LEK (Z501)</t>
  </si>
  <si>
    <t xml:space="preserve">                    50115040     Laboratorní materiál (Z505)</t>
  </si>
  <si>
    <t xml:space="preserve">                    50115050     Obvazový materiál (Z502)</t>
  </si>
  <si>
    <t xml:space="preserve">                    50115060     ZPr - ostatní (Z503)</t>
  </si>
  <si>
    <t xml:space="preserve">                    50115063     ZPr - vaky, sety (Z528)</t>
  </si>
  <si>
    <t xml:space="preserve">                    50115065     ZPr - vpichovací materiál (Z530)</t>
  </si>
  <si>
    <t xml:space="preserve">                    50115067     ZPr - rukavice (Z532)</t>
  </si>
  <si>
    <t xml:space="preserve">                    50115079     ZPr - internzivní péče (Z542)</t>
  </si>
  <si>
    <t xml:space="preserve">                    50115030     ZPr. - ostatní (testy) - COVID19 (Z556)</t>
  </si>
  <si>
    <t xml:space="preserve">               50117     Všeobecný materiál</t>
  </si>
  <si>
    <t xml:space="preserve">                    50117001     Všeobecný materiál (N524,525,P35,49,T13,V26,31,32,34,35,37,47,111,Z510)</t>
  </si>
  <si>
    <t xml:space="preserve">                    50117002     Prací a čistící prostř.,drog.zboží (sk.V41)</t>
  </si>
  <si>
    <t xml:space="preserve">                    50117003     Desinfekční prostředky (ID-ř.733-LEK)</t>
  </si>
  <si>
    <t xml:space="preserve">                    50117004     Tiskopisy a kanc.potřeby (sk.V42, 43)</t>
  </si>
  <si>
    <t xml:space="preserve">                    50117005     Údržbový materiál ZVIT (sk.B36,61,62,64)</t>
  </si>
  <si>
    <t xml:space="preserve">                    50117007     Údržbový materiál ostatní - sklady (sk.T17)</t>
  </si>
  <si>
    <t xml:space="preserve">                    50117008     Spotřební materiál k PDS (potrubní pošta (sk.V22)</t>
  </si>
  <si>
    <t xml:space="preserve">                    50117009     Spotřební materiál k ZPr. (sk.V21)</t>
  </si>
  <si>
    <t xml:space="preserve">                    50117015     IT - spotřební materiál (sk. P37, 38, 48)</t>
  </si>
  <si>
    <t xml:space="preserve">                    50117024     Všeob.mat. - ostatní-vyjímky (V44) od 0,01 do 999,99</t>
  </si>
  <si>
    <t xml:space="preserve">               50118     Náhradní díly</t>
  </si>
  <si>
    <t xml:space="preserve">                    50118003     ND - ostatní techn.(OSBTK, vč.metrologa)</t>
  </si>
  <si>
    <t xml:space="preserve">                    50118004     ND - zdravotní techn. (OSBTK, vč.metrologa)</t>
  </si>
  <si>
    <t xml:space="preserve">                    50118005     ND - výpoč. techn.(sklad) (sk.P47)</t>
  </si>
  <si>
    <t xml:space="preserve">                    50118006     ND - ZVIT (sk.B63)</t>
  </si>
  <si>
    <t xml:space="preserve">               50119     DDHM a textil</t>
  </si>
  <si>
    <t xml:space="preserve">                    50119077     OOPP a prádlo pro zaměstnance (sk.T14)</t>
  </si>
  <si>
    <t xml:space="preserve">                    50119092     Pokojový textil (sk. T15)</t>
  </si>
  <si>
    <t xml:space="preserve">                    50119100     Jednorázové ochranné pomůcky (sk.T18A)</t>
  </si>
  <si>
    <t xml:space="preserve">                    50119102     Jednorázové hygienické potřeby (sk.T18C)</t>
  </si>
  <si>
    <t xml:space="preserve">                    50119103     Jednorázové ochranné pomůcky COVID19 - masky (sk.T18D)</t>
  </si>
  <si>
    <t xml:space="preserve">               50160     Knihy a časopisy</t>
  </si>
  <si>
    <t xml:space="preserve">                    50160002     Knihy a časopisy</t>
  </si>
  <si>
    <t xml:space="preserve">               50180     Materiál z darů, FKSP</t>
  </si>
  <si>
    <t xml:space="preserve">                    50180000     Spotř.nák.- z fin. darů</t>
  </si>
  <si>
    <t xml:space="preserve">          502     Spotřeba energie</t>
  </si>
  <si>
    <t xml:space="preserve">               50210     Spotřeba energie</t>
  </si>
  <si>
    <t xml:space="preserve">                    50210071     Elektřina</t>
  </si>
  <si>
    <t xml:space="preserve">                    50210072     Vodné, stočné</t>
  </si>
  <si>
    <t xml:space="preserve">                    50210073     Pára</t>
  </si>
  <si>
    <t xml:space="preserve">     51     Služby</t>
  </si>
  <si>
    <t xml:space="preserve">          511     Opravy a udržování</t>
  </si>
  <si>
    <t xml:space="preserve">               51102     Technika a stavby</t>
  </si>
  <si>
    <t xml:space="preserve">                    51102021     Opravy zdravotnické techniky - OSBTK, vč.metrologa</t>
  </si>
  <si>
    <t xml:space="preserve">                    51102023     Opravy ostatní techniky - OSBTK, vč.metrologa</t>
  </si>
  <si>
    <t xml:space="preserve">                    51102024     Opravy - správa budov</t>
  </si>
  <si>
    <t xml:space="preserve">                    51102025     Opravy - hl.energetik</t>
  </si>
  <si>
    <t xml:space="preserve">                    51102032     Opravy zdravotnické techniky - UTZ</t>
  </si>
  <si>
    <t xml:space="preserve">                    51102033     Opravy ostatní techniky - UTZ</t>
  </si>
  <si>
    <t xml:space="preserve">                    51102034     Opravy ostatní techniky - ELSYS</t>
  </si>
  <si>
    <t xml:space="preserve">          512     Cestovné</t>
  </si>
  <si>
    <t xml:space="preserve">               51201     Cestovné zaměstnanců-tuzemské</t>
  </si>
  <si>
    <t xml:space="preserve">                    51201000     Cestovné z mezd</t>
  </si>
  <si>
    <t xml:space="preserve">                    51201001     Cestovné tuzemské - OUC</t>
  </si>
  <si>
    <t xml:space="preserve">          518     Ostatní služby</t>
  </si>
  <si>
    <t xml:space="preserve">               51802     Spoje</t>
  </si>
  <si>
    <t xml:space="preserve">                    51802001     Poštovné</t>
  </si>
  <si>
    <t xml:space="preserve">                    51802003     Telekom.styk</t>
  </si>
  <si>
    <t xml:space="preserve">               51804     Nájemné</t>
  </si>
  <si>
    <t xml:space="preserve">                    51804004     Popl. za R a TV, veř. produkce</t>
  </si>
  <si>
    <t xml:space="preserve">                    51804005     Náj. plynových lahví</t>
  </si>
  <si>
    <t xml:space="preserve">               51806     Úklid, odpad, desinf., deratizace</t>
  </si>
  <si>
    <t xml:space="preserve">                    51806001     Úklid. služby - paušál</t>
  </si>
  <si>
    <t xml:space="preserve">                    51806002     Úklid. služby - více práce</t>
  </si>
  <si>
    <t xml:space="preserve">                    51806005     Odpad (spalovna)</t>
  </si>
  <si>
    <t xml:space="preserve">                    51806007     Praní prádla</t>
  </si>
  <si>
    <t xml:space="preserve">               51808     Revize a smluvní servisy majetku</t>
  </si>
  <si>
    <t xml:space="preserve">                    51808007     Revize, sml.servis - energetik</t>
  </si>
  <si>
    <t xml:space="preserve">                    51808008     Revize, tech.kontroly, prev.prohl.- OSBTK</t>
  </si>
  <si>
    <t xml:space="preserve">                    51808009     Revize, sml.servis PO - OBKR</t>
  </si>
  <si>
    <t xml:space="preserve">                    51808013     Revize - kalibrace - metrolog</t>
  </si>
  <si>
    <t xml:space="preserve">                    51808018     Smluvní servis - OSBTK</t>
  </si>
  <si>
    <t xml:space="preserve">                    51808019     Zkoušky - zaškol.zdrav.techn.(instrukce uživatelům 268/2014 Sb)</t>
  </si>
  <si>
    <t xml:space="preserve">               51874     Ostatní služby</t>
  </si>
  <si>
    <t xml:space="preserve">                    51874018     Propagace, reklama, tisk (TM)</t>
  </si>
  <si>
    <t xml:space="preserve">               51880     Služby z darů, FKSP</t>
  </si>
  <si>
    <t xml:space="preserve">                    51880000     Služby z fin.darů</t>
  </si>
  <si>
    <t xml:space="preserve">     52     Osobní náklady</t>
  </si>
  <si>
    <t xml:space="preserve">          521     Mzdové náklady</t>
  </si>
  <si>
    <t xml:space="preserve">               52111     Hrubé mzdy</t>
  </si>
  <si>
    <t xml:space="preserve">                    52111000     Hrubé mzdy</t>
  </si>
  <si>
    <t xml:space="preserve">               52121     OON - dohody</t>
  </si>
  <si>
    <t xml:space="preserve">                    52121000     OON - dohody</t>
  </si>
  <si>
    <t xml:space="preserve">               52128     Náhrada mzdy po dobu dočas.prac.neschopnosti</t>
  </si>
  <si>
    <t xml:space="preserve">                    52128000     Náhrada mzdy po dobu dočas.prac.neschop.-hraz.org.</t>
  </si>
  <si>
    <t xml:space="preserve">               52148     Peněžité dary z FKSP</t>
  </si>
  <si>
    <t xml:space="preserve">                    52148000     Peněžité dary z FKSP</t>
  </si>
  <si>
    <t xml:space="preserve">          524     Zákonné sociální pojištění</t>
  </si>
  <si>
    <t xml:space="preserve">               52401     Zdravotní pojištění organizace</t>
  </si>
  <si>
    <t xml:space="preserve">                    52401000     Zdravotní poj. organizace</t>
  </si>
  <si>
    <t xml:space="preserve">               52402     Sociální pojištění organizace</t>
  </si>
  <si>
    <t xml:space="preserve">                    52402000     Sociální poj. organizace</t>
  </si>
  <si>
    <t xml:space="preserve">          525     Jiné sociální pojištění</t>
  </si>
  <si>
    <t xml:space="preserve">               52510     Jiné sociální pojištění</t>
  </si>
  <si>
    <t xml:space="preserve">                    52510000     Pojištění zaměstnanců (čtvrtletně)</t>
  </si>
  <si>
    <t xml:space="preserve">          527     Zákonné sociální náklady</t>
  </si>
  <si>
    <t xml:space="preserve">               52710     Zákonné sociální náklady</t>
  </si>
  <si>
    <t xml:space="preserve">                    52710001     FKSP - jednotný příděl</t>
  </si>
  <si>
    <t xml:space="preserve">     54     Jiné provozní náklady</t>
  </si>
  <si>
    <t xml:space="preserve">          549     Ostatní náklady z činnosti</t>
  </si>
  <si>
    <t xml:space="preserve">               54910     Ostatní náklady z činnosti</t>
  </si>
  <si>
    <t xml:space="preserve">                    54910003     Práce výrobní povahy(výroba klíčů,tabulek)</t>
  </si>
  <si>
    <t xml:space="preserve">                    54910008     Školení, kongresové poplatky tuzemské - lékaři</t>
  </si>
  <si>
    <t xml:space="preserve">                    54910009     Školení, kongresové poplatky tuzemské - ost.zdrav.pracov.</t>
  </si>
  <si>
    <t xml:space="preserve">               54972     Školení, kongres.popl.tuzemské - lékaři (pouze OPMČ)</t>
  </si>
  <si>
    <t xml:space="preserve">                    54972000     Školení, kongres.popl.tuzemské - lékaři (pouze OPMČ)</t>
  </si>
  <si>
    <t xml:space="preserve">               54973     Školení, kongres.popl.tuzemské - ostatní zdrav.prac.(pouze OPMČ)</t>
  </si>
  <si>
    <t xml:space="preserve">                    54973000     Školení, kongres.popl.tuzemské - ostatní zdrav.prac.(pouze OPMČ)</t>
  </si>
  <si>
    <t xml:space="preserve">     55     Odpisy,rezervy a opravné položky provoz.nákladů</t>
  </si>
  <si>
    <t xml:space="preserve">          551     Odpisy dlouhodobého nehm. a hm. majetku</t>
  </si>
  <si>
    <t xml:space="preserve">               55110     Odpisy DM</t>
  </si>
  <si>
    <t xml:space="preserve">                    55110003     Odpisy DHM - budovy z odpisů</t>
  </si>
  <si>
    <t xml:space="preserve">                    55110004     Odpisy DHM - zdravot.techn. z odpisů</t>
  </si>
  <si>
    <t xml:space="preserve">                    55110013     Odpisy DHM - budovy z dotací</t>
  </si>
  <si>
    <t xml:space="preserve">                    55110014     Odpisy DHM - zdravot.techn. z dotací</t>
  </si>
  <si>
    <t xml:space="preserve">          558     Náklady z drobného dlouhodobého majetku</t>
  </si>
  <si>
    <t xml:space="preserve">               55801     DDHM zdravotnický a laboratorní</t>
  </si>
  <si>
    <t xml:space="preserve">                    55801001     DDHM - zdravotnické přístroje (sk.N_525)</t>
  </si>
  <si>
    <t xml:space="preserve">               55802     DDHM - provozní</t>
  </si>
  <si>
    <t xml:space="preserve">                    55802001     DDHM - kuchyňské zařízení a nádobí (sk.V_26)</t>
  </si>
  <si>
    <t xml:space="preserve">               55804     DDHM - výpočetní technika</t>
  </si>
  <si>
    <t xml:space="preserve">                    55804002     DDHM - telefony (sk.P_49)</t>
  </si>
  <si>
    <t xml:space="preserve">               55805     DDHM - inventář</t>
  </si>
  <si>
    <t xml:space="preserve">                    55805002     DDHM - nábytek (sk.V_31)</t>
  </si>
  <si>
    <t>6     Výnosy</t>
  </si>
  <si>
    <t xml:space="preserve">     60     Tržby za vlastní výkony a zboží</t>
  </si>
  <si>
    <t xml:space="preserve">          602     Tržby z prodeje služeb</t>
  </si>
  <si>
    <t xml:space="preserve">               60210     Zdravotní služby samoplátcům a právnickým osobám</t>
  </si>
  <si>
    <t xml:space="preserve">                    60210322     Zdr.služby - právn.osoby</t>
  </si>
  <si>
    <t xml:space="preserve">                    60210323     Zdr.služby - státní orgány</t>
  </si>
  <si>
    <t xml:space="preserve">                    60210354     Zdr.služby - cizinci</t>
  </si>
  <si>
    <t xml:space="preserve">                    60210359     Zdr.služby - tuzemci (plastika atd. ...)</t>
  </si>
  <si>
    <t xml:space="preserve">               60229     Zdr. výkony - ost. ZP sled.položky  OZPI</t>
  </si>
  <si>
    <t xml:space="preserve">                    60229202     Výkony pojišť.EHS, výkony za cizinci (mimo EHS)</t>
  </si>
  <si>
    <t xml:space="preserve">               60245     Fakturace ZP - běžný rok (paušál)   OZPI</t>
  </si>
  <si>
    <t xml:space="preserve">                    60245401     Tržby ZP za zdrav.péči - paušál</t>
  </si>
  <si>
    <t xml:space="preserve">               60246     Dorovnání péče ZP - min.let         OZPI</t>
  </si>
  <si>
    <t xml:space="preserve">                    60246401     Tržby ZP za zdrav.péči - dorovnání min.let</t>
  </si>
  <si>
    <t xml:space="preserve">     64     Jiné provozní výnosy</t>
  </si>
  <si>
    <t xml:space="preserve">          648     Čerpání fondů</t>
  </si>
  <si>
    <t xml:space="preserve">               64803     Čerpání RF - čerpání fin. darů</t>
  </si>
  <si>
    <t xml:space="preserve">                    64803000     Čerpání RF - čerpání finančních darů</t>
  </si>
  <si>
    <t xml:space="preserve">               64824     Čerpání FKSP</t>
  </si>
  <si>
    <t xml:space="preserve">                    64824048     Čerpání z FKSP - peněžité dary</t>
  </si>
  <si>
    <t xml:space="preserve">          649     Ostatní výnosy z činnosti</t>
  </si>
  <si>
    <t xml:space="preserve">               64908     Ostatní výnosy z činnosti</t>
  </si>
  <si>
    <t xml:space="preserve">                    64908000     Rozdíly v zaokrouhlení</t>
  </si>
  <si>
    <t xml:space="preserve">               64924     Ostatní služby - mimo zdrav.výkony  FAKTURACE</t>
  </si>
  <si>
    <t xml:space="preserve">                    64924442     Telekom.služby, soukr. hovory</t>
  </si>
  <si>
    <t xml:space="preserve">                    64924459     Školení, stáže, odb. semináře, konference</t>
  </si>
  <si>
    <t xml:space="preserve">     67     Výnosy z transferů</t>
  </si>
  <si>
    <t xml:space="preserve">          671     Transfery</t>
  </si>
  <si>
    <t xml:space="preserve">               67120     Výnosy k úč.403 06 (k úč.551 odpisy) - finanční dary</t>
  </si>
  <si>
    <t xml:space="preserve">                    67120001     Výnosy k úč.403 06 (k úč.551 odpisy) - finanční dary</t>
  </si>
  <si>
    <t>7     Vnitropodnikové náklady</t>
  </si>
  <si>
    <t xml:space="preserve">     79     Vnitropodnikové náklady</t>
  </si>
  <si>
    <t xml:space="preserve">          799     Vnitropodnikové náklady</t>
  </si>
  <si>
    <t xml:space="preserve">               79901     VPN - lékárna</t>
  </si>
  <si>
    <t xml:space="preserve">                    79901002     Výdej HVLP</t>
  </si>
  <si>
    <t xml:space="preserve">               79902     VPN - ZVIT technická údržba</t>
  </si>
  <si>
    <t xml:space="preserve">                    79902000     Výkony údržby</t>
  </si>
  <si>
    <t xml:space="preserve">               79903     VPN - doprava</t>
  </si>
  <si>
    <t xml:space="preserve">                    79903001     Doprava - sanitní</t>
  </si>
  <si>
    <t xml:space="preserve">                    79903003     Doprava - nákladní</t>
  </si>
  <si>
    <t xml:space="preserve">               79905     VPN - distribuce prádle (stř.9412)</t>
  </si>
  <si>
    <t xml:space="preserve">                    79905001     Režie - distribuce prádla (stř.9412)</t>
  </si>
  <si>
    <t xml:space="preserve">               79906     VPN - prádelna</t>
  </si>
  <si>
    <t xml:space="preserve">                    79906000     Praní prádla</t>
  </si>
  <si>
    <t xml:space="preserve">               79907     VPN - sklad</t>
  </si>
  <si>
    <t xml:space="preserve">                    79907002     Tisk tiskopisů</t>
  </si>
  <si>
    <t xml:space="preserve">               79910     VPN - informační technologie</t>
  </si>
  <si>
    <t xml:space="preserve">                    79910001     Výkony IT</t>
  </si>
  <si>
    <t xml:space="preserve">               79950     VPN - správní režie</t>
  </si>
  <si>
    <t xml:space="preserve">                    79950001     Rozúčtování režie HTS</t>
  </si>
  <si>
    <t>8     Vnitropodnikové výnosy</t>
  </si>
  <si>
    <t xml:space="preserve">     89     Vnitropodnikové výnosy</t>
  </si>
  <si>
    <t xml:space="preserve">          899     Vnitropodnikové výnosy</t>
  </si>
  <si>
    <t xml:space="preserve">               89920     VPV - mezistřediskové převody</t>
  </si>
  <si>
    <t xml:space="preserve">                    89920001     Agregované výkony</t>
  </si>
  <si>
    <t xml:space="preserve">                    89920004     Střediskové převody</t>
  </si>
  <si>
    <t>27</t>
  </si>
  <si>
    <t>KTVL: Klinika tělovýchovného lék. a kard. rehab.</t>
  </si>
  <si>
    <t>50113001 - léky - paušál (LEK)</t>
  </si>
  <si>
    <t>50113190 - léky - medicinální plyny (sklad SVM)</t>
  </si>
  <si>
    <t>KTVL: Klinika tělovýchovného lék. a kard. rehab. Celkem</t>
  </si>
  <si>
    <t>SumaKL</t>
  </si>
  <si>
    <t>2721</t>
  </si>
  <si>
    <t>KTVL: TVL ambulance</t>
  </si>
  <si>
    <t>KTVL: TVL ambulance Celkem</t>
  </si>
  <si>
    <t>SumaNS</t>
  </si>
  <si>
    <t>mezeraNS</t>
  </si>
  <si>
    <t>2724</t>
  </si>
  <si>
    <t>KTVL: ambulance - prevence</t>
  </si>
  <si>
    <t>KTVL: ambulance - prevence Celkem</t>
  </si>
  <si>
    <t>léky - paušál (LEK)</t>
  </si>
  <si>
    <t>O</t>
  </si>
  <si>
    <t xml:space="preserve">ADENOCOR </t>
  </si>
  <si>
    <t>INJ SOL 6X2ML/6MG</t>
  </si>
  <si>
    <t>ADRENALIN LECIVA</t>
  </si>
  <si>
    <t>INJ 5X1ML/1MG</t>
  </si>
  <si>
    <t>ARDEANUTRISOL G 40</t>
  </si>
  <si>
    <t>400G/L INF SOL 20X80ML</t>
  </si>
  <si>
    <t>ATROPIN BIOTIKA 0.5MG</t>
  </si>
  <si>
    <t>INJ 10X1ML/0.5MG</t>
  </si>
  <si>
    <t>P</t>
  </si>
  <si>
    <t>CORDARONE</t>
  </si>
  <si>
    <t>INJ SOL 6X3ML/150MG</t>
  </si>
  <si>
    <t>VENTOLIN INHALER N</t>
  </si>
  <si>
    <t>100MCG/DÁV INH SUS PSS 200DÁV</t>
  </si>
  <si>
    <t>FOB test na okultní krvácení</t>
  </si>
  <si>
    <t>2721 - KTVL: TVL ambulance</t>
  </si>
  <si>
    <t>C01BD01 - AMIODARON</t>
  </si>
  <si>
    <t>R03AC02 - SALBUTAMOL</t>
  </si>
  <si>
    <t>C01BD01</t>
  </si>
  <si>
    <t>107938</t>
  </si>
  <si>
    <t>150MG/3ML INJ SOL 6X3ML</t>
  </si>
  <si>
    <t>R03AC02</t>
  </si>
  <si>
    <t>231956</t>
  </si>
  <si>
    <t>Přehled plnění pozitivního listu - spotřeba léčivých přípravků - orientační přehled</t>
  </si>
  <si>
    <t>27 - KTVL: Klinika tělovýchovného lék. a kard. rehab.</t>
  </si>
  <si>
    <t>2724 - KTVL: ambulance - prevence</t>
  </si>
  <si>
    <t>Klinika TVL a kardiovaskulární rehabilitace</t>
  </si>
  <si>
    <t>HVLP</t>
  </si>
  <si>
    <t>IPLP</t>
  </si>
  <si>
    <t>PZT</t>
  </si>
  <si>
    <t>89301273</t>
  </si>
  <si>
    <t>Ambulance - tělovýchovné lékařství Celkem</t>
  </si>
  <si>
    <t>89301274</t>
  </si>
  <si>
    <t>Ambulance-tělovýchovné lékařství Celkem</t>
  </si>
  <si>
    <t>89301275</t>
  </si>
  <si>
    <t>Ambulance kardiologická Celkem</t>
  </si>
  <si>
    <t>Klinika TVL a kardiovaskulární rehabilitace Celkem</t>
  </si>
  <si>
    <t>* Legenda</t>
  </si>
  <si>
    <t>DIAPZT = Pomůcky pro diabetiky, jejichž název začíná slovem "Pumpa"</t>
  </si>
  <si>
    <t>Kaletová Markéta</t>
  </si>
  <si>
    <t>Malinčíková Jana</t>
  </si>
  <si>
    <t>Moravcová Katarína</t>
  </si>
  <si>
    <t>Ožana Jaromír</t>
  </si>
  <si>
    <t>Sovová Eliška</t>
  </si>
  <si>
    <t>Sovová Markéta</t>
  </si>
  <si>
    <t>Vašíčková Elena</t>
  </si>
  <si>
    <t>BILASTIN</t>
  </si>
  <si>
    <t>148673</t>
  </si>
  <si>
    <t>XADOS</t>
  </si>
  <si>
    <t>20MG TBL NOB 30</t>
  </si>
  <si>
    <t>148675</t>
  </si>
  <si>
    <t>20MG TBL NOB 50</t>
  </si>
  <si>
    <t>DIOSMIN, KOMBINACE</t>
  </si>
  <si>
    <t>14075</t>
  </si>
  <si>
    <t>DETRALEX</t>
  </si>
  <si>
    <t>500MG TBL FLM 60</t>
  </si>
  <si>
    <t>PERINDOPRIL A AMLODIPIN</t>
  </si>
  <si>
    <t>124091</t>
  </si>
  <si>
    <t>PRESTANCE</t>
  </si>
  <si>
    <t>5MG/5MG TBL NOB 90(3X30)</t>
  </si>
  <si>
    <t>ALOPURINOL</t>
  </si>
  <si>
    <t>127263</t>
  </si>
  <si>
    <t>ALOPURINOL SANDOZ</t>
  </si>
  <si>
    <t>100MG TBL NOB 100</t>
  </si>
  <si>
    <t>AMLODIPIN</t>
  </si>
  <si>
    <t>15378</t>
  </si>
  <si>
    <t>AGEN</t>
  </si>
  <si>
    <t>5MG TBL NOB 90</t>
  </si>
  <si>
    <t>2945</t>
  </si>
  <si>
    <t>5MG TBL NOB 30</t>
  </si>
  <si>
    <t>ATORVASTATIN</t>
  </si>
  <si>
    <t>50311</t>
  </si>
  <si>
    <t>TULIP</t>
  </si>
  <si>
    <t>10MG TBL FLM 90X1</t>
  </si>
  <si>
    <t>CETIRIZIN</t>
  </si>
  <si>
    <t>99600</t>
  </si>
  <si>
    <t>ZODAC</t>
  </si>
  <si>
    <t>10MG TBL FLM 90</t>
  </si>
  <si>
    <t>DABIGATRAN-ETEXILÁT</t>
  </si>
  <si>
    <t>168373</t>
  </si>
  <si>
    <t>PRADAXA</t>
  </si>
  <si>
    <t>150MG CPS DUR 60X1 I</t>
  </si>
  <si>
    <t>29328</t>
  </si>
  <si>
    <t>110MG CPS DUR 60X1 I</t>
  </si>
  <si>
    <t>DESOGESTREL A ETHINYLESTRADIOL</t>
  </si>
  <si>
    <t>132565</t>
  </si>
  <si>
    <t>MARVELON</t>
  </si>
  <si>
    <t>0,15MG/0,03MG TBL NOB 3X21</t>
  </si>
  <si>
    <t>132634</t>
  </si>
  <si>
    <t>INDAPAMID</t>
  </si>
  <si>
    <t>120329</t>
  </si>
  <si>
    <t>INDAPAMID STADA</t>
  </si>
  <si>
    <t>1,5MG TBL PRO 100</t>
  </si>
  <si>
    <t>METOPROLOL</t>
  </si>
  <si>
    <t>58038</t>
  </si>
  <si>
    <t>BETALOC ZOK</t>
  </si>
  <si>
    <t>50MG TBL PRO 100</t>
  </si>
  <si>
    <t>NADROPARIN</t>
  </si>
  <si>
    <t>213482</t>
  </si>
  <si>
    <t>FRAXIPARINE FORTE</t>
  </si>
  <si>
    <t>19000IU/ML INJ SOL ISP 10X0,8ML</t>
  </si>
  <si>
    <t>NEBIVOLOL</t>
  </si>
  <si>
    <t>112572</t>
  </si>
  <si>
    <t>NEBIVOLOL SANDOZ</t>
  </si>
  <si>
    <t>5MG TBL NOB 28</t>
  </si>
  <si>
    <t>PANTOPRAZOL</t>
  </si>
  <si>
    <t>214435</t>
  </si>
  <si>
    <t>CONTROLOC</t>
  </si>
  <si>
    <t>20MG TBL ENT 100</t>
  </si>
  <si>
    <t>PERINDOPRIL</t>
  </si>
  <si>
    <t>101211</t>
  </si>
  <si>
    <t>PRESTARIUM NEO</t>
  </si>
  <si>
    <t>5MG TBL FLM 90(3X30)</t>
  </si>
  <si>
    <t>PERINDOPRIL A DIURETIKA</t>
  </si>
  <si>
    <t>122690</t>
  </si>
  <si>
    <t>PRESTARIUM NEO COMBI</t>
  </si>
  <si>
    <t>5MG/1,25MG TBL FLM 90(3X30)</t>
  </si>
  <si>
    <t>RAMIPRIL</t>
  </si>
  <si>
    <t>56981</t>
  </si>
  <si>
    <t>TRITACE</t>
  </si>
  <si>
    <t>ROSUVASTATIN</t>
  </si>
  <si>
    <t>145574</t>
  </si>
  <si>
    <t>ROSUMOP</t>
  </si>
  <si>
    <t>20MG TBL FLM 100</t>
  </si>
  <si>
    <t>TELMISARTAN A DIURETIKA</t>
  </si>
  <si>
    <t>189657</t>
  </si>
  <si>
    <t>TELMISARTAN/HYDROCHLOROTHIAZID SANDOZ</t>
  </si>
  <si>
    <t>80MG/12,5MG TBL FLM 30</t>
  </si>
  <si>
    <t>TRIMETAZIDIN</t>
  </si>
  <si>
    <t>32917</t>
  </si>
  <si>
    <t>PREDUCTAL MR</t>
  </si>
  <si>
    <t>35MG TBL RET 60</t>
  </si>
  <si>
    <t>VARENIKLIN</t>
  </si>
  <si>
    <t>193947</t>
  </si>
  <si>
    <t>CHAMPIX</t>
  </si>
  <si>
    <t>0,5MG+1MG TBL FLM 11+14 II</t>
  </si>
  <si>
    <t>193948</t>
  </si>
  <si>
    <t>1MG TBL FLM 28 II</t>
  </si>
  <si>
    <t>APIXABAN</t>
  </si>
  <si>
    <t>193745</t>
  </si>
  <si>
    <t>ELIQUIS</t>
  </si>
  <si>
    <t>5MG TBL FLM 60</t>
  </si>
  <si>
    <t>168327</t>
  </si>
  <si>
    <t>2,5MG TBL FLM 60</t>
  </si>
  <si>
    <t>FORMOTEROL A BUDESONID</t>
  </si>
  <si>
    <t>180087</t>
  </si>
  <si>
    <t>SYMBICORT TURBUHALER 200 MIKROGRAMŮ/ 6 MIKROGRAMŮ/ INHALACE</t>
  </si>
  <si>
    <t>160MCG/4,5MCG INH PLV 1X120DÁV</t>
  </si>
  <si>
    <t>EMPAGLIFLOZIN</t>
  </si>
  <si>
    <t>210026</t>
  </si>
  <si>
    <t>JARDIANCE</t>
  </si>
  <si>
    <t>SODNÁ SŮL LEVOTHYROXINU</t>
  </si>
  <si>
    <t>184245</t>
  </si>
  <si>
    <t>LETROX</t>
  </si>
  <si>
    <t>75MCG TBL NOB 100</t>
  </si>
  <si>
    <t>187425</t>
  </si>
  <si>
    <t>50MCG TBL NOB 100</t>
  </si>
  <si>
    <t>HOŘČÍK (KOMBINACE RŮZNÝCH SOLÍ)</t>
  </si>
  <si>
    <t>215978</t>
  </si>
  <si>
    <t>MAGNOSOLV</t>
  </si>
  <si>
    <t>365MG POR GRA SOL SCC 30</t>
  </si>
  <si>
    <t>ACEBUTOLOL</t>
  </si>
  <si>
    <t>75939</t>
  </si>
  <si>
    <t>ACECOR</t>
  </si>
  <si>
    <t>400MG TBL FLM 30</t>
  </si>
  <si>
    <t>107869</t>
  </si>
  <si>
    <t>APO-ALLOPURINOL</t>
  </si>
  <si>
    <t>2592</t>
  </si>
  <si>
    <t>MILURIT</t>
  </si>
  <si>
    <t>100MG TBL NOB 50</t>
  </si>
  <si>
    <t>216285</t>
  </si>
  <si>
    <t>300MG TBL NOB 90</t>
  </si>
  <si>
    <t>127272</t>
  </si>
  <si>
    <t>300MG TBL NOB 30</t>
  </si>
  <si>
    <t>AMIODARON</t>
  </si>
  <si>
    <t>13767</t>
  </si>
  <si>
    <t>200MG TBL NOB 30</t>
  </si>
  <si>
    <t>13768</t>
  </si>
  <si>
    <t>200MG TBL NOB 60</t>
  </si>
  <si>
    <t>122632</t>
  </si>
  <si>
    <t>SORTIS</t>
  </si>
  <si>
    <t>80MG TBL FLM 30</t>
  </si>
  <si>
    <t>49009</t>
  </si>
  <si>
    <t>ATORIS</t>
  </si>
  <si>
    <t>20MG TBL FLM 90</t>
  </si>
  <si>
    <t>93015</t>
  </si>
  <si>
    <t>10MG TBL FLM 100</t>
  </si>
  <si>
    <t>93018</t>
  </si>
  <si>
    <t>204682</t>
  </si>
  <si>
    <t>TORVACARD NEO</t>
  </si>
  <si>
    <t>204670</t>
  </si>
  <si>
    <t>204702</t>
  </si>
  <si>
    <t>204690</t>
  </si>
  <si>
    <t>40MG TBL FLM 30</t>
  </si>
  <si>
    <t>204694</t>
  </si>
  <si>
    <t>40MG TBL FLM 90</t>
  </si>
  <si>
    <t>132933</t>
  </si>
  <si>
    <t>204706</t>
  </si>
  <si>
    <t>80MG TBL FLM 90</t>
  </si>
  <si>
    <t>ATORVASTATIN A AMLODIPIN</t>
  </si>
  <si>
    <t>30543</t>
  </si>
  <si>
    <t>CADUET</t>
  </si>
  <si>
    <t>5MG/10MG TBL FLM 30</t>
  </si>
  <si>
    <t>BETAXOLOL</t>
  </si>
  <si>
    <t>139479</t>
  </si>
  <si>
    <t>BETAMED</t>
  </si>
  <si>
    <t>49909</t>
  </si>
  <si>
    <t>LOKREN</t>
  </si>
  <si>
    <t>20MG TBL FLM 28</t>
  </si>
  <si>
    <t>49910</t>
  </si>
  <si>
    <t>20MG TBL FLM 98</t>
  </si>
  <si>
    <t>173429</t>
  </si>
  <si>
    <t>BETAXOLOL MYLAN</t>
  </si>
  <si>
    <t>BISOPROLOL</t>
  </si>
  <si>
    <t>176913</t>
  </si>
  <si>
    <t>RIVOCOR</t>
  </si>
  <si>
    <t>5MG TBL FLM 90</t>
  </si>
  <si>
    <t>176914</t>
  </si>
  <si>
    <t>94164</t>
  </si>
  <si>
    <t>CONCOR 5</t>
  </si>
  <si>
    <t>5MG TBL FLM 30</t>
  </si>
  <si>
    <t>158692</t>
  </si>
  <si>
    <t>BISOPROLOL MYLAN</t>
  </si>
  <si>
    <t>218835</t>
  </si>
  <si>
    <t>5MG TBL FLM 100</t>
  </si>
  <si>
    <t>233584</t>
  </si>
  <si>
    <t>233600</t>
  </si>
  <si>
    <t>10MG TBL FLM 30</t>
  </si>
  <si>
    <t>233579</t>
  </si>
  <si>
    <t>BISOPROLOL A THIAZIDY</t>
  </si>
  <si>
    <t>13601</t>
  </si>
  <si>
    <t>LODOZ</t>
  </si>
  <si>
    <t>2,5MG/6,25MG TBL FLM 30 II</t>
  </si>
  <si>
    <t>CINARIZIN</t>
  </si>
  <si>
    <t>99886</t>
  </si>
  <si>
    <t>CINARIZIN LEK</t>
  </si>
  <si>
    <t>25MG TBL NOB 50</t>
  </si>
  <si>
    <t>CITALOPRAM</t>
  </si>
  <si>
    <t>230409</t>
  </si>
  <si>
    <t>CITALEC</t>
  </si>
  <si>
    <t>230415</t>
  </si>
  <si>
    <t>20MG TBL FLM 30</t>
  </si>
  <si>
    <t>DIAZEPAM</t>
  </si>
  <si>
    <t>2477</t>
  </si>
  <si>
    <t>DIAZEPAM SLOVAKOFARMA</t>
  </si>
  <si>
    <t>5MG TBL NOB 20(2X10)</t>
  </si>
  <si>
    <t>DIGOXIN</t>
  </si>
  <si>
    <t>83318</t>
  </si>
  <si>
    <t>DIGOXIN LÉČIVA</t>
  </si>
  <si>
    <t>0,125MG TBL NOB 30</t>
  </si>
  <si>
    <t>201992</t>
  </si>
  <si>
    <t>500MG TBL FLM 120</t>
  </si>
  <si>
    <t>225549</t>
  </si>
  <si>
    <t>500MG TBL FLM 180(2X90)</t>
  </si>
  <si>
    <t>230583</t>
  </si>
  <si>
    <t>500MG TBL FLM 180</t>
  </si>
  <si>
    <t>DOXAZOSIN</t>
  </si>
  <si>
    <t>107794</t>
  </si>
  <si>
    <t>ZOXON</t>
  </si>
  <si>
    <t>4MG TBL NOB 90</t>
  </si>
  <si>
    <t>235193</t>
  </si>
  <si>
    <t>DOXAZOSIN MYLAN</t>
  </si>
  <si>
    <t>4MG TBL PRO 98</t>
  </si>
  <si>
    <t>DRASLÍK</t>
  </si>
  <si>
    <t>88356</t>
  </si>
  <si>
    <t>CARDILAN</t>
  </si>
  <si>
    <t>0,175G/0,175G TBL NOB 100</t>
  </si>
  <si>
    <t>EPLERENON</t>
  </si>
  <si>
    <t>85265</t>
  </si>
  <si>
    <t>INSPRA</t>
  </si>
  <si>
    <t>50MG TBL FLM 30X1</t>
  </si>
  <si>
    <t>EZETIMIB</t>
  </si>
  <si>
    <t>188428</t>
  </si>
  <si>
    <t>TEZZIMI</t>
  </si>
  <si>
    <t>10MG TBL NOB 100 I</t>
  </si>
  <si>
    <t>189181</t>
  </si>
  <si>
    <t>EZEN</t>
  </si>
  <si>
    <t>10MG TBL NOB 90</t>
  </si>
  <si>
    <t>FLUVASTATIN</t>
  </si>
  <si>
    <t>16055</t>
  </si>
  <si>
    <t>LESCOL XL</t>
  </si>
  <si>
    <t>80MG TBL PRO 28(2X14)</t>
  </si>
  <si>
    <t>FUROSEMID</t>
  </si>
  <si>
    <t>56804</t>
  </si>
  <si>
    <t>FURORESE 40</t>
  </si>
  <si>
    <t>40MG TBL NOB 50</t>
  </si>
  <si>
    <t>98219</t>
  </si>
  <si>
    <t>FURON</t>
  </si>
  <si>
    <t>GLIMEPIRID</t>
  </si>
  <si>
    <t>12026</t>
  </si>
  <si>
    <t>GLIMEPIRID SANDOZ</t>
  </si>
  <si>
    <t>1MG TBL NOB 30</t>
  </si>
  <si>
    <t>12048</t>
  </si>
  <si>
    <t>2MG TBL NOB 120</t>
  </si>
  <si>
    <t>HYDROCHLOROTHIAZID</t>
  </si>
  <si>
    <t>168</t>
  </si>
  <si>
    <t>HYDROCHLOROTHIAZID LÉČIVA</t>
  </si>
  <si>
    <t>25MG TBL NOB 20</t>
  </si>
  <si>
    <t>HYDROKORTISON</t>
  </si>
  <si>
    <t>858</t>
  </si>
  <si>
    <t>HYDROCORTISON LÉČIVA</t>
  </si>
  <si>
    <t>10MG/G UNG 10G</t>
  </si>
  <si>
    <t>CHLORID DRASELNÝ</t>
  </si>
  <si>
    <t>200935</t>
  </si>
  <si>
    <t>KALNORMIN</t>
  </si>
  <si>
    <t>1G TBL PRO 30</t>
  </si>
  <si>
    <t>CHOLEKALCIFEROL</t>
  </si>
  <si>
    <t>12023</t>
  </si>
  <si>
    <t>VIGANTOL</t>
  </si>
  <si>
    <t>0,5MG/ML POR GTT SOL 1X10ML</t>
  </si>
  <si>
    <t>103788</t>
  </si>
  <si>
    <t>151949</t>
  </si>
  <si>
    <t>INDAP</t>
  </si>
  <si>
    <t>2,5MG CPS DUR 100</t>
  </si>
  <si>
    <t>IRBESARTAN A DIURETIKA</t>
  </si>
  <si>
    <t>235413</t>
  </si>
  <si>
    <t>IRBESARTAN/HYDROCHLOROTHIAZID MYLAN</t>
  </si>
  <si>
    <t>150MG/12,5MG TBL NOB 28</t>
  </si>
  <si>
    <t>ISOSORBID-MONONITRÁT</t>
  </si>
  <si>
    <t>21795</t>
  </si>
  <si>
    <t>MONOTAB SR</t>
  </si>
  <si>
    <t>100MG TBL PRO 100(10X10)</t>
  </si>
  <si>
    <t>IVABRADIN</t>
  </si>
  <si>
    <t>25978</t>
  </si>
  <si>
    <t>PROCORALAN</t>
  </si>
  <si>
    <t>7,5MG TBL FLM 56 KAL</t>
  </si>
  <si>
    <t>Jiná</t>
  </si>
  <si>
    <t>223400</t>
  </si>
  <si>
    <t>Jiný</t>
  </si>
  <si>
    <t>KANDESARTAN</t>
  </si>
  <si>
    <t>171551</t>
  </si>
  <si>
    <t>CARZAP</t>
  </si>
  <si>
    <t>16MG TBL NOB 90</t>
  </si>
  <si>
    <t>KANDESARTAN A DIURETIKA</t>
  </si>
  <si>
    <t>183377</t>
  </si>
  <si>
    <t>CARZAP HCT</t>
  </si>
  <si>
    <t>32MG/12,5MG TBL NOB 28</t>
  </si>
  <si>
    <t>171571</t>
  </si>
  <si>
    <t>16MG/12,5MG TBL NOB 28</t>
  </si>
  <si>
    <t>KARBAMAZEPIN</t>
  </si>
  <si>
    <t>71954</t>
  </si>
  <si>
    <t>TIMONIL 150 RETARD</t>
  </si>
  <si>
    <t>150MG TBL PRO 50</t>
  </si>
  <si>
    <t>KARVEDILOL</t>
  </si>
  <si>
    <t>102608</t>
  </si>
  <si>
    <t>CARVESAN</t>
  </si>
  <si>
    <t>25MG TBL NOB 30</t>
  </si>
  <si>
    <t>225506</t>
  </si>
  <si>
    <t>DILATREND 6,25</t>
  </si>
  <si>
    <t>6,25MG TBL NOB 30</t>
  </si>
  <si>
    <t>KLOPIDOGREL</t>
  </si>
  <si>
    <t>141036</t>
  </si>
  <si>
    <t>TROMBEX</t>
  </si>
  <si>
    <t>75MG TBL FLM 90</t>
  </si>
  <si>
    <t>KYANOKOBALAMIN</t>
  </si>
  <si>
    <t>643</t>
  </si>
  <si>
    <t>VITAMIN B12 LÉČIVA</t>
  </si>
  <si>
    <t>1000MCG INJ SOL 5X1ML</t>
  </si>
  <si>
    <t>KYSELINA ACETYLSALICYLOVÁ</t>
  </si>
  <si>
    <t>125114</t>
  </si>
  <si>
    <t>ANOPYRIN</t>
  </si>
  <si>
    <t>100MG TBL NOB 60(3X20)</t>
  </si>
  <si>
    <t>155782</t>
  </si>
  <si>
    <t>GODASAL</t>
  </si>
  <si>
    <t>100MG/50MG TBL NOB 100 II</t>
  </si>
  <si>
    <t>188850</t>
  </si>
  <si>
    <t>STACYL</t>
  </si>
  <si>
    <t>100MG TBL ENT 100</t>
  </si>
  <si>
    <t>203564</t>
  </si>
  <si>
    <t>207935</t>
  </si>
  <si>
    <t>KYSELINA LISTOVÁ</t>
  </si>
  <si>
    <t>76064</t>
  </si>
  <si>
    <t>ACIDUM FOLICUM LÉČIVA</t>
  </si>
  <si>
    <t>10MG TBL OBD 30</t>
  </si>
  <si>
    <t>KYSELINA URSODEOXYCHOLOVÁ</t>
  </si>
  <si>
    <t>13808</t>
  </si>
  <si>
    <t>URSOSAN</t>
  </si>
  <si>
    <t>250MG CPS DUR 100 I</t>
  </si>
  <si>
    <t>LACIDIPIN</t>
  </si>
  <si>
    <t>47670</t>
  </si>
  <si>
    <t>LACIPIL</t>
  </si>
  <si>
    <t>4MG TBL FLM 28</t>
  </si>
  <si>
    <t>LANSOPRAZOL</t>
  </si>
  <si>
    <t>17122</t>
  </si>
  <si>
    <t>LANZUL</t>
  </si>
  <si>
    <t>30MG CPS DUR 56</t>
  </si>
  <si>
    <t>LÉČIVA K TERAPII ONEMOCNĚNÍ JATER</t>
  </si>
  <si>
    <t>181293</t>
  </si>
  <si>
    <t>ESSENTIALE FORTE</t>
  </si>
  <si>
    <t>600MG CPS DUR 30</t>
  </si>
  <si>
    <t>LOSARTAN</t>
  </si>
  <si>
    <t>114065</t>
  </si>
  <si>
    <t>LOZAP 50 ZENTIVA</t>
  </si>
  <si>
    <t>50MG TBL FLM 30 II</t>
  </si>
  <si>
    <t>114067</t>
  </si>
  <si>
    <t>50MG TBL FLM 90 II</t>
  </si>
  <si>
    <t>LOSARTAN A DIURETIKA</t>
  </si>
  <si>
    <t>15317</t>
  </si>
  <si>
    <t>LOZAP H</t>
  </si>
  <si>
    <t>50MG/12,5MG TBL FLM 90</t>
  </si>
  <si>
    <t>METFORMIN</t>
  </si>
  <si>
    <t>23746</t>
  </si>
  <si>
    <t>GLUCOPHAGE XR</t>
  </si>
  <si>
    <t>500MG TBL PRO 30</t>
  </si>
  <si>
    <t>191922</t>
  </si>
  <si>
    <t>SIOFOR</t>
  </si>
  <si>
    <t>1000MG TBL FLM 60</t>
  </si>
  <si>
    <t>208204</t>
  </si>
  <si>
    <t>500MG TBL FLM 60 II</t>
  </si>
  <si>
    <t>208207</t>
  </si>
  <si>
    <t>850MG TBL FLM 60 II</t>
  </si>
  <si>
    <t>125519</t>
  </si>
  <si>
    <t>APO-METOPROLOL 100</t>
  </si>
  <si>
    <t>32225</t>
  </si>
  <si>
    <t>25MG TBL PRO 28</t>
  </si>
  <si>
    <t>49941</t>
  </si>
  <si>
    <t>100MG TBL PRO 100</t>
  </si>
  <si>
    <t>231687</t>
  </si>
  <si>
    <t>BETALOC SR</t>
  </si>
  <si>
    <t>200MG TBL PRO 100</t>
  </si>
  <si>
    <t>231688</t>
  </si>
  <si>
    <t>200MG TBL PRO 30</t>
  </si>
  <si>
    <t>213487</t>
  </si>
  <si>
    <t>FRAXIPARINE</t>
  </si>
  <si>
    <t>9500IU/ML INJ SOL ISP 10X0,3ML</t>
  </si>
  <si>
    <t>213485</t>
  </si>
  <si>
    <t>9500IU/ML INJ SOL ISP 10X0,8ML</t>
  </si>
  <si>
    <t>NAFTIDROFURYL</t>
  </si>
  <si>
    <t>66015</t>
  </si>
  <si>
    <t>ENELBIN 100 RETARD</t>
  </si>
  <si>
    <t>53761</t>
  </si>
  <si>
    <t>NEBILET</t>
  </si>
  <si>
    <t>213939</t>
  </si>
  <si>
    <t>OMEPRAZOL</t>
  </si>
  <si>
    <t>122114</t>
  </si>
  <si>
    <t>APO-OME 20</t>
  </si>
  <si>
    <t>20MG CPS ETD 100</t>
  </si>
  <si>
    <t>25366</t>
  </si>
  <si>
    <t>HELICID 20 ZENTIVA</t>
  </si>
  <si>
    <t>20MG CPS ETD 90 I</t>
  </si>
  <si>
    <t>215606</t>
  </si>
  <si>
    <t>215605</t>
  </si>
  <si>
    <t>20MG CPS ETD 28 I</t>
  </si>
  <si>
    <t>195336</t>
  </si>
  <si>
    <t>OMEPRAZOL FARMAX</t>
  </si>
  <si>
    <t>20MG CPS ETD 98</t>
  </si>
  <si>
    <t>ORGANO-HEPARINOID</t>
  </si>
  <si>
    <t>100308</t>
  </si>
  <si>
    <t>HIRUDOID</t>
  </si>
  <si>
    <t>300MG/100G CRM 40G</t>
  </si>
  <si>
    <t>109415</t>
  </si>
  <si>
    <t>NOLPAZA</t>
  </si>
  <si>
    <t>40MG TBL ENT 84</t>
  </si>
  <si>
    <t>214526</t>
  </si>
  <si>
    <t>40MG TBL ENT 100 I</t>
  </si>
  <si>
    <t>PARACETAMOL, KOMBINACE KROMĚ PSYCHOLEPTIK</t>
  </si>
  <si>
    <t>186252</t>
  </si>
  <si>
    <t>ATARALGIN</t>
  </si>
  <si>
    <t>325MG/130MG/70MG TBL NOB 50</t>
  </si>
  <si>
    <t>101205</t>
  </si>
  <si>
    <t>101233</t>
  </si>
  <si>
    <t>PRESTARIUM NEO FORTE</t>
  </si>
  <si>
    <t>10MG TBL FLM 90(3X30)</t>
  </si>
  <si>
    <t>85156</t>
  </si>
  <si>
    <t>PRENESSA</t>
  </si>
  <si>
    <t>4MG TBL NOB 30</t>
  </si>
  <si>
    <t>229903</t>
  </si>
  <si>
    <t>187809</t>
  </si>
  <si>
    <t>TONARSSA</t>
  </si>
  <si>
    <t>8MG/5MG TBL NOB 90</t>
  </si>
  <si>
    <t>126031</t>
  </si>
  <si>
    <t>PRENEWEL</t>
  </si>
  <si>
    <t>4MG/1,25MG TBL NOB 30 II</t>
  </si>
  <si>
    <t>126035</t>
  </si>
  <si>
    <t>4MG/1,25MG TBL NOB 90 II</t>
  </si>
  <si>
    <t>162012</t>
  </si>
  <si>
    <t>10MG/2,5MG TBL FLM 90(3X30)</t>
  </si>
  <si>
    <t>PIRACETAM</t>
  </si>
  <si>
    <t>66648</t>
  </si>
  <si>
    <t>PIRACETAM AL 800</t>
  </si>
  <si>
    <t>800MG TBL FLM 100</t>
  </si>
  <si>
    <t>PROPAFENON</t>
  </si>
  <si>
    <t>136249</t>
  </si>
  <si>
    <t>PROPANORM</t>
  </si>
  <si>
    <t>150MG TBL FLM 100</t>
  </si>
  <si>
    <t>53536</t>
  </si>
  <si>
    <t>PROPAFENON AL 150</t>
  </si>
  <si>
    <t>59942</t>
  </si>
  <si>
    <t>150MG TBL FLM 50</t>
  </si>
  <si>
    <t>215906</t>
  </si>
  <si>
    <t>RYTMONORM</t>
  </si>
  <si>
    <t>58838</t>
  </si>
  <si>
    <t>300MG TBL FLM 50</t>
  </si>
  <si>
    <t>RABEPRAZOL</t>
  </si>
  <si>
    <t>157141</t>
  </si>
  <si>
    <t>ZULBEX</t>
  </si>
  <si>
    <t>20MG TBL ENT 56</t>
  </si>
  <si>
    <t>56976</t>
  </si>
  <si>
    <t>2,5MG TBL NOB 20</t>
  </si>
  <si>
    <t>56983</t>
  </si>
  <si>
    <t>5MG TBL NOB 100</t>
  </si>
  <si>
    <t>RILMENIDIN</t>
  </si>
  <si>
    <t>166423</t>
  </si>
  <si>
    <t>RILMENIDIN TEVA</t>
  </si>
  <si>
    <t>1MG TBL NOB 90</t>
  </si>
  <si>
    <t>RIVAROXABAN</t>
  </si>
  <si>
    <t>168903</t>
  </si>
  <si>
    <t>XARELTO</t>
  </si>
  <si>
    <t>20MG TBL FLM 28 II</t>
  </si>
  <si>
    <t>168904</t>
  </si>
  <si>
    <t>20MG TBL FLM 98 II</t>
  </si>
  <si>
    <t>168899</t>
  </si>
  <si>
    <t>15MG TBL FLM 98 II</t>
  </si>
  <si>
    <t>148070</t>
  </si>
  <si>
    <t>ROSUCARD</t>
  </si>
  <si>
    <t>148074</t>
  </si>
  <si>
    <t>148078</t>
  </si>
  <si>
    <t>145583</t>
  </si>
  <si>
    <t>145551</t>
  </si>
  <si>
    <t>RUTOSID, KOMBINACE</t>
  </si>
  <si>
    <t>216471</t>
  </si>
  <si>
    <t>CYCLO 3 FORT</t>
  </si>
  <si>
    <t>150MG/150MG/100MG CPS DUR 30 II</t>
  </si>
  <si>
    <t>RŮZNÉ JINÉ KOMBINACE ŽELEZA</t>
  </si>
  <si>
    <t>119654</t>
  </si>
  <si>
    <t>SORBIFER DURULES</t>
  </si>
  <si>
    <t>320MG/60MG TBL RET 100</t>
  </si>
  <si>
    <t>SIMVASTATIN</t>
  </si>
  <si>
    <t>125077</t>
  </si>
  <si>
    <t>APO-SIMVA</t>
  </si>
  <si>
    <t>13257</t>
  </si>
  <si>
    <t>CORSIM</t>
  </si>
  <si>
    <t>SPIRONOLAKTON</t>
  </si>
  <si>
    <t>30434</t>
  </si>
  <si>
    <t>VEROSPIRON</t>
  </si>
  <si>
    <t>25MG TBL NOB 100</t>
  </si>
  <si>
    <t>3550</t>
  </si>
  <si>
    <t>SULODEXID</t>
  </si>
  <si>
    <t>173400</t>
  </si>
  <si>
    <t>VESSEL DUE F</t>
  </si>
  <si>
    <t>250SU CPS MOL 60</t>
  </si>
  <si>
    <t>TELMISARTAN</t>
  </si>
  <si>
    <t>152959</t>
  </si>
  <si>
    <t>TEZEO</t>
  </si>
  <si>
    <t>80MG TBL NOB 90</t>
  </si>
  <si>
    <t>152957</t>
  </si>
  <si>
    <t>40MG TBL NOB 90</t>
  </si>
  <si>
    <t>189688</t>
  </si>
  <si>
    <t>TEZEO HCT</t>
  </si>
  <si>
    <t>80MG/12,5MG TBL NOB 90</t>
  </si>
  <si>
    <t>189691</t>
  </si>
  <si>
    <t>80MG/25MG TBL NOB 28</t>
  </si>
  <si>
    <t>189684</t>
  </si>
  <si>
    <t>80MG/12,5MG TBL NOB 28</t>
  </si>
  <si>
    <t>189677</t>
  </si>
  <si>
    <t>40MG/12,5MG TBL NOB 28</t>
  </si>
  <si>
    <t>189668</t>
  </si>
  <si>
    <t>80MG/25MG TBL FLM 30</t>
  </si>
  <si>
    <t>THEOFYLIN</t>
  </si>
  <si>
    <t>44303</t>
  </si>
  <si>
    <t>EUPHYLLIN CR N 100</t>
  </si>
  <si>
    <t>100MG CPS PRO 50</t>
  </si>
  <si>
    <t>178689</t>
  </si>
  <si>
    <t>PROTEVASC</t>
  </si>
  <si>
    <t>35MG TBL PRO 60</t>
  </si>
  <si>
    <t>VÁPNÍK, KOMBINACE S VITAMINEM D A/NEBO JINÝMI LÉČIVY</t>
  </si>
  <si>
    <t>177606</t>
  </si>
  <si>
    <t>CALCIUM/VITAMIN D3 MEDA</t>
  </si>
  <si>
    <t>500MG/800IU TBL MND 30</t>
  </si>
  <si>
    <t>VERAPAMIL</t>
  </si>
  <si>
    <t>233479</t>
  </si>
  <si>
    <t>ISOPTIN SR</t>
  </si>
  <si>
    <t>240MG TBL PRO 100</t>
  </si>
  <si>
    <t>VINPOCETIN</t>
  </si>
  <si>
    <t>10253</t>
  </si>
  <si>
    <t>CAVINTON FORTE</t>
  </si>
  <si>
    <t>WARFARIN</t>
  </si>
  <si>
    <t>192342</t>
  </si>
  <si>
    <t>WARFARIN PMCS</t>
  </si>
  <si>
    <t>5MG TBL NOB 100 I</t>
  </si>
  <si>
    <t>94113</t>
  </si>
  <si>
    <t>WARFARIN ORION</t>
  </si>
  <si>
    <t>3MG TBL NOB 100</t>
  </si>
  <si>
    <t>ZOLPIDEM</t>
  </si>
  <si>
    <t>135900</t>
  </si>
  <si>
    <t>ZOLPIDEM ORION</t>
  </si>
  <si>
    <t>233366</t>
  </si>
  <si>
    <t>ZOLPIDEM MYLAN</t>
  </si>
  <si>
    <t>10MG TBL FLM 50</t>
  </si>
  <si>
    <t>233360</t>
  </si>
  <si>
    <t>10MG TBL FLM 20</t>
  </si>
  <si>
    <t>193747</t>
  </si>
  <si>
    <t>5MG TBL FLM 168</t>
  </si>
  <si>
    <t>193741</t>
  </si>
  <si>
    <t>2,5MG TBL FLM 168</t>
  </si>
  <si>
    <t>PERINDOPRIL, AMLODIPIN A INDAPAMID</t>
  </si>
  <si>
    <t>190970</t>
  </si>
  <si>
    <t>TRIPLIXAM</t>
  </si>
  <si>
    <t>10MG/2,5MG/5MG TBL FLM 90(3X30)</t>
  </si>
  <si>
    <t>220631</t>
  </si>
  <si>
    <t>LOPRIDAM</t>
  </si>
  <si>
    <t>4MG/1,25MG/5MG TBL NOB 90</t>
  </si>
  <si>
    <t>220637</t>
  </si>
  <si>
    <t>8MG/2,5MG/5MG TBL NOB 90</t>
  </si>
  <si>
    <t>220640</t>
  </si>
  <si>
    <t>8MG/2,5MG/10MG TBL NOB 90</t>
  </si>
  <si>
    <t>220635</t>
  </si>
  <si>
    <t>8MG/2,5MG/5MG TBL NOB 30</t>
  </si>
  <si>
    <t>220629</t>
  </si>
  <si>
    <t>4MG/1,25MG/5MG TBL NOB 30</t>
  </si>
  <si>
    <t>VORTIOXETIN</t>
  </si>
  <si>
    <t>194726</t>
  </si>
  <si>
    <t>BRINTELLIX</t>
  </si>
  <si>
    <t>10MG TBL FLM 28</t>
  </si>
  <si>
    <t>ATORVASTATIN A EZETIMIB</t>
  </si>
  <si>
    <t>204750</t>
  </si>
  <si>
    <t>ZOLETORV</t>
  </si>
  <si>
    <t>10MG/10MG TBL FLM 30</t>
  </si>
  <si>
    <t>TRAMADOL A PARACETAMOL</t>
  </si>
  <si>
    <t>201609</t>
  </si>
  <si>
    <t>ZALDIAR</t>
  </si>
  <si>
    <t>37,5MG/325MG TBL FLM 30X1</t>
  </si>
  <si>
    <t>132872</t>
  </si>
  <si>
    <t>37,5MG/325MG TBL FLM 30</t>
  </si>
  <si>
    <t>VALSARTAN A SAKUBITRIL</t>
  </si>
  <si>
    <t>209043</t>
  </si>
  <si>
    <t>ENTRESTO</t>
  </si>
  <si>
    <t>97MG/103MG TBL FLM 56</t>
  </si>
  <si>
    <t>PERINDOPRIL A BISOPROLOL</t>
  </si>
  <si>
    <t>213255</t>
  </si>
  <si>
    <t>COSYREL</t>
  </si>
  <si>
    <t>5MG/5MG TBL FLM 30</t>
  </si>
  <si>
    <t>213261</t>
  </si>
  <si>
    <t>10MG/5MG TBL FLM 30</t>
  </si>
  <si>
    <t>DIOSMIN</t>
  </si>
  <si>
    <t>243054</t>
  </si>
  <si>
    <t>DIOZEN</t>
  </si>
  <si>
    <t>243053</t>
  </si>
  <si>
    <t>147458</t>
  </si>
  <si>
    <t>EUTHYROX</t>
  </si>
  <si>
    <t>112MCG TBL NOB 100 II</t>
  </si>
  <si>
    <t>169714</t>
  </si>
  <si>
    <t>125MCG TBL NOB 100</t>
  </si>
  <si>
    <t>172044</t>
  </si>
  <si>
    <t>150MCG TBL NOB 100</t>
  </si>
  <si>
    <t>187427</t>
  </si>
  <si>
    <t>100MCG TBL NOB 100</t>
  </si>
  <si>
    <t>97186</t>
  </si>
  <si>
    <t>100MCG TBL NOB 100 I</t>
  </si>
  <si>
    <t>243130</t>
  </si>
  <si>
    <t>JINANOVÝ LIST</t>
  </si>
  <si>
    <t>130502</t>
  </si>
  <si>
    <t>TEBOKAN</t>
  </si>
  <si>
    <t>120MG TBL FLM 30</t>
  </si>
  <si>
    <t>234736</t>
  </si>
  <si>
    <t>ATORVASTATIN A PERINDOPRIL</t>
  </si>
  <si>
    <t>220531</t>
  </si>
  <si>
    <t>EUVASCOR</t>
  </si>
  <si>
    <t>20MG/5MG CPS DUR 30</t>
  </si>
  <si>
    <t>*1004</t>
  </si>
  <si>
    <t>*1005</t>
  </si>
  <si>
    <t>5000467</t>
  </si>
  <si>
    <t>MAXIS-KOMPRESNÍ PUNČOCHY BRILLANT II.KT</t>
  </si>
  <si>
    <t>STEHENNÍ PUNČOCHA S KRAJKOU</t>
  </si>
  <si>
    <t>80058</t>
  </si>
  <si>
    <t>SECTRAL</t>
  </si>
  <si>
    <t>163110</t>
  </si>
  <si>
    <t>ZOREM</t>
  </si>
  <si>
    <t>10MG TBL NOB 30</t>
  </si>
  <si>
    <t>2954</t>
  </si>
  <si>
    <t>148309</t>
  </si>
  <si>
    <t>50318</t>
  </si>
  <si>
    <t>20MG TBL FLM 90X1</t>
  </si>
  <si>
    <t>93016</t>
  </si>
  <si>
    <t>50316</t>
  </si>
  <si>
    <t>20MG TBL FLM 30X1</t>
  </si>
  <si>
    <t>50309</t>
  </si>
  <si>
    <t>10MG TBL FLM 30X1</t>
  </si>
  <si>
    <t>225132</t>
  </si>
  <si>
    <t>ATORVASTATIN ACTAVIS</t>
  </si>
  <si>
    <t>40MG TBL FLM 100</t>
  </si>
  <si>
    <t>3801</t>
  </si>
  <si>
    <t>CONCOR COR</t>
  </si>
  <si>
    <t>2,5MG TBL FLM 28</t>
  </si>
  <si>
    <t>3822</t>
  </si>
  <si>
    <t>5MG TBL FLM 28</t>
  </si>
  <si>
    <t>47740</t>
  </si>
  <si>
    <t>158697</t>
  </si>
  <si>
    <t>176348</t>
  </si>
  <si>
    <t>BISOPROLOL VITABALANS</t>
  </si>
  <si>
    <t>5MG TBL NOB 30 I</t>
  </si>
  <si>
    <t>233605</t>
  </si>
  <si>
    <t>233559</t>
  </si>
  <si>
    <t>2,5MG TBL FLM 30</t>
  </si>
  <si>
    <t>131474</t>
  </si>
  <si>
    <t>BISOPROLOL AUROVITAS</t>
  </si>
  <si>
    <t>13605</t>
  </si>
  <si>
    <t>10MG/6,25MG TBL FLM 30 II</t>
  </si>
  <si>
    <t>BROMAZEPAM</t>
  </si>
  <si>
    <t>88217</t>
  </si>
  <si>
    <t>LEXAURIN</t>
  </si>
  <si>
    <t>1,5MG TBL NOB 30</t>
  </si>
  <si>
    <t>CELIPROLOL</t>
  </si>
  <si>
    <t>214615</t>
  </si>
  <si>
    <t>TENOLOC</t>
  </si>
  <si>
    <t>200MG TBL FLM 30</t>
  </si>
  <si>
    <t>155686</t>
  </si>
  <si>
    <t>ZYRTEC</t>
  </si>
  <si>
    <t>29323</t>
  </si>
  <si>
    <t>75MG CPS DUR 30X1 I</t>
  </si>
  <si>
    <t>DESLORATADIN</t>
  </si>
  <si>
    <t>28837</t>
  </si>
  <si>
    <t>AERIUS</t>
  </si>
  <si>
    <t>0,5MG/ML POR SOL 60ML+LŽ</t>
  </si>
  <si>
    <t>3542</t>
  </si>
  <si>
    <t>0,250MG TBL NOB 30</t>
  </si>
  <si>
    <t>132908</t>
  </si>
  <si>
    <t>230582</t>
  </si>
  <si>
    <t>ESCITALOPRAM</t>
  </si>
  <si>
    <t>134502</t>
  </si>
  <si>
    <t>ELICEA</t>
  </si>
  <si>
    <t>188415</t>
  </si>
  <si>
    <t>10MG TBL NOB 30 I</t>
  </si>
  <si>
    <t>FENOFIBRÁT</t>
  </si>
  <si>
    <t>207100</t>
  </si>
  <si>
    <t>LIPANTHYL 267 M</t>
  </si>
  <si>
    <t>267MG CPS DUR 90</t>
  </si>
  <si>
    <t>FOSINOPRIL</t>
  </si>
  <si>
    <t>200207</t>
  </si>
  <si>
    <t>MONOPRIL</t>
  </si>
  <si>
    <t>20MG TBL NOB 28</t>
  </si>
  <si>
    <t>56805</t>
  </si>
  <si>
    <t>40MG TBL NOB 100</t>
  </si>
  <si>
    <t>HYDROCHLOROTHIAZID A KALIUM ŠETŘÍCÍ DIURETIKA</t>
  </si>
  <si>
    <t>76380</t>
  </si>
  <si>
    <t>RHEFLUIN</t>
  </si>
  <si>
    <t>5MG/50MG TBL NOB 30</t>
  </si>
  <si>
    <t>94804</t>
  </si>
  <si>
    <t>MODURETIC</t>
  </si>
  <si>
    <t>17189</t>
  </si>
  <si>
    <t>KALIUM CHLORATUM BIOMEDICA</t>
  </si>
  <si>
    <t>500MG TBL ENT 100</t>
  </si>
  <si>
    <t>191880</t>
  </si>
  <si>
    <t>INDAPAMID PMCS</t>
  </si>
  <si>
    <t>2,5MG TBL NOB 100</t>
  </si>
  <si>
    <t>120325</t>
  </si>
  <si>
    <t>1,5MG TBL PRO 30</t>
  </si>
  <si>
    <t>191877</t>
  </si>
  <si>
    <t>2,5MG TBL NOB 30</t>
  </si>
  <si>
    <t>ISOSORBID-DINITRÁT</t>
  </si>
  <si>
    <t>85719</t>
  </si>
  <si>
    <t>ISOKET SPRAY</t>
  </si>
  <si>
    <t>1,25MG/DÁV SLG SPR SOL 1X15ML</t>
  </si>
  <si>
    <t>132957</t>
  </si>
  <si>
    <t>MONO MACK DEPOT</t>
  </si>
  <si>
    <t>100MG TBL PRO 28</t>
  </si>
  <si>
    <t>207960</t>
  </si>
  <si>
    <t>100MG TBL PRO 50(5X10)</t>
  </si>
  <si>
    <t>207961</t>
  </si>
  <si>
    <t>25969</t>
  </si>
  <si>
    <t>5MG TBL FLM 56 KAL</t>
  </si>
  <si>
    <t>JINÁ ANTIBIOTIKA PRO LOKÁLNÍ APLIKACI</t>
  </si>
  <si>
    <t>1066</t>
  </si>
  <si>
    <t>FRAMYKOIN</t>
  </si>
  <si>
    <t>250IU/G+5,2MG/G UNG 10G</t>
  </si>
  <si>
    <t>171539</t>
  </si>
  <si>
    <t>8MG TBL NOB 28</t>
  </si>
  <si>
    <t>102612</t>
  </si>
  <si>
    <t>149480</t>
  </si>
  <si>
    <t>ZYLLT</t>
  </si>
  <si>
    <t>75MG TBL FLM 28</t>
  </si>
  <si>
    <t>641</t>
  </si>
  <si>
    <t>300MCG INJ SOL 5X1ML</t>
  </si>
  <si>
    <t>155781</t>
  </si>
  <si>
    <t>100MG/50MG TBL NOB 50 II</t>
  </si>
  <si>
    <t>207933</t>
  </si>
  <si>
    <t>235897</t>
  </si>
  <si>
    <t>100MG TBL NOB 60(6X10)</t>
  </si>
  <si>
    <t>MEFENOXALON</t>
  </si>
  <si>
    <t>85656</t>
  </si>
  <si>
    <t>DORSIFLEX</t>
  </si>
  <si>
    <t>152146</t>
  </si>
  <si>
    <t>1000MG TBL PRO 30</t>
  </si>
  <si>
    <t>235443</t>
  </si>
  <si>
    <t>METFORMIN MYLAN</t>
  </si>
  <si>
    <t>31536</t>
  </si>
  <si>
    <t>25MG TBL PRO 100</t>
  </si>
  <si>
    <t>46980</t>
  </si>
  <si>
    <t>214628</t>
  </si>
  <si>
    <t>VASOCARDIN 50</t>
  </si>
  <si>
    <t>50MG TBL NOB 50</t>
  </si>
  <si>
    <t>203981</t>
  </si>
  <si>
    <t>METOPROLOL MYLAN</t>
  </si>
  <si>
    <t>100MG TBL PRO 30</t>
  </si>
  <si>
    <t>MIDODRIN</t>
  </si>
  <si>
    <t>6091</t>
  </si>
  <si>
    <t>GUTRON</t>
  </si>
  <si>
    <t>MOXONIDIN</t>
  </si>
  <si>
    <t>16932</t>
  </si>
  <si>
    <t>MOXOSTAD</t>
  </si>
  <si>
    <t>0,4MG TBL FLM 30</t>
  </si>
  <si>
    <t>215166</t>
  </si>
  <si>
    <t>CYNT 0,4</t>
  </si>
  <si>
    <t>0,4MG TBL FLM 98 I</t>
  </si>
  <si>
    <t>112579</t>
  </si>
  <si>
    <t>5MG TBL NOB 98</t>
  </si>
  <si>
    <t>NIMESULID</t>
  </si>
  <si>
    <t>12892</t>
  </si>
  <si>
    <t>AULIN</t>
  </si>
  <si>
    <t>100MG TBL NOB 30</t>
  </si>
  <si>
    <t>NITRENDIPIN</t>
  </si>
  <si>
    <t>111904</t>
  </si>
  <si>
    <t>NITRESAN</t>
  </si>
  <si>
    <t>20MG TBL NOB 100</t>
  </si>
  <si>
    <t>NITROFURANTOIN</t>
  </si>
  <si>
    <t>207280</t>
  </si>
  <si>
    <t>FUROLIN</t>
  </si>
  <si>
    <t>122112</t>
  </si>
  <si>
    <t>20MG CPS ETD 28</t>
  </si>
  <si>
    <t>214525</t>
  </si>
  <si>
    <t>40MG TBL ENT 28 I</t>
  </si>
  <si>
    <t>124087</t>
  </si>
  <si>
    <t>5MG/5MG TBL NOB 30</t>
  </si>
  <si>
    <t>124119</t>
  </si>
  <si>
    <t>10MG/5MG TBL NOB 90(3X30)</t>
  </si>
  <si>
    <t>124133</t>
  </si>
  <si>
    <t>10MG/10MG TBL NOB 90(3X30)</t>
  </si>
  <si>
    <t>124107</t>
  </si>
  <si>
    <t>5MG/10MG TBL NOB 120(4X30)</t>
  </si>
  <si>
    <t>122685</t>
  </si>
  <si>
    <t>5MG/1,25MG TBL FLM 30</t>
  </si>
  <si>
    <t>PITOFENON A ANALGETIKA</t>
  </si>
  <si>
    <t>176954</t>
  </si>
  <si>
    <t>ALGIFEN NEO</t>
  </si>
  <si>
    <t>500MG/ML+5MG/ML POR GTT SOL 1X50ML</t>
  </si>
  <si>
    <t>215909</t>
  </si>
  <si>
    <t>300MG TBL FLM 100</t>
  </si>
  <si>
    <t>RAMIPRIL A DIURETIKA</t>
  </si>
  <si>
    <t>51377</t>
  </si>
  <si>
    <t>AMPRILAN H</t>
  </si>
  <si>
    <t>2,5MG/12,5MG TBL NOB 30</t>
  </si>
  <si>
    <t>125641</t>
  </si>
  <si>
    <t>TENAXUM</t>
  </si>
  <si>
    <t>84360</t>
  </si>
  <si>
    <t>176999</t>
  </si>
  <si>
    <t>MERTENIL</t>
  </si>
  <si>
    <t>145567</t>
  </si>
  <si>
    <t>SILYMARIN</t>
  </si>
  <si>
    <t>19571</t>
  </si>
  <si>
    <t>LAGOSA</t>
  </si>
  <si>
    <t>TBL OBD 100</t>
  </si>
  <si>
    <t>SÍRAN HOŘEČNATÝ</t>
  </si>
  <si>
    <t>237329</t>
  </si>
  <si>
    <t>MAGNESIUM SULFURICUM BBP</t>
  </si>
  <si>
    <t>100MG/ML INJ SOL 5X10ML</t>
  </si>
  <si>
    <t>SÍRAN ŽELEZNATÝ</t>
  </si>
  <si>
    <t>14711</t>
  </si>
  <si>
    <t>TARDYFERON</t>
  </si>
  <si>
    <t>80MG TBL RET 30 I</t>
  </si>
  <si>
    <t>SODNÁ SŮL METAMIZOLU</t>
  </si>
  <si>
    <t>55823</t>
  </si>
  <si>
    <t>NOVALGIN</t>
  </si>
  <si>
    <t>500MG TBL FLM 20</t>
  </si>
  <si>
    <t>SULFAMETHOXAZOL A TRIMETHOPRIM</t>
  </si>
  <si>
    <t>203954</t>
  </si>
  <si>
    <t>BISEPTOL</t>
  </si>
  <si>
    <t>400MG/80MG TBL NOB 28</t>
  </si>
  <si>
    <t>158191</t>
  </si>
  <si>
    <t>TELMISARTAN SANDOZ</t>
  </si>
  <si>
    <t>80MG TBL NOB 30</t>
  </si>
  <si>
    <t>158198</t>
  </si>
  <si>
    <t>80MG TBL NOB 100</t>
  </si>
  <si>
    <t>183078</t>
  </si>
  <si>
    <t>TELMISARTAN EGIS</t>
  </si>
  <si>
    <t>80MG TBL FLM 98</t>
  </si>
  <si>
    <t>221674</t>
  </si>
  <si>
    <t>TELMISARTAN XANTIS</t>
  </si>
  <si>
    <t>40MG TBL NOB 28</t>
  </si>
  <si>
    <t>TELMISARTAN A AMLODIPIN</t>
  </si>
  <si>
    <t>167852</t>
  </si>
  <si>
    <t>TWYNSTA</t>
  </si>
  <si>
    <t>80MG/5MG TBL NOB 28</t>
  </si>
  <si>
    <t>167859</t>
  </si>
  <si>
    <t>80MG/10MG TBL NOB 28</t>
  </si>
  <si>
    <t>206208</t>
  </si>
  <si>
    <t>TEZEFORT</t>
  </si>
  <si>
    <t>80MG/5MG TBL NOB 90</t>
  </si>
  <si>
    <t>26578</t>
  </si>
  <si>
    <t>MICARDISPLUS</t>
  </si>
  <si>
    <t>193884</t>
  </si>
  <si>
    <t>TOLUCOMBI</t>
  </si>
  <si>
    <t>80MG/12,5MG TBL NOB 28X1 II</t>
  </si>
  <si>
    <t>TIKAGRELOR</t>
  </si>
  <si>
    <t>167939</t>
  </si>
  <si>
    <t>BRILIQUE</t>
  </si>
  <si>
    <t>90MG TBL FLM 56 KAL I</t>
  </si>
  <si>
    <t>TRANDOLAPRIL</t>
  </si>
  <si>
    <t>215917</t>
  </si>
  <si>
    <t>GOPTEN</t>
  </si>
  <si>
    <t>2MG CPS DUR 98</t>
  </si>
  <si>
    <t>215964</t>
  </si>
  <si>
    <t>240MG TBL PRO 30</t>
  </si>
  <si>
    <t>215965</t>
  </si>
  <si>
    <t>10252</t>
  </si>
  <si>
    <t>190975</t>
  </si>
  <si>
    <t>10MG/2,5MG/10MG TBL FLM 90(3X30)</t>
  </si>
  <si>
    <t>190968</t>
  </si>
  <si>
    <t>10MG/2,5MG/5MG TBL FLM 30</t>
  </si>
  <si>
    <t>190958</t>
  </si>
  <si>
    <t>5MG/1,25MG/5MG TBL FLM 30</t>
  </si>
  <si>
    <t>190973</t>
  </si>
  <si>
    <t>10MG/2,5MG/10MG TBL FLM 30</t>
  </si>
  <si>
    <t>204760</t>
  </si>
  <si>
    <t>10MG/20MG TBL FLM 100</t>
  </si>
  <si>
    <t>228539</t>
  </si>
  <si>
    <t>ZETOVAR</t>
  </si>
  <si>
    <t>10MG/10MG TBL NOB 30</t>
  </si>
  <si>
    <t>179327</t>
  </si>
  <si>
    <t>DORETA</t>
  </si>
  <si>
    <t>75MG/650MG TBL FLM 30 I</t>
  </si>
  <si>
    <t>AMOXICILIN A  INHIBITOR BETA-LAKTAMASY</t>
  </si>
  <si>
    <t>5951</t>
  </si>
  <si>
    <t>AMOKSIKLAV 1 G</t>
  </si>
  <si>
    <t>875MG/125MG TBL FLM 14</t>
  </si>
  <si>
    <t>46694</t>
  </si>
  <si>
    <t>125MCG TBL NOB 100 II</t>
  </si>
  <si>
    <t>ROSUVASTATIN A EZETIMIB</t>
  </si>
  <si>
    <t>226610</t>
  </si>
  <si>
    <t>ZENON</t>
  </si>
  <si>
    <t>10MG/20MG TBL FLM 90</t>
  </si>
  <si>
    <t>127260</t>
  </si>
  <si>
    <t>ALPRAZOLAM</t>
  </si>
  <si>
    <t>6618</t>
  </si>
  <si>
    <t>NEUROL</t>
  </si>
  <si>
    <t>0,5MG TBL NOB 30</t>
  </si>
  <si>
    <t>93021</t>
  </si>
  <si>
    <t>148306</t>
  </si>
  <si>
    <t>30560</t>
  </si>
  <si>
    <t>BETAHISTIN</t>
  </si>
  <si>
    <t>215708</t>
  </si>
  <si>
    <t>BETASERC 24</t>
  </si>
  <si>
    <t>24MG TBL NOB 50</t>
  </si>
  <si>
    <t>221075</t>
  </si>
  <si>
    <t>66030</t>
  </si>
  <si>
    <t>178675</t>
  </si>
  <si>
    <t>JOVESTO</t>
  </si>
  <si>
    <t>5MG TBL FLM 90 I</t>
  </si>
  <si>
    <t>142494</t>
  </si>
  <si>
    <t>132647</t>
  </si>
  <si>
    <t>DOXYCYKLIN</t>
  </si>
  <si>
    <t>90986</t>
  </si>
  <si>
    <t>DEOXYMYKOIN</t>
  </si>
  <si>
    <t>100MG TBL NOB 10</t>
  </si>
  <si>
    <t>DROTAVERIN</t>
  </si>
  <si>
    <t>192729</t>
  </si>
  <si>
    <t>NO-SPA</t>
  </si>
  <si>
    <t>40MG TBL NOB 24</t>
  </si>
  <si>
    <t>134505</t>
  </si>
  <si>
    <t>10MG TBL FLM 56</t>
  </si>
  <si>
    <t>ESOMEPRAZOL</t>
  </si>
  <si>
    <t>147921</t>
  </si>
  <si>
    <t>EMANERA</t>
  </si>
  <si>
    <t>189178</t>
  </si>
  <si>
    <t>225973</t>
  </si>
  <si>
    <t>LIPANTHYL M</t>
  </si>
  <si>
    <t>IBUPROFEN, KOMBINACE</t>
  </si>
  <si>
    <t>230357</t>
  </si>
  <si>
    <t>MODAFEN</t>
  </si>
  <si>
    <t>200MG/30MG TBL FLM 24</t>
  </si>
  <si>
    <t>96696</t>
  </si>
  <si>
    <t>2,5MG CPS DUR 30</t>
  </si>
  <si>
    <t>JODOVANÝ POVIDON</t>
  </si>
  <si>
    <t>203323</t>
  </si>
  <si>
    <t>BETADINE</t>
  </si>
  <si>
    <t>100MG/G UNG 100G</t>
  </si>
  <si>
    <t>171575</t>
  </si>
  <si>
    <t>16MG/12,5MG TBL NOB 90</t>
  </si>
  <si>
    <t>102600</t>
  </si>
  <si>
    <t>6,25MG TBL NOB 100</t>
  </si>
  <si>
    <t>KLARITHROMYCIN</t>
  </si>
  <si>
    <t>216199</t>
  </si>
  <si>
    <t>KLACID</t>
  </si>
  <si>
    <t>500MG TBL FLM 14</t>
  </si>
  <si>
    <t>149483</t>
  </si>
  <si>
    <t>75MG TBL FLM 56</t>
  </si>
  <si>
    <t>226453</t>
  </si>
  <si>
    <t>URSOSAN FORTE</t>
  </si>
  <si>
    <t>500MG TBL FLM 100</t>
  </si>
  <si>
    <t>17121</t>
  </si>
  <si>
    <t>30MG CPS DUR 28</t>
  </si>
  <si>
    <t>MAKROGOL</t>
  </si>
  <si>
    <t>58827</t>
  </si>
  <si>
    <t>FORTRANS</t>
  </si>
  <si>
    <t>POR PLV SOL 4</t>
  </si>
  <si>
    <t>243409</t>
  </si>
  <si>
    <t>MEBENDAZOL</t>
  </si>
  <si>
    <t>122198</t>
  </si>
  <si>
    <t>VERMOX</t>
  </si>
  <si>
    <t>100MG TBL NOB 6</t>
  </si>
  <si>
    <t>208203</t>
  </si>
  <si>
    <t>500MG TBL FLM 120 II</t>
  </si>
  <si>
    <t>46981</t>
  </si>
  <si>
    <t>58041</t>
  </si>
  <si>
    <t>128710</t>
  </si>
  <si>
    <t>LUSOPRESS</t>
  </si>
  <si>
    <t>20MG TBL NOB 98</t>
  </si>
  <si>
    <t>214433</t>
  </si>
  <si>
    <t>20MG TBL ENT 28 I</t>
  </si>
  <si>
    <t>177322</t>
  </si>
  <si>
    <t>PERINDOPRIL MYLAN</t>
  </si>
  <si>
    <t>124093</t>
  </si>
  <si>
    <t>5MG/5MG TBL NOB 120(4X30)</t>
  </si>
  <si>
    <t>124101</t>
  </si>
  <si>
    <t>5MG/10MG TBL NOB 30</t>
  </si>
  <si>
    <t>124115</t>
  </si>
  <si>
    <t>10MG/5MG TBL NOB 30</t>
  </si>
  <si>
    <t>124129</t>
  </si>
  <si>
    <t>124135</t>
  </si>
  <si>
    <t>10MG/10MG TBL NOB 120(4X30)</t>
  </si>
  <si>
    <t>224816</t>
  </si>
  <si>
    <t>RAMIPRIL H ACTAVIS</t>
  </si>
  <si>
    <t>96303</t>
  </si>
  <si>
    <t>ASCORUTIN</t>
  </si>
  <si>
    <t>100MG/20MG TBL FLM 50</t>
  </si>
  <si>
    <t>172034</t>
  </si>
  <si>
    <t>189664</t>
  </si>
  <si>
    <t>80MG/12,5MG TBL FLM 100</t>
  </si>
  <si>
    <t>190081</t>
  </si>
  <si>
    <t>TELMISARTAN/HYDROCHLOROTHIAZID EGIS</t>
  </si>
  <si>
    <t>80MG/12,5MG TBL NOB 28 I</t>
  </si>
  <si>
    <t>VALSARTAN A DIURETIKA</t>
  </si>
  <si>
    <t>134292</t>
  </si>
  <si>
    <t>VALSACOMBI</t>
  </si>
  <si>
    <t>160MG/25MG TBL FLM 28</t>
  </si>
  <si>
    <t>190960</t>
  </si>
  <si>
    <t>5MG/1,25MG/5MG TBL FLM 90(3X30)</t>
  </si>
  <si>
    <t>206498</t>
  </si>
  <si>
    <t>TONANDA</t>
  </si>
  <si>
    <t>4MG/5MG/1,25MG TBL NOB 90</t>
  </si>
  <si>
    <t>ITOPRIDUM</t>
  </si>
  <si>
    <t>166760</t>
  </si>
  <si>
    <t>KINITO</t>
  </si>
  <si>
    <t>50MG TBL FLM 100(10X10)</t>
  </si>
  <si>
    <t>ATORVASTATIN, AMLODIPIN A PERINDOPRIL</t>
  </si>
  <si>
    <t>205993</t>
  </si>
  <si>
    <t>LIPERTANCE</t>
  </si>
  <si>
    <t>10MG/5MG/5MG TBL FLM 90(3X30)</t>
  </si>
  <si>
    <t>69189</t>
  </si>
  <si>
    <t>50MCG TBL NOB 100 II</t>
  </si>
  <si>
    <t>220534</t>
  </si>
  <si>
    <t>40MG/5MG CPS DUR 30</t>
  </si>
  <si>
    <t>CHONDROITIN-SULFÁT</t>
  </si>
  <si>
    <t>14821</t>
  </si>
  <si>
    <t>CONDROSULF</t>
  </si>
  <si>
    <t>800MG TBL FLM 30</t>
  </si>
  <si>
    <t>KOMBINACE RŮZNÝCH ANTIBIOTIK</t>
  </si>
  <si>
    <t>1076</t>
  </si>
  <si>
    <t>OPHTHALMO-FRAMYKOIN</t>
  </si>
  <si>
    <t>OPH UNG 5G</t>
  </si>
  <si>
    <t>NYSTATIN, KOMBINACE</t>
  </si>
  <si>
    <t>59450</t>
  </si>
  <si>
    <t>POLYGYNAX</t>
  </si>
  <si>
    <t>35000IU/35000IU/100000IU VAG CPS MOL 6 I</t>
  </si>
  <si>
    <t>173883</t>
  </si>
  <si>
    <t>ROSUVASTATIN ACCORD</t>
  </si>
  <si>
    <t>BUPROPION A NALTREXON</t>
  </si>
  <si>
    <t>210388</t>
  </si>
  <si>
    <t>MYSIMBA</t>
  </si>
  <si>
    <t>8MG/90MG TBL PRO 112</t>
  </si>
  <si>
    <t>168838</t>
  </si>
  <si>
    <t>DASSELTA</t>
  </si>
  <si>
    <t>26331</t>
  </si>
  <si>
    <t>DEXAMETHASON A ANTIINFEKTIVA</t>
  </si>
  <si>
    <t>225171</t>
  </si>
  <si>
    <t>TOBRADEX</t>
  </si>
  <si>
    <t>3MG/G+1MG/G OPH UNG 3,5G</t>
  </si>
  <si>
    <t>DILTIAZEM</t>
  </si>
  <si>
    <t>76736</t>
  </si>
  <si>
    <t>DIACORDIN 120 RETARD</t>
  </si>
  <si>
    <t>120MG TBL RET 30</t>
  </si>
  <si>
    <t>FLUTIKASON-FUROÁT</t>
  </si>
  <si>
    <t>29816</t>
  </si>
  <si>
    <t>AVAMYS</t>
  </si>
  <si>
    <t>27,5MCG/VSTŘIK NAS SPR SUS 1X120DÁV</t>
  </si>
  <si>
    <t>140322</t>
  </si>
  <si>
    <t>XALEEC COMBI</t>
  </si>
  <si>
    <t>8MG/12,5MG TBL NOB 100</t>
  </si>
  <si>
    <t>KODEIN</t>
  </si>
  <si>
    <t>56993</t>
  </si>
  <si>
    <t>CODEIN SLOVAKOFARMA</t>
  </si>
  <si>
    <t>30MG TBL NOB 10</t>
  </si>
  <si>
    <t>MAGNESIUM-LAKTÁT</t>
  </si>
  <si>
    <t>17992</t>
  </si>
  <si>
    <t>MAGNESII LACTICI 0,5 TBL. MEDICAMENTA</t>
  </si>
  <si>
    <t>0,5G TBL NOB 100</t>
  </si>
  <si>
    <t>213480</t>
  </si>
  <si>
    <t>19000IU/ML INJ SOL ISP 10X0,6ML</t>
  </si>
  <si>
    <t>PREGABALIN</t>
  </si>
  <si>
    <t>186819</t>
  </si>
  <si>
    <t>PREGABALIN ACCORD</t>
  </si>
  <si>
    <t>75MG CPS DUR 56</t>
  </si>
  <si>
    <t>189079</t>
  </si>
  <si>
    <t>CALCICHEW D3 LEMON</t>
  </si>
  <si>
    <t>500MG/400IU TBL MND 60</t>
  </si>
  <si>
    <t>206529</t>
  </si>
  <si>
    <t>CALCICHEW D3 JAHODA</t>
  </si>
  <si>
    <t>198054</t>
  </si>
  <si>
    <t>SANVAL</t>
  </si>
  <si>
    <t>190965</t>
  </si>
  <si>
    <t>5MG/1,25MG/10MG TBL FLM 90(3X30)</t>
  </si>
  <si>
    <t>KYSELINA THIOKTOVÁ</t>
  </si>
  <si>
    <t>84367</t>
  </si>
  <si>
    <t>THIOGAMMA 600 ORAL</t>
  </si>
  <si>
    <t>600MG TBL FLM 60</t>
  </si>
  <si>
    <t>206004</t>
  </si>
  <si>
    <t>40MG/10MG/10MG TBL FLM 30</t>
  </si>
  <si>
    <t>1710</t>
  </si>
  <si>
    <t>132670</t>
  </si>
  <si>
    <t>14709</t>
  </si>
  <si>
    <t>RIVODARON</t>
  </si>
  <si>
    <t>3997</t>
  </si>
  <si>
    <t>CARDILOPIN</t>
  </si>
  <si>
    <t>159819</t>
  </si>
  <si>
    <t>AMLATOR</t>
  </si>
  <si>
    <t>20MG/5MG TBL FLM 90</t>
  </si>
  <si>
    <t>102684</t>
  </si>
  <si>
    <t>BETAHISTIN ACTAVIS</t>
  </si>
  <si>
    <t>16MG TBL NOB 60</t>
  </si>
  <si>
    <t>215566</t>
  </si>
  <si>
    <t>BETASERC 16</t>
  </si>
  <si>
    <t>214423</t>
  </si>
  <si>
    <t>BETAXA</t>
  </si>
  <si>
    <t>94163</t>
  </si>
  <si>
    <t>CONCOR 10</t>
  </si>
  <si>
    <t>158711</t>
  </si>
  <si>
    <t>219839</t>
  </si>
  <si>
    <t>CEFUROXIM</t>
  </si>
  <si>
    <t>18523</t>
  </si>
  <si>
    <t>XORIMAX</t>
  </si>
  <si>
    <t>250MG TBL FLM 10</t>
  </si>
  <si>
    <t>200901</t>
  </si>
  <si>
    <t>17425</t>
  </si>
  <si>
    <t>CITALEC 10 ZENTIVA</t>
  </si>
  <si>
    <t>DEXAMETHASON</t>
  </si>
  <si>
    <t>214084</t>
  </si>
  <si>
    <t>DEXAMETHASONE KRKA</t>
  </si>
  <si>
    <t>4MG TBL NOB 20</t>
  </si>
  <si>
    <t>20132</t>
  </si>
  <si>
    <t>CIPRALEX</t>
  </si>
  <si>
    <t>10MG TBL FLM 28 I</t>
  </si>
  <si>
    <t>FAMOTIDIN</t>
  </si>
  <si>
    <t>47863</t>
  </si>
  <si>
    <t>FAMOSAN</t>
  </si>
  <si>
    <t>GLIKLAZID</t>
  </si>
  <si>
    <t>18390</t>
  </si>
  <si>
    <t>DIAPREL MR</t>
  </si>
  <si>
    <t>30MG TBL RET 120</t>
  </si>
  <si>
    <t>47478</t>
  </si>
  <si>
    <t>LORADUR MITE</t>
  </si>
  <si>
    <t>2,5MG/25MG TBL NOB 50</t>
  </si>
  <si>
    <t>124416</t>
  </si>
  <si>
    <t>INDAPAMIDE ORION</t>
  </si>
  <si>
    <t>1,5MG TBL PRO 90</t>
  </si>
  <si>
    <t>224671</t>
  </si>
  <si>
    <t>IVABRADIN TEVA</t>
  </si>
  <si>
    <t>JINÁ ANTIHISTAMINIKA PRO SYSTÉMOVOU APLIKACI</t>
  </si>
  <si>
    <t>2479</t>
  </si>
  <si>
    <t>DITHIADEN</t>
  </si>
  <si>
    <t>2MG TBL NOB 20</t>
  </si>
  <si>
    <t>171547</t>
  </si>
  <si>
    <t>16MG TBL NOB 28</t>
  </si>
  <si>
    <t>KLOTRIMAZOL</t>
  </si>
  <si>
    <t>86397</t>
  </si>
  <si>
    <t>CLOTRIMAZOL AL 1%</t>
  </si>
  <si>
    <t>0,01G/G CRM 50G</t>
  </si>
  <si>
    <t>KYSELINA VALPROOVÁ</t>
  </si>
  <si>
    <t>44997</t>
  </si>
  <si>
    <t>DEPAKINE CHRONO 500 MG SÉCABLE</t>
  </si>
  <si>
    <t>500MG TBL RET 100</t>
  </si>
  <si>
    <t>LINAGLIPTIN</t>
  </si>
  <si>
    <t>168451</t>
  </si>
  <si>
    <t>TRAJENTA</t>
  </si>
  <si>
    <t>5MG TBL FLM 90X1</t>
  </si>
  <si>
    <t>58037</t>
  </si>
  <si>
    <t>50MG TBL PRO 30</t>
  </si>
  <si>
    <t>231701</t>
  </si>
  <si>
    <t>MOLSIDOMIN</t>
  </si>
  <si>
    <t>76155</t>
  </si>
  <si>
    <t>CORVATON FORTE</t>
  </si>
  <si>
    <t>49560</t>
  </si>
  <si>
    <t>MOLSIHEXAL RETARD</t>
  </si>
  <si>
    <t>8MG TBL PRO 30</t>
  </si>
  <si>
    <t>213494</t>
  </si>
  <si>
    <t>9500IU/ML INJ SOL ISP 10X0,4ML</t>
  </si>
  <si>
    <t>12895</t>
  </si>
  <si>
    <t>100MG POR GRA SUS 30 I</t>
  </si>
  <si>
    <t>115318</t>
  </si>
  <si>
    <t>20MG CPS ETD 90 II</t>
  </si>
  <si>
    <t>119513</t>
  </si>
  <si>
    <t>LOSEPRAZOL</t>
  </si>
  <si>
    <t>30673</t>
  </si>
  <si>
    <t>ORTANOL</t>
  </si>
  <si>
    <t>40MG CPS ETD 28</t>
  </si>
  <si>
    <t>116439</t>
  </si>
  <si>
    <t>APO-PANTO</t>
  </si>
  <si>
    <t>40MG TBL ENT 100</t>
  </si>
  <si>
    <t>160373</t>
  </si>
  <si>
    <t>PANTOMYL</t>
  </si>
  <si>
    <t>40MG TBL ENT 30</t>
  </si>
  <si>
    <t>PENTOXIFYLIN</t>
  </si>
  <si>
    <t>214619</t>
  </si>
  <si>
    <t>TRENTAL 400</t>
  </si>
  <si>
    <t>400MG TBL PRO 100</t>
  </si>
  <si>
    <t>85159</t>
  </si>
  <si>
    <t>206184</t>
  </si>
  <si>
    <t>PRIAMLO</t>
  </si>
  <si>
    <t>4MG/5MG TBL NOB 30</t>
  </si>
  <si>
    <t>206185</t>
  </si>
  <si>
    <t>4MG/5MG TBL NOB 90</t>
  </si>
  <si>
    <t>RAMIPRIL A AMLODIPIN</t>
  </si>
  <si>
    <t>228988</t>
  </si>
  <si>
    <t>TRITACE COMBI</t>
  </si>
  <si>
    <t>5MG/5MG CPS DUR 98</t>
  </si>
  <si>
    <t>144127</t>
  </si>
  <si>
    <t>SIMVASTATIN MYLAN</t>
  </si>
  <si>
    <t>20MG TBL FLM 100 I</t>
  </si>
  <si>
    <t>235609</t>
  </si>
  <si>
    <t>20MG TBL FLM 30 I</t>
  </si>
  <si>
    <t>173401</t>
  </si>
  <si>
    <t>250SU CPS MOL 120</t>
  </si>
  <si>
    <t>225450</t>
  </si>
  <si>
    <t>169727</t>
  </si>
  <si>
    <t>80MG TBL NOB 28</t>
  </si>
  <si>
    <t>TRAZODON</t>
  </si>
  <si>
    <t>46444</t>
  </si>
  <si>
    <t>TRITTICO AC</t>
  </si>
  <si>
    <t>150MG TBL RET 60</t>
  </si>
  <si>
    <t>54094</t>
  </si>
  <si>
    <t>75MG TBL RET 30</t>
  </si>
  <si>
    <t>VALSARTAN</t>
  </si>
  <si>
    <t>125598</t>
  </si>
  <si>
    <t>VALSACOR</t>
  </si>
  <si>
    <t>160MG TBL FLM 84</t>
  </si>
  <si>
    <t>125589</t>
  </si>
  <si>
    <t>80MG TBL FLM 28</t>
  </si>
  <si>
    <t>134281</t>
  </si>
  <si>
    <t>160MG/12,5MG TBL FLM 28</t>
  </si>
  <si>
    <t>47515</t>
  </si>
  <si>
    <t>CALCICHEW D3</t>
  </si>
  <si>
    <t>500MG/200IU TBL MND 60</t>
  </si>
  <si>
    <t>215600</t>
  </si>
  <si>
    <t>VEROGALID ER</t>
  </si>
  <si>
    <t>146899</t>
  </si>
  <si>
    <t>220638</t>
  </si>
  <si>
    <t>8MG/2,5MG/10MG TBL NOB 30</t>
  </si>
  <si>
    <t>KANDESARTAN A AMLODIPIN</t>
  </si>
  <si>
    <t>195474</t>
  </si>
  <si>
    <t>CARAMLO</t>
  </si>
  <si>
    <t>8MG/5MG TBL NOB 28</t>
  </si>
  <si>
    <t>213258</t>
  </si>
  <si>
    <t>147454</t>
  </si>
  <si>
    <t>88MCG TBL NOB 100 II</t>
  </si>
  <si>
    <t>224298</t>
  </si>
  <si>
    <t>ROSUVASTATIN/EZETIMIBE TEVA</t>
  </si>
  <si>
    <t>20MG/10MG TBL NOB 90</t>
  </si>
  <si>
    <t>15379</t>
  </si>
  <si>
    <t>163111</t>
  </si>
  <si>
    <t>10MG TBL NOB 100</t>
  </si>
  <si>
    <t>132989</t>
  </si>
  <si>
    <t>204678</t>
  </si>
  <si>
    <t>158716</t>
  </si>
  <si>
    <t>158673</t>
  </si>
  <si>
    <t>ENOXAPARIN</t>
  </si>
  <si>
    <t>125288</t>
  </si>
  <si>
    <t>CLEXANE</t>
  </si>
  <si>
    <t>6000IU(60MG)/0,6ML INJ SOL ISP 50X0,6ML I</t>
  </si>
  <si>
    <t>47997</t>
  </si>
  <si>
    <t>EZETROL</t>
  </si>
  <si>
    <t>10MG TBL NOB 98 II</t>
  </si>
  <si>
    <t>FELODIPIN</t>
  </si>
  <si>
    <t>2959</t>
  </si>
  <si>
    <t>PRESID</t>
  </si>
  <si>
    <t>10MG TBL PRO 30</t>
  </si>
  <si>
    <t>207098</t>
  </si>
  <si>
    <t>267MG CPS DUR 30</t>
  </si>
  <si>
    <t>132861</t>
  </si>
  <si>
    <t>0,5MG/ML POR GTT SOL 10ML</t>
  </si>
  <si>
    <t>132874</t>
  </si>
  <si>
    <t>243240</t>
  </si>
  <si>
    <t>KAPTOPRIL</t>
  </si>
  <si>
    <t>31215</t>
  </si>
  <si>
    <t>TENSIOMIN</t>
  </si>
  <si>
    <t>98922</t>
  </si>
  <si>
    <t>ATRAM</t>
  </si>
  <si>
    <t>225186</t>
  </si>
  <si>
    <t>CLOPIDOGREL STADA</t>
  </si>
  <si>
    <t>75MG TBL FLM 100 III</t>
  </si>
  <si>
    <t>223519</t>
  </si>
  <si>
    <t>ASPIRIN PROTECT</t>
  </si>
  <si>
    <t>100MG TBL ENT 98</t>
  </si>
  <si>
    <t>12354</t>
  </si>
  <si>
    <t>SIOFOR 500</t>
  </si>
  <si>
    <t>500MG TBL FLM 120 I</t>
  </si>
  <si>
    <t>56503</t>
  </si>
  <si>
    <t>500MG TBL FLM 60 I</t>
  </si>
  <si>
    <t>180476</t>
  </si>
  <si>
    <t>PANTOPRAZOLE ZENTIVA</t>
  </si>
  <si>
    <t>20MG TBL ENT 28</t>
  </si>
  <si>
    <t>155873</t>
  </si>
  <si>
    <t>400MG TBL RET 100</t>
  </si>
  <si>
    <t>101227</t>
  </si>
  <si>
    <t>124105</t>
  </si>
  <si>
    <t>5MG/10MG TBL NOB 90(3X30)</t>
  </si>
  <si>
    <t>56972</t>
  </si>
  <si>
    <t>1,25MG TBL NOB 20</t>
  </si>
  <si>
    <t>168906</t>
  </si>
  <si>
    <t>20MG TBL FLM 100X1 II</t>
  </si>
  <si>
    <t>145558</t>
  </si>
  <si>
    <t>176998</t>
  </si>
  <si>
    <t>498</t>
  </si>
  <si>
    <t>MAGNESIUM SULFURICUM BIOTIKA</t>
  </si>
  <si>
    <t>SOTALOL</t>
  </si>
  <si>
    <t>49014</t>
  </si>
  <si>
    <t>SOTAHEXAL 80</t>
  </si>
  <si>
    <t>96118</t>
  </si>
  <si>
    <t>250SU CPS MOL 50</t>
  </si>
  <si>
    <t>26554</t>
  </si>
  <si>
    <t>MICARDIS</t>
  </si>
  <si>
    <t>26556</t>
  </si>
  <si>
    <t>80MG TBL NOB 98</t>
  </si>
  <si>
    <t>UHLIČITAN VÁPENATÝ</t>
  </si>
  <si>
    <t>17994</t>
  </si>
  <si>
    <t>CALCII CARBONICI 0,5 TBL. MEDICAMENTA</t>
  </si>
  <si>
    <t>215744</t>
  </si>
  <si>
    <t>KOMBI-KALZ 1000/880</t>
  </si>
  <si>
    <t>1000MG/880IU POR GRA SOL SCC 30</t>
  </si>
  <si>
    <t>209038</t>
  </si>
  <si>
    <t>24MG/26MG TBL FLM 28</t>
  </si>
  <si>
    <t>225505</t>
  </si>
  <si>
    <t>DILATREND 25</t>
  </si>
  <si>
    <t>METOKLOPRAMID</t>
  </si>
  <si>
    <t>93104</t>
  </si>
  <si>
    <t>DEGAN</t>
  </si>
  <si>
    <t>10MG TBL NOB 40</t>
  </si>
  <si>
    <t>Ambulance - tělovýchovné lékařství</t>
  </si>
  <si>
    <t>Ambulance-tělovýchovné lékařství</t>
  </si>
  <si>
    <t>Ambulance kardiologická</t>
  </si>
  <si>
    <t>Preskripce a záchyt receptů a poukazů - orientační přehled</t>
  </si>
  <si>
    <t>Přehled plnění pozitivního listu (PL) - 
   preskripce léčivých přípravků dle objemu Kč mimo PL</t>
  </si>
  <si>
    <t>C10AA05 - ATORVASTATIN</t>
  </si>
  <si>
    <t>C10BA05 - ATORVASTATIN A EZETIMIB</t>
  </si>
  <si>
    <t>C01BC03 - PROPAFENON</t>
  </si>
  <si>
    <t>C07AB02 - METOPROLOL</t>
  </si>
  <si>
    <t>C07AB07 - BISOPROLOL</t>
  </si>
  <si>
    <t>C08DA01 - VERAPAMIL</t>
  </si>
  <si>
    <t>N03AX16 - PREGABALIN</t>
  </si>
  <si>
    <t>B01AC04 - KLOPIDOGREL</t>
  </si>
  <si>
    <t>C10BA06 - ROSUVASTATIN A EZETIMIB</t>
  </si>
  <si>
    <t>A02BC02 - PANTOPRAZOL</t>
  </si>
  <si>
    <t>C07AB12 - NEBIVOLOL</t>
  </si>
  <si>
    <t>H03AA01 - SODNÁ SŮL LEVOTHYROXINU</t>
  </si>
  <si>
    <t>C09DA07 - TELMISARTAN A DIURETIKA</t>
  </si>
  <si>
    <t>C07AB05 - BETAXOLOL</t>
  </si>
  <si>
    <t>C03CA01 - FUROSEMID</t>
  </si>
  <si>
    <t>M04AA01 - ALOPURINOL</t>
  </si>
  <si>
    <t>C08CA01 - AMLODIPIN</t>
  </si>
  <si>
    <t>C02CA04 - DOXAZOSIN</t>
  </si>
  <si>
    <t>C09CA07 - TELMISARTAN</t>
  </si>
  <si>
    <t>N06AB10 - ESCITALOPRAM</t>
  </si>
  <si>
    <t>C09BB04 - PERINDOPRIL A AMLODIPIN</t>
  </si>
  <si>
    <t>A10BA02 - METFORMIN</t>
  </si>
  <si>
    <t>C10AA07 - ROSUVASTATIN</t>
  </si>
  <si>
    <t>C09AA04 - PERINDOPRIL</t>
  </si>
  <si>
    <t>R06AX27 - DESLORATADIN</t>
  </si>
  <si>
    <t>C10AX09 - EZETIMIB</t>
  </si>
  <si>
    <t>C09BX01 - PERINDOPRIL, AMLODIPIN A INDAPAMID</t>
  </si>
  <si>
    <t>N07CA01 - BETAHISTIN</t>
  </si>
  <si>
    <t>A02BC01 - OMEPRAZOL</t>
  </si>
  <si>
    <t>C09BA05 - RAMIPRIL A DIURETIKA</t>
  </si>
  <si>
    <t>C03DA04 - EPLERENON</t>
  </si>
  <si>
    <t>A10BB12 - GLIMEPIRID</t>
  </si>
  <si>
    <t>C10AA01 - SIMVASTATIN</t>
  </si>
  <si>
    <t>C08CA08 - NITRENDIPIN</t>
  </si>
  <si>
    <t>A02BC05 - ESOMEPRAZOL</t>
  </si>
  <si>
    <t>N06AB04 - CITALOPRAM</t>
  </si>
  <si>
    <t>C09DA04 - IRBESARTAN A DIURETIKA</t>
  </si>
  <si>
    <t>R06AE07 - CETIRIZIN</t>
  </si>
  <si>
    <t>C09DB04 - TELMISARTAN A AMLODIPIN</t>
  </si>
  <si>
    <t>N05BA12 - ALPRAZOLAM</t>
  </si>
  <si>
    <t>C09AA05 - RAMIPRIL</t>
  </si>
  <si>
    <t>N06BX18 - VINPOCETIN</t>
  </si>
  <si>
    <t>C01EB17 - IVABRADIN</t>
  </si>
  <si>
    <t>B01AF02 - APIXABAN</t>
  </si>
  <si>
    <t>C09AA09 - FOSINOPRIL</t>
  </si>
  <si>
    <t>C05BA01 - ORGANO-HEPARINOID</t>
  </si>
  <si>
    <t>C10AB05 - FENOFIBRÁT</t>
  </si>
  <si>
    <t>N05CF02 - ZOLPIDEM</t>
  </si>
  <si>
    <t>A03FA07 - ITOPRIDUM</t>
  </si>
  <si>
    <t>B01AA03 - WARFARIN</t>
  </si>
  <si>
    <t>B01AB06 - NADROPARIN</t>
  </si>
  <si>
    <t>C09DA01 - LOSARTAN A DIURETIKA</t>
  </si>
  <si>
    <t>A02BC03 - LANSOPRAZOL</t>
  </si>
  <si>
    <t>C01EB15 - TRIMETAZIDIN</t>
  </si>
  <si>
    <t>C02AC05 - MOXONIDIN</t>
  </si>
  <si>
    <t>R03AK07 - FORMOTEROL A BUDESONID</t>
  </si>
  <si>
    <t>N02BB02 - SODNÁ SŮL METAMIZOLU</t>
  </si>
  <si>
    <t>C09AA10 - TRANDOLAPRIL</t>
  </si>
  <si>
    <t>N03AG01 - KYSELINA VALPROOVÁ</t>
  </si>
  <si>
    <t>J01CR02 - AMOXICILIN A  INHIBITOR BETA-LAKTAMASY</t>
  </si>
  <si>
    <t>C10BX03 - ATORVASTATIN A AMLODIPIN</t>
  </si>
  <si>
    <t>C07BB07 - BISOPROLOL A THIAZIDY</t>
  </si>
  <si>
    <t>J01DC02 - CEFUROXIM</t>
  </si>
  <si>
    <t>C09CA01 - LOSARTAN</t>
  </si>
  <si>
    <t>A02BC01</t>
  </si>
  <si>
    <t>A02BC02</t>
  </si>
  <si>
    <t>A02BC03</t>
  </si>
  <si>
    <t>A10BA02</t>
  </si>
  <si>
    <t>A10BB12</t>
  </si>
  <si>
    <t>B01AA03</t>
  </si>
  <si>
    <t>B01AB06</t>
  </si>
  <si>
    <t>B01AC04</t>
  </si>
  <si>
    <t>C01BC03</t>
  </si>
  <si>
    <t>C01EB15</t>
  </si>
  <si>
    <t>PORTORA</t>
  </si>
  <si>
    <t>35MG TBL PRO 90 II</t>
  </si>
  <si>
    <t>C01EB17</t>
  </si>
  <si>
    <t>C02CA04</t>
  </si>
  <si>
    <t>C03CA01</t>
  </si>
  <si>
    <t>C03DA04</t>
  </si>
  <si>
    <t>C05BA01</t>
  </si>
  <si>
    <t>C07AB02</t>
  </si>
  <si>
    <t>C07AB05</t>
  </si>
  <si>
    <t>C07AB07</t>
  </si>
  <si>
    <t>C07AB12</t>
  </si>
  <si>
    <t>C07BB07</t>
  </si>
  <si>
    <t>C08CA01</t>
  </si>
  <si>
    <t>C08DA01</t>
  </si>
  <si>
    <t>C09AA04</t>
  </si>
  <si>
    <t>C09AA05</t>
  </si>
  <si>
    <t>C09BB04</t>
  </si>
  <si>
    <t>C09CA01</t>
  </si>
  <si>
    <t>C09DA01</t>
  </si>
  <si>
    <t>C09DA04</t>
  </si>
  <si>
    <t>C09DA07</t>
  </si>
  <si>
    <t>C10AA01</t>
  </si>
  <si>
    <t>C10AA05</t>
  </si>
  <si>
    <t>C10AB05</t>
  </si>
  <si>
    <t>C10BX03</t>
  </si>
  <si>
    <t>H03AA01</t>
  </si>
  <si>
    <t>J01DC02</t>
  </si>
  <si>
    <t>M04AA01</t>
  </si>
  <si>
    <t>N02BB02</t>
  </si>
  <si>
    <t>N03AG01</t>
  </si>
  <si>
    <t>N05CF02</t>
  </si>
  <si>
    <t>N06AB04</t>
  </si>
  <si>
    <t>N06AB10</t>
  </si>
  <si>
    <t>N06BX18</t>
  </si>
  <si>
    <t>N07CA01</t>
  </si>
  <si>
    <t>B01AF02</t>
  </si>
  <si>
    <t>A03FA07</t>
  </si>
  <si>
    <t>C10BA05</t>
  </si>
  <si>
    <t>C10BA06</t>
  </si>
  <si>
    <t>C09DB04</t>
  </si>
  <si>
    <t>C09AA10</t>
  </si>
  <si>
    <t>C10AA07</t>
  </si>
  <si>
    <t>N03AX16</t>
  </si>
  <si>
    <t>R06AX27</t>
  </si>
  <si>
    <t>C02AC05</t>
  </si>
  <si>
    <t>C08CA08</t>
  </si>
  <si>
    <t>C09AA09</t>
  </si>
  <si>
    <t>C09BA05</t>
  </si>
  <si>
    <t>C09CA07</t>
  </si>
  <si>
    <t>C10AX09</t>
  </si>
  <si>
    <t>J01CR02</t>
  </si>
  <si>
    <t>R06AE07</t>
  </si>
  <si>
    <t>A02BC05</t>
  </si>
  <si>
    <t>N05BA12</t>
  </si>
  <si>
    <t>R03AK07</t>
  </si>
  <si>
    <t>C09BX01</t>
  </si>
  <si>
    <t>Přehled plnění PL - Preskripce léčivých přípravků - orientační přehled</t>
  </si>
  <si>
    <t>50115020 - laboratorní diagnostika-LEK (Z501)</t>
  </si>
  <si>
    <t>50115030 - ZPr. - ostatní (testy) - COVID19 (Z556)</t>
  </si>
  <si>
    <t>50115040 - laboratorní materiál (Z505)</t>
  </si>
  <si>
    <t>50115050 - obvazový materiál (Z502)</t>
  </si>
  <si>
    <t>50115060 - ZPr - ostatní (Z503)</t>
  </si>
  <si>
    <t>50115063 - ZPr - vaky, sety (Z528)</t>
  </si>
  <si>
    <t>50115065 - ZPr - vpichovací materiál (Z530)</t>
  </si>
  <si>
    <t>50115067 - ZPr - rukavice (Z532)</t>
  </si>
  <si>
    <t>50115079 - ZPr - internzivní péče (Z542)</t>
  </si>
  <si>
    <t>2723</t>
  </si>
  <si>
    <t>KTVL: ambulance - akupunktura</t>
  </si>
  <si>
    <t>KTVL: ambulance - akupunktura Celkem</t>
  </si>
  <si>
    <t>50115020</t>
  </si>
  <si>
    <t>laboratorní diagnostika-LEK (Z501)</t>
  </si>
  <si>
    <t>DA002</t>
  </si>
  <si>
    <t>PROUZKY TETRAPHAN DIA  KATALOGO</t>
  </si>
  <si>
    <t>50115030</t>
  </si>
  <si>
    <t>ZPr. - ostatní (testy) - COVID19 (Z556)</t>
  </si>
  <si>
    <t>ZS149</t>
  </si>
  <si>
    <t>Sada testovacĂ­ Disposable Virus Specimen Collection Tube VS202012S</t>
  </si>
  <si>
    <t>50115050</t>
  </si>
  <si>
    <t>obvazový materiál (Z502)</t>
  </si>
  <si>
    <t>ZC854</t>
  </si>
  <si>
    <t>Kompresa NT 7,5 x 7,5 cm/2 ks sterilnĂ­ 26510</t>
  </si>
  <si>
    <t>ZE090</t>
  </si>
  <si>
    <t>Krytí sterilní VECA-C na perif.kanyly trans.okénko stříbro bal. á 50 ks BED:392020</t>
  </si>
  <si>
    <t>ZD111</t>
  </si>
  <si>
    <t>NĂˇplast omnifix E 5 cm x 10 m 9006493</t>
  </si>
  <si>
    <t>ZQ117</t>
  </si>
  <si>
    <t>NĂˇplast transparentnĂ­ Airoplast cĂ­vka 2,5 cm x 9,14 m (nĂˇhrada za transpore) P-AIRO2591</t>
  </si>
  <si>
    <t>ZB404</t>
  </si>
  <si>
    <t>Náplast cosmos 8 cm x 1 m 5403353</t>
  </si>
  <si>
    <t>Náplast transparentní Airoplast cívka 2,5 cm x 9,14 m (náhrada za transpore) P-AIRO2591</t>
  </si>
  <si>
    <t>ZL997</t>
  </si>
  <si>
    <t>Obinadlo hyrofilnĂ­ sterilnĂ­ 10 cm x 5 m  004310174</t>
  </si>
  <si>
    <t>ZL996</t>
  </si>
  <si>
    <t>Obinadlo hyrofilní sterilní  8 cm x 5 m  004310182</t>
  </si>
  <si>
    <t>ZP221</t>
  </si>
  <si>
    <t>Obvaz elastickĂ˝ sĂ­ĹĄovĂ˝ pruban Tg-fix vel. D vÄ›tĹˇĂ­ hlava, slabĹˇĂ­ trup 25 m 24253</t>
  </si>
  <si>
    <t>ZL999</t>
  </si>
  <si>
    <t>Rychloobvaz 8 x 4 cm 001445510</t>
  </si>
  <si>
    <t>ZA593</t>
  </si>
  <si>
    <t>Tampon sterilní stáčený 20 x 20 cm / 5 ks 28003+</t>
  </si>
  <si>
    <t>ZQ569</t>
  </si>
  <si>
    <t>Vata buniÄŤitĂˇ dÄ›lenĂˇ cellin 2 role / 500 ks 40 x 50 mm 1230206310</t>
  </si>
  <si>
    <t>ZA446</t>
  </si>
  <si>
    <t>Vata buniÄŤitĂˇ pĹ™Ă­Ĺ™ezy 20 x 30 cm 1230200129</t>
  </si>
  <si>
    <t>Vata buničitá dělená cellin 2 role / 500 ks 40 x 50 mm 1230206310</t>
  </si>
  <si>
    <t>Vata buničitá přířezy 20 x 30 cm 1230200129</t>
  </si>
  <si>
    <t>50115060</t>
  </si>
  <si>
    <t>ZPr - ostatní (Z503)</t>
  </si>
  <si>
    <t>ZS041</t>
  </si>
  <si>
    <t>AdaptĂ©r na masku, ke spirometru OXYCON V-982192 602048</t>
  </si>
  <si>
    <t>ZQ295</t>
  </si>
  <si>
    <t>Adapter pro OronasĂˇlnĂ­ masku PinkFlow adapter for V2 Oro-Nasal mask 7450, k EKG BTL -08 SD3, 597-PIST-PFMPPF100</t>
  </si>
  <si>
    <t>ZI953</t>
  </si>
  <si>
    <t>Ambuvak pro dospělé vak 1,6 l komplet (maska 4 a 5, hadička, rezervoár) 48.010.55.004</t>
  </si>
  <si>
    <t>ZH129</t>
  </si>
  <si>
    <t>BalĂłnek k tonometru kompletnĂ­ s red. ventilem 80 ml KVS B80US</t>
  </si>
  <si>
    <t>ZN618</t>
  </si>
  <si>
    <t>BrĂ˝le kyslĂ­kovĂ© pro dospÄ›lĂ© bal. Ăˇ 100 ks A0100</t>
  </si>
  <si>
    <t>ZB771</t>
  </si>
  <si>
    <t>DrĹľĂˇk jehly zĂˇkladnĂ­ 450201</t>
  </si>
  <si>
    <t>Držák jehly základní 450201</t>
  </si>
  <si>
    <t>ZI496</t>
  </si>
  <si>
    <t>Elektroda defibrilaÄŤnĂ­ pro dospÄ›lĂ© QC 11996-000017</t>
  </si>
  <si>
    <t>ZB851</t>
  </si>
  <si>
    <t>Elektroda EKG ARBO H66 bal. Ăˇ 300 ks 31.1663.21</t>
  </si>
  <si>
    <t>ZB424</t>
  </si>
  <si>
    <t>Elektroda EKG H34SG 31.1946.21</t>
  </si>
  <si>
    <t>ZQ490</t>
  </si>
  <si>
    <t>Elektroda EKG pÄ›novĂˇ pr. 48 mm pro dospÄ›lĂ© (ES GS48) H-108003</t>
  </si>
  <si>
    <t>Elektroda EKG pÄ›novĂˇ pr. 48 mm pro dospÄ›lĂ© pro dlouhodobĂ© pouĹľitĂ­ (ES GS48) H-108003</t>
  </si>
  <si>
    <t>Elektroda EKG pěnová pr. 48 mm pro dospělé (ES GS48) H-108003</t>
  </si>
  <si>
    <t>ZR207</t>
  </si>
  <si>
    <t>Filtr antibakteriální k přístroji Quark Cpet, balení á 50 ks A-182-300-004</t>
  </si>
  <si>
    <t>ZA737</t>
  </si>
  <si>
    <t>Filtr mini spike modrĂ˝ 4550234</t>
  </si>
  <si>
    <t>ZP037</t>
  </si>
  <si>
    <t>Filtr pro EKG vakuovĂ˝ systĂ©m Qickels Decapus bal. Ăˇ 128 ks 675-ACGVACFIL100</t>
  </si>
  <si>
    <t>ZD801</t>
  </si>
  <si>
    <t>Fonendoskop jednostranný červený P00176</t>
  </si>
  <si>
    <t>ZR683</t>
  </si>
  <si>
    <t>HadiÄŤka vysouĹˇecĂ­ permapure ke spirometru QUARK C02210-02-08</t>
  </si>
  <si>
    <t>ZQ248</t>
  </si>
  <si>
    <t>Hadička spojovací HS 1,8 x 450 mm LL DEPH free 2200 045 ND</t>
  </si>
  <si>
    <t>ZB414</t>
  </si>
  <si>
    <t>Kanyla ET 6,0 s manžetou 9460E</t>
  </si>
  <si>
    <t>ZB449</t>
  </si>
  <si>
    <t>Kanyla ET 7,0 s manžetou 9570E</t>
  </si>
  <si>
    <t>ZB387</t>
  </si>
  <si>
    <t>Kanyla ET 8,0 s manžetou 9480E</t>
  </si>
  <si>
    <t>ZD980</t>
  </si>
  <si>
    <t>Kanyla vasofix 18G zelenĂˇ safety 4269136S-01</t>
  </si>
  <si>
    <t>ZD809</t>
  </si>
  <si>
    <t>Kanyla vasofix 20G rĹŻĹľovĂˇ safety 4269110S-01</t>
  </si>
  <si>
    <t>Kanyla vasofix 20G růžová safety 4269110S-01</t>
  </si>
  <si>
    <t>ZD808</t>
  </si>
  <si>
    <t>Kanyla vasofix 22G modrá safety 4269098S-01</t>
  </si>
  <si>
    <t>Kanyla vasofix 22G modrĂˇ safety 4269098S-01</t>
  </si>
  <si>
    <t>ZB724</t>
  </si>
  <si>
    <t>Kapilára sedimentační kalibrovaná 727111</t>
  </si>
  <si>
    <t>ZK884</t>
  </si>
  <si>
    <t>Kohout trojcestný discofix modrý 4095111</t>
  </si>
  <si>
    <t>ZD903</t>
  </si>
  <si>
    <t>Kontejner+ lopatka 30 ml nesterilnĂ­ FLME25133</t>
  </si>
  <si>
    <t>ZB117</t>
  </si>
  <si>
    <t>Lanceta haemolance modrĂˇ plus low flow bal. Ăˇ 100 ks DIS7371</t>
  </si>
  <si>
    <t>ZA728</t>
  </si>
  <si>
    <t>Lopatka ústní dřevěná lékařská nesterilní bal. á 100 ks 1320100655</t>
  </si>
  <si>
    <t>ZL263</t>
  </si>
  <si>
    <t>ManĹľeta TK dvouhadiÄŤkovĂˇ dÄ›tskĂˇ omyvatelnĂˇ komplet na suchĂ˝ zip KVS M2 4ZOMG</t>
  </si>
  <si>
    <t>ZB743</t>
  </si>
  <si>
    <t>ManĹľeta TK k tonometru dospÄ›lĂˇ dvouhadiÄŤkovĂˇ na suchĂ˝ zip P00171</t>
  </si>
  <si>
    <t>ZC297</t>
  </si>
  <si>
    <t>ManĹľeta TK k tonometru dvouhadiÄŤkovĂˇ zavinovacĂ­ obĂ©znĂ­ 17 x 60 cm - lĂˇtkovĂˇ KVS M2 K6O</t>
  </si>
  <si>
    <t>ZQ294</t>
  </si>
  <si>
    <t>Maska L Hans-Rudolph facial mask headgear vel.  L, k EKG BTL -08 SD3, 597-PIST-PFM150100 - CPET</t>
  </si>
  <si>
    <t>ZR682</t>
  </si>
  <si>
    <t>Maska pro turbĂ­nu 2000 XS ke spirometru QUARK C03704-01-10</t>
  </si>
  <si>
    <t>ZQ293</t>
  </si>
  <si>
    <t>Maska XS Hans-Rudolph facial mask headgear vel.  ES, k EKG BTL -08 SD3, 597-PIST-PFM120100 - CPET</t>
  </si>
  <si>
    <t>ZE159</t>
  </si>
  <si>
    <t>NĂˇdoba na kontaminovanĂ˝ odpad 2 l 15-0003</t>
  </si>
  <si>
    <t>ZF192</t>
  </si>
  <si>
    <t>NĂˇdoba na kontaminovanĂ˝ odpad 4 l 15-0004</t>
  </si>
  <si>
    <t>ZL105</t>
  </si>
  <si>
    <t>NĂˇstavec pro odbÄ›r moÄŤe ke zkumavce vacuete 450251</t>
  </si>
  <si>
    <t>ZF159</t>
  </si>
  <si>
    <t>Nádoba na kontaminovaný odpad 1 l 15-0002</t>
  </si>
  <si>
    <t>Nádoba na kontaminovaný odpad 4 l 15-0004</t>
  </si>
  <si>
    <t>ZE577</t>
  </si>
  <si>
    <t>Nádoba na kontaminovaný odpad CS 3 l I003802300</t>
  </si>
  <si>
    <t>Nástavec pro odběr moče ke zkumavce vacuete 450251</t>
  </si>
  <si>
    <t>ZR206</t>
  </si>
  <si>
    <t>Náustek papírový k přístroji Quark Cpet, jednotlivě balené, balení á 500 ks C01805-01-98</t>
  </si>
  <si>
    <t>ZR681</t>
  </si>
  <si>
    <t>PĂˇsek hlavovĂ˝  ke spirometru QUARK A-800-900-024</t>
  </si>
  <si>
    <t>ZJ673</t>
  </si>
  <si>
    <t>PohĂˇr na moÄŤ 100 ml UH GAMA204808</t>
  </si>
  <si>
    <t>ZQ290</t>
  </si>
  <si>
    <t>Popruh velkĂ˝ Headgear for face mask 7450, vel. L, k EKG BTL -08 SD3, 597-PIST-PFMHGL100 - V2</t>
  </si>
  <si>
    <t>ZQ292</t>
  </si>
  <si>
    <t>Poruh menĹˇĂ­ Headgear for face mask 7450, vel. ES/P, k EKG BTL -08 SD3, 597-PIST-PFMHGESP100 - V2</t>
  </si>
  <si>
    <t>ZL688</t>
  </si>
  <si>
    <t>ProuĹľky diagnostickĂ© Accu-Check Inform II Strip 50 EU1 Ăˇ 50 ks 05942861041</t>
  </si>
  <si>
    <t>ZR684</t>
  </si>
  <si>
    <t>RouĹˇka ke kanopy ke spirometru QUARK, bal. Ăˇ 50 ks C04690-01-10</t>
  </si>
  <si>
    <t>ZL689</t>
  </si>
  <si>
    <t>Roztok Accu-Check Performa IntÂ´l Controls 1+2 level 04861736001</t>
  </si>
  <si>
    <t>ZA788</t>
  </si>
  <si>
    <t>Stříkačka injekční 2-dílná 20 ml L Inject Solo 4606205V</t>
  </si>
  <si>
    <t>ZP300</t>
  </si>
  <si>
    <t>Škrtidlo se sponou pro dospělé bez latexu modré délka 400 mm 09820-B</t>
  </si>
  <si>
    <t>ZR680</t>
  </si>
  <si>
    <t>TurbĂ­na 2000 ke spirometru QUARK C02120-01-05</t>
  </si>
  <si>
    <t>ZR260</t>
  </si>
  <si>
    <t>Vzduchovod nosnĂ­ 7,0 mm sterilnĂ­ bal.Ăˇ 20 ks 43.008.03.070</t>
  </si>
  <si>
    <t>ZB586</t>
  </si>
  <si>
    <t>Vzduchovod nosní PVC 7/9 KVS 321028 (579209)</t>
  </si>
  <si>
    <t>ZB588</t>
  </si>
  <si>
    <t>Vzduchovod nosní PVC 8,5/11 KVS 321034</t>
  </si>
  <si>
    <t>ZC735</t>
  </si>
  <si>
    <t>Vzduchovod ústní guedell 100 mm 24107</t>
  </si>
  <si>
    <t>ZC730</t>
  </si>
  <si>
    <t>Vzduchovod ústní guedell 50 mm 24102</t>
  </si>
  <si>
    <t>ZC733</t>
  </si>
  <si>
    <t>Vzduchovod ústní guedell 80 mm 24105</t>
  </si>
  <si>
    <t>ZK799</t>
  </si>
  <si>
    <t>ZĂˇtka combi ÄŤervenĂˇ 4495101</t>
  </si>
  <si>
    <t>ZB755</t>
  </si>
  <si>
    <t>Zkumavka 1,0 ml K3 edta fialová 454034</t>
  </si>
  <si>
    <t>Zkumavka 1,0 ml K3 edta fialovĂˇ 454034</t>
  </si>
  <si>
    <t>ZB756</t>
  </si>
  <si>
    <t>Zkumavka 3 ml K3 edta fialová 454086</t>
  </si>
  <si>
    <t>Zkumavka 3 ml K3 edta fialovĂˇ 454086</t>
  </si>
  <si>
    <t>ZB757</t>
  </si>
  <si>
    <t>Zkumavka 6 ml K3 edta fialová 456036</t>
  </si>
  <si>
    <t>ZB758</t>
  </si>
  <si>
    <t>Zkumavka 9 ml K3 edta NR 455036</t>
  </si>
  <si>
    <t>ZB754</t>
  </si>
  <si>
    <t>Zkumavka ÄŤernĂˇ 2 ml 454073</t>
  </si>
  <si>
    <t>ZB777</t>
  </si>
  <si>
    <t>Zkumavka ÄŤervenĂˇ 3,5 ml gel 454071</t>
  </si>
  <si>
    <t>ZB761</t>
  </si>
  <si>
    <t>Zkumavka ÄŤervenĂˇ 4 ml 454092</t>
  </si>
  <si>
    <t>ZB774</t>
  </si>
  <si>
    <t>Zkumavka ÄŤervenĂˇ 5 ml gel 456071</t>
  </si>
  <si>
    <t>ZB762</t>
  </si>
  <si>
    <t>Zkumavka ÄŤervenĂˇ 6 ml 456092</t>
  </si>
  <si>
    <t>ZB759</t>
  </si>
  <si>
    <t>Zkumavka ÄŤervenĂˇ 8 ml gel 455071</t>
  </si>
  <si>
    <t>ZB763</t>
  </si>
  <si>
    <t>Zkumavka ÄŤervenĂˇ 9 ml 455092</t>
  </si>
  <si>
    <t>Zkumavka černá 2 ml 454073</t>
  </si>
  <si>
    <t>Zkumavka červená 3,5 ml gel 454071</t>
  </si>
  <si>
    <t>Zkumavka červená 5 ml gel 456071</t>
  </si>
  <si>
    <t>Zkumavka červená 8 ml gel 455071</t>
  </si>
  <si>
    <t>ZE468</t>
  </si>
  <si>
    <t>Zkumavka koagulace modrá Quick 1 ml 454320</t>
  </si>
  <si>
    <t>ZB775</t>
  </si>
  <si>
    <t>Zkumavka koagulace modrá Quick 4 ml modrá 454329</t>
  </si>
  <si>
    <t>Zkumavka koagulace modrĂˇ Quick 1 ml 454320</t>
  </si>
  <si>
    <t>Zkumavka koagulace modrĂˇ Quick 4 ml modrĂˇ 454329</t>
  </si>
  <si>
    <t>ZI182</t>
  </si>
  <si>
    <t>Zkumavka moÄŤovĂˇ + aplikĂˇtor s chem.stabilizĂˇtorem UriSwab ĹľlutĂˇ 802CE.A</t>
  </si>
  <si>
    <t>ZB985</t>
  </si>
  <si>
    <t>Zkumavka moÄŤovĂˇ urin-monovette s pĂ­stem 10 ml sterilnĂ­ bal. Ăˇ 100 ks 10.252.020</t>
  </si>
  <si>
    <t>ZG515</t>
  </si>
  <si>
    <t>Zkumavka moÄŤovĂˇ vacuette 10,5 ml bal. Ăˇ 50 ks 455007</t>
  </si>
  <si>
    <t>Zkumavka močová + aplikátor s chem.stabilizátorem UriSwab žlutá 802CE.A</t>
  </si>
  <si>
    <t>Zkumavka močová vacuette 10,5 ml bal. á 50 ks 455007</t>
  </si>
  <si>
    <t>ZB533</t>
  </si>
  <si>
    <t>Zkumavka na kovy 6 ml 456080</t>
  </si>
  <si>
    <t>ZI179</t>
  </si>
  <si>
    <t>Zkumavka s mediem+ flovakovanĂ˝ tampon eSwab rĹŻĹľovĂ˝ nos,krk,vagina,koneÄŤnĂ­k,rĂˇny,fekĂˇlnĂ­ vzo) 490CE.A</t>
  </si>
  <si>
    <t>Zkumavka s mediem+ flovakovaný tampon eSwab růžový nos,krk,vagina,konečník,rány,fekální vzo) 490CE.A</t>
  </si>
  <si>
    <t>ZB764</t>
  </si>
  <si>
    <t>Zkumavka zelená 4 ml 454051</t>
  </si>
  <si>
    <t>Zkumavka zelenĂˇ 4 ml 454051</t>
  </si>
  <si>
    <t>50115063</t>
  </si>
  <si>
    <t>ZPr - vaky, sety (Z528)</t>
  </si>
  <si>
    <t>ZA715</t>
  </si>
  <si>
    <t>Set infuzní intrafix primeline classic 150 cm 4062957</t>
  </si>
  <si>
    <t>50115065</t>
  </si>
  <si>
    <t>ZPr - vpichovací materiál (Z530)</t>
  </si>
  <si>
    <t>ZB556</t>
  </si>
  <si>
    <t>Jehla injekÄŤnĂ­ 1,2 x 40 mm rĹŻĹľovĂˇ 4665120</t>
  </si>
  <si>
    <t>ZA833</t>
  </si>
  <si>
    <t>Jehla injekční 0,8 x 40 mm zelená 4657527</t>
  </si>
  <si>
    <t>Jehla injekční 1,2 x 40 mm růžová 4665120</t>
  </si>
  <si>
    <t>ZB768</t>
  </si>
  <si>
    <t>Jehla vakuová 216/38 mm zelená 450076</t>
  </si>
  <si>
    <t>ZB767</t>
  </si>
  <si>
    <t>Jehla vakuová 226/38 mm černá 450075</t>
  </si>
  <si>
    <t>Jehla vakuovĂˇ 216/38 mm zelenĂˇ 450076</t>
  </si>
  <si>
    <t>Jehla vakuovĂˇ 226/38 mm ÄŤernĂˇ 450075</t>
  </si>
  <si>
    <t>50115067</t>
  </si>
  <si>
    <t>ZPr - rukavice (Z532)</t>
  </si>
  <si>
    <t>ZK474</t>
  </si>
  <si>
    <t>Rukavice operační latex s pudrem sterilní ansell, vasco surgical powderet vel. 6,5 6035518 (303503)</t>
  </si>
  <si>
    <t>ZK476</t>
  </si>
  <si>
    <t>Rukavice operační latex s pudrem sterilní ansell, vasco surgical powderet vel. 7,5 6035534</t>
  </si>
  <si>
    <t>ZK477</t>
  </si>
  <si>
    <t>Rukavice operační latex s pudrem sterilní ansell, vasco surgical powderet vel. 8 6035542 (303506EU)</t>
  </si>
  <si>
    <t>ZP948</t>
  </si>
  <si>
    <t>Rukavice vyĹˇetĹ™ovacĂ­ nitril basic bez pudru modrĂ© L bal. Ăˇ 200 ks 44752</t>
  </si>
  <si>
    <t>ZP947</t>
  </si>
  <si>
    <t>Rukavice vyĹˇetĹ™ovacĂ­ nitril basic bez pudru modrĂ© M bal. Ăˇ 200 ks 44751</t>
  </si>
  <si>
    <t>ZP946</t>
  </si>
  <si>
    <t>Rukavice vyĹˇetĹ™ovacĂ­ nitril basic bez pudru modrĂ© S bal. Ăˇ 200 ks 44750</t>
  </si>
  <si>
    <t>Rukavice vyšetřovací nitril basic bez pudru modré L bal. á 200 ks 44752</t>
  </si>
  <si>
    <t>Rukavice vyšetřovací nitril basic bez pudru modré M bal. á 200 ks 44751</t>
  </si>
  <si>
    <t>50115079</t>
  </si>
  <si>
    <t>ZPr - internzivní péče (Z542)</t>
  </si>
  <si>
    <t>ZB232</t>
  </si>
  <si>
    <t>Maska anesteziologická č.4 EcoMask ( s proužky ) 7094</t>
  </si>
  <si>
    <t>ZB233</t>
  </si>
  <si>
    <t>Maska anesteziologická č.5 EcoMask ( s proužky ) 7095</t>
  </si>
  <si>
    <t>ZB173</t>
  </si>
  <si>
    <t>Maska kyslíková dospělá s hadičkou a nosní svorkou (OS/100) H-103013</t>
  </si>
  <si>
    <t>ZP242</t>
  </si>
  <si>
    <t>SemĂ­nka VACARIA pro aurikulo-akupresuru na plastikovĂ˝ch platĂ­ÄŤkĂˇch bal. Ăˇ 100 ks CD-VAC</t>
  </si>
  <si>
    <t>ZP240</t>
  </si>
  <si>
    <t>Jehla akupunkturnĂ­  SEIRIN  0,16 x 30 mm v aplik.trubiÄŤce PP-drĹľĂˇtko bal. Ăˇ 100 ks S.CT1</t>
  </si>
  <si>
    <t>ZP235</t>
  </si>
  <si>
    <t>Jehla akupunkturnĂ­ 0,20 x 13 mm 5 ks vÂ 1 trubiÄŤce bal. Ăˇ 500 ks PX5-A11</t>
  </si>
  <si>
    <t>ZP231</t>
  </si>
  <si>
    <t>Jehla akupunkturnĂ­ 0,20 x 15 mm velmi ostrĂ© jehliÄŤky 5 jehel v 1 plast.trubiÄŤce bal. Ăˇ 500 ks CD5-C31</t>
  </si>
  <si>
    <t>ZP232</t>
  </si>
  <si>
    <t>Jehla akupunkturnĂ­ 0,25 x 25 mm 5 ks v 1 PP-trubiÄŤce bal. Ăˇ 500 ks CD5-C32</t>
  </si>
  <si>
    <t>ZP236</t>
  </si>
  <si>
    <t>Jehla akupunkturnĂ­ 0,25 x 25 mm velmi ostrĂ© jehly s drĹľĂˇtkem z lehkĂ©ho kovu 5 ks v 1 aplikaÄŤnĂ­ trubiÄŤce bal. Ăˇ 500 ks PX5-A12</t>
  </si>
  <si>
    <t>ZP230</t>
  </si>
  <si>
    <t>Jehla akupunkturnĂ­ 0,30 x 40 mm pro MOXSAFE (s-ms) bal. Ăˇ 100 ks ND-M23</t>
  </si>
  <si>
    <t>ZN646</t>
  </si>
  <si>
    <t>Fonendoskop oboustrannĂ˝ rĹŻznĂ© barvy 710045-s</t>
  </si>
  <si>
    <t>Fonendoskop oboustranný různé barvy 710045-s</t>
  </si>
  <si>
    <t>KapilĂˇra sedimentaÄŤnĂ­ kalibrovanĂˇ 727111</t>
  </si>
  <si>
    <t>Spotřeba zdravotnického materiálu - orientační přehled</t>
  </si>
  <si>
    <t>3 NLZP</t>
  </si>
  <si>
    <t>4 THP</t>
  </si>
  <si>
    <t>1 Celkem</t>
  </si>
  <si>
    <t>2 Celkem</t>
  </si>
  <si>
    <t>3 Celkem</t>
  </si>
  <si>
    <t>4 Celkem</t>
  </si>
  <si>
    <t>5 Celkem</t>
  </si>
  <si>
    <t>ON Data</t>
  </si>
  <si>
    <t>lékaři pod odborným dozorem</t>
  </si>
  <si>
    <t>lékaři specialisté</t>
  </si>
  <si>
    <t>všeobecné sestry bez dohl.</t>
  </si>
  <si>
    <t>všeobecné sestry VŠ</t>
  </si>
  <si>
    <t>praktické sestry</t>
  </si>
  <si>
    <t>fyzioterapeuti</t>
  </si>
  <si>
    <t>THP</t>
  </si>
  <si>
    <t>Specializovaná ambulantní péče</t>
  </si>
  <si>
    <t>101 - Pracoviště interního lékařství</t>
  </si>
  <si>
    <t>107 - Pracoviště kardiologie</t>
  </si>
  <si>
    <t>204 - Pracoviště tělovýchovného lékařství</t>
  </si>
  <si>
    <t>301 - Pracoviště pediatrie</t>
  </si>
  <si>
    <t>403 - Pracoviště radioterapie a radiační onkologie</t>
  </si>
  <si>
    <t>902 - Samostatné pracoviště fyzioterapeutů</t>
  </si>
  <si>
    <t>Zdravotní výkony vykázané na pracovišti v rámci ambulantní péče *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</si>
  <si>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</si>
  <si>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</si>
  <si>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</si>
  <si>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</si>
  <si>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Cibiček Norbert</t>
  </si>
  <si>
    <t>Doubravská Lenka</t>
  </si>
  <si>
    <t>Imrichová Barbora</t>
  </si>
  <si>
    <t>Jelínková Andrea</t>
  </si>
  <si>
    <t>Jochec Martin</t>
  </si>
  <si>
    <t>Křivohlávková Jana</t>
  </si>
  <si>
    <t>Macounová Pavla</t>
  </si>
  <si>
    <t>Masný Oldřich</t>
  </si>
  <si>
    <t>Mikulášková Monika</t>
  </si>
  <si>
    <t>Musilová Nicole</t>
  </si>
  <si>
    <t>Pokorná Tereza</t>
  </si>
  <si>
    <t>PospíšilováErlebachová Kateřina</t>
  </si>
  <si>
    <t>Ripplová Dana</t>
  </si>
  <si>
    <t>ŠpatnáOndrášková Lenka</t>
  </si>
  <si>
    <t>Šrámek Vlastislav</t>
  </si>
  <si>
    <t>Zdravotní výkony vykázané na pracovišti v rámci ambulantní péče dle lékařů *</t>
  </si>
  <si>
    <t>06</t>
  </si>
  <si>
    <t>101</t>
  </si>
  <si>
    <t>1</t>
  </si>
  <si>
    <t>0007981</t>
  </si>
  <si>
    <t>V</t>
  </si>
  <si>
    <t>09511</t>
  </si>
  <si>
    <t>MINIMÁLNÍ KONTAKT LÉKAŘE S PACIENTEM</t>
  </si>
  <si>
    <t>11110</t>
  </si>
  <si>
    <t>TEST IZOMETRICKÉ ZÁTĚŽE (HAND-GRIP)</t>
  </si>
  <si>
    <t>11220</t>
  </si>
  <si>
    <t>NEPŘÍMÁ KALORIMETRIE</t>
  </si>
  <si>
    <t>17215</t>
  </si>
  <si>
    <t>ZÁKLADNÍ ERGOMETRICKÉ VYŠETŘENÍ</t>
  </si>
  <si>
    <t>11022</t>
  </si>
  <si>
    <t>CÍLENÉ VYŠETŘENÍ INTERNISTOU</t>
  </si>
  <si>
    <t>09543</t>
  </si>
  <si>
    <t>Signalni kod</t>
  </si>
  <si>
    <t>09119</t>
  </si>
  <si>
    <t xml:space="preserve">ODBĚR KRVE ZE ŽÍLY U DOSPĚLÉHO NEBO DÍTĚTE NAD 10 </t>
  </si>
  <si>
    <t>11111</t>
  </si>
  <si>
    <t>EKG VYŠETŘENÍ INTERNISTOU</t>
  </si>
  <si>
    <t>09215</t>
  </si>
  <si>
    <t>INJEKCE I. M., S. C., I. D.</t>
  </si>
  <si>
    <t>11021</t>
  </si>
  <si>
    <t>KOMPLEXNÍ VYŠETŘENÍ INTERNISTOU</t>
  </si>
  <si>
    <t>11023</t>
  </si>
  <si>
    <t>KONTROLNÍ VYŠETŘENÍ INTERNISTOU</t>
  </si>
  <si>
    <t>09513</t>
  </si>
  <si>
    <t>TELEFONICKÁ KONZULTACE OŠETŘUJÍCÍHO LÉKAŘE PACIENT</t>
  </si>
  <si>
    <t>09523</t>
  </si>
  <si>
    <t>EDUKAČNÍ POHOVOR LÉKAŘE S NEMOCNÝM ČI RODINOU</t>
  </si>
  <si>
    <t>09125</t>
  </si>
  <si>
    <t>PULZNÍ OXYMETRIE</t>
  </si>
  <si>
    <t>09525</t>
  </si>
  <si>
    <t>ROZHOVOR LÉKAŘE S RODINOU</t>
  </si>
  <si>
    <t>09115</t>
  </si>
  <si>
    <t>ODBĚR BIOLOGICKÉHO MATERIÁLU JINÉHO NEŽ KREV NA KV</t>
  </si>
  <si>
    <t>25260</t>
  </si>
  <si>
    <t>DOMÁCÍ MĚŘENÍ FLOW A SATURACE KYSLÍKU</t>
  </si>
  <si>
    <t>25211</t>
  </si>
  <si>
    <t>SCREENING (ORIENTAČNÍ SPIROMETRIE)</t>
  </si>
  <si>
    <t>11112</t>
  </si>
  <si>
    <t>MĚŘENÍ RYCHLOSTI ŠÍŘENÍ PULZOVÉ VLNY</t>
  </si>
  <si>
    <t>107</t>
  </si>
  <si>
    <t>17021</t>
  </si>
  <si>
    <t>KOMPLEXNÍ VYŠETŘENÍ KARDIOLOGEM</t>
  </si>
  <si>
    <t>17111</t>
  </si>
  <si>
    <t>EKG VYŠETŘENÍ SPECIALISTOU</t>
  </si>
  <si>
    <t>17240</t>
  </si>
  <si>
    <t>HOLTEROVSKÉ VYŠETŘENÍ</t>
  </si>
  <si>
    <t>17260</t>
  </si>
  <si>
    <t>ZÁKLADNÍ ECHOKARDIOGRAFICKÉ VYŠETŘENÍ</t>
  </si>
  <si>
    <t>17261</t>
  </si>
  <si>
    <t>SPECIALIZOVANÉ ECHOKARDIOGRAFICKÉ VYŠETŘENÍ</t>
  </si>
  <si>
    <t>17129</t>
  </si>
  <si>
    <t>NEINVASIVNÍ AMBULANTNÍ MONITOROVÁNÍ KREVNÍHO TLAKU</t>
  </si>
  <si>
    <t>17113</t>
  </si>
  <si>
    <t>SPECIALIZOVANÉ ERGOMETRICKÉ VYŠETŘENÍ</t>
  </si>
  <si>
    <t>17022</t>
  </si>
  <si>
    <t>CÍLENÉ VYŠETŘENÍ KARDIOLOGEM</t>
  </si>
  <si>
    <t>17023</t>
  </si>
  <si>
    <t>KONTROLNÍ VYŠETŘENÍ KARDIOLOGEM</t>
  </si>
  <si>
    <t>204</t>
  </si>
  <si>
    <t>09117</t>
  </si>
  <si>
    <t>ODBĚR KRVE ZE ŽÍLY U DÍTĚTĚ DO 10 LET</t>
  </si>
  <si>
    <t>24040</t>
  </si>
  <si>
    <t>TELEMETRICKÉ SLEDOVÁNÍ ZÁKLADNÍCH KARDIORESPIRAČNÍ</t>
  </si>
  <si>
    <t>24023</t>
  </si>
  <si>
    <t>KONTROLNÍ VYŠETŘENÍ TĚLOVÝCHOVNÝM LÉKAŘEM ZE ZDRAV</t>
  </si>
  <si>
    <t>24022</t>
  </si>
  <si>
    <t>CÍLENÉ VYŠETŘENÍ TĚLOVÝCHOVNÝM LÉKAŘEM ZE ZDRAVOTN</t>
  </si>
  <si>
    <t>24021</t>
  </si>
  <si>
    <t>KOMPLEXNÍ VYŠETŘENÍ TĚLOVÝCHOVNÝM LÉKAŘEM ZE ZDRAV</t>
  </si>
  <si>
    <t>301</t>
  </si>
  <si>
    <t>31023</t>
  </si>
  <si>
    <t>KONTROLNÍ VYŠETŘENÍ DĚTSKÝM LÉKAŘEM</t>
  </si>
  <si>
    <t>31021</t>
  </si>
  <si>
    <t>KOMPLEXNÍ VYŠETŘENÍ DĚTSKÝM LÉKAŘEM</t>
  </si>
  <si>
    <t>403</t>
  </si>
  <si>
    <t>43023</t>
  </si>
  <si>
    <t>KONTROLNÍ VYŠETŘENÍ RADIAČNÍM ONKOLOGEM</t>
  </si>
  <si>
    <t>43021</t>
  </si>
  <si>
    <t>KOMPLEXNÍ VYŠETŘENÍ RADIAČNÍM ONKOLOGEM</t>
  </si>
  <si>
    <t>11</t>
  </si>
  <si>
    <t>902</t>
  </si>
  <si>
    <t>21115</t>
  </si>
  <si>
    <t>FYZIKÁLNÍ TERAPIE III</t>
  </si>
  <si>
    <t>21215</t>
  </si>
  <si>
    <t>LÉČEBNÁ TĚLESNÁ VÝCHOVA - INSTRUKTÁŽ A ZÁCVIK PACI</t>
  </si>
  <si>
    <t>21219</t>
  </si>
  <si>
    <t xml:space="preserve">LÉČEBNÁ TĚLESNÁ VÝCHOVA INDIVIDUÁLNÍ POD DOHLEDEM </t>
  </si>
  <si>
    <t>21225</t>
  </si>
  <si>
    <t xml:space="preserve">INDIVIDUÁLNÍ KINEZIOTERAPIE II. / DO 31. 12. 2018 </t>
  </si>
  <si>
    <t>21221</t>
  </si>
  <si>
    <t>INDIVIDUÁLNÍ KINEZIOTERAPIE I. / do 31. 12. 2018 L</t>
  </si>
  <si>
    <t>21717</t>
  </si>
  <si>
    <t>INDIVIDUÁLNÍ LTV - NÁCVIK LOKOMOCE A MOBILITY</t>
  </si>
  <si>
    <t>21001</t>
  </si>
  <si>
    <t>KOMPLEXNÍ KINEZIOLOGICKÉ VYŠETŘENÍ</t>
  </si>
  <si>
    <t>21413</t>
  </si>
  <si>
    <t>TECHNIKY MĚKKÝCH TKÁNÍ</t>
  </si>
  <si>
    <t>21003</t>
  </si>
  <si>
    <t>KONTROLNÍ KINEZIOLOGICKÉ VYŠETŘENÍ</t>
  </si>
  <si>
    <t>21113</t>
  </si>
  <si>
    <t>FYZIKÁLNÍ TERAPIE II</t>
  </si>
  <si>
    <t>21713</t>
  </si>
  <si>
    <t>MASÁŽ REFLEXNÍ A VAZIVOVÁ</t>
  </si>
  <si>
    <t>21117</t>
  </si>
  <si>
    <t>FYZIKÁLNÍ TERAPIE IV</t>
  </si>
  <si>
    <t>21002</t>
  </si>
  <si>
    <t>KINEZIOLOGICKÉ VYŠETŘENÍ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</si>
  <si>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</si>
  <si>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</si>
  <si>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01 - 1IK: I. Interní klinika - kardiologická</t>
  </si>
  <si>
    <t>03 - 3IK: III. Interní klinika-nefrol.revm.a endokrin.</t>
  </si>
  <si>
    <t>05 - 2CHIR: II. Chirurgická klinika</t>
  </si>
  <si>
    <t>06 - NCHIR: Neurochirurgická klinika</t>
  </si>
  <si>
    <t>08 - PORGYN: Porodnicko-gynekologická klinika</t>
  </si>
  <si>
    <t>11 - ORT: Ortopedická klinika</t>
  </si>
  <si>
    <t>16 - PLIC: Klinika plicních nemocí a tuber.</t>
  </si>
  <si>
    <t>17 - NEUR: Neurologická klinika</t>
  </si>
  <si>
    <t>18 - PSY: Klinika psychiatrie</t>
  </si>
  <si>
    <t>30 - GER: Oddělení geriatrie</t>
  </si>
  <si>
    <t>31 - TRAU: Traumatologická klinika</t>
  </si>
  <si>
    <t>01</t>
  </si>
  <si>
    <t>03</t>
  </si>
  <si>
    <t>05</t>
  </si>
  <si>
    <t>08</t>
  </si>
  <si>
    <t>16</t>
  </si>
  <si>
    <t>17</t>
  </si>
  <si>
    <t>18</t>
  </si>
  <si>
    <t>30</t>
  </si>
  <si>
    <t>31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</si>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</sst>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2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8" formatCode="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</numFmts>
  <fonts count="64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31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thin">
        <color rgb="FFE4E4E4"/>
      </top>
      <bottom style="thin">
        <color rgb="FFE4E4E4"/>
      </bottom>
      <diagonal/>
    </border>
    <border>
      <left style="thin">
        <color auto="1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/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auto="1"/>
      </right>
      <top style="thin">
        <color rgb="FFE4E4E4"/>
      </top>
      <bottom style="thin">
        <color rgb="FFE4E4E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99">
    <xf numFmtId="0" fontId="0" fillId="0" borderId="0"/>
    <xf numFmtId="0" fontId="26" fillId="0" borderId="0" applyNumberForma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5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11" fillId="0" borderId="0"/>
    <xf numFmtId="0" fontId="12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3" fillId="0" borderId="0"/>
    <xf numFmtId="0" fontId="11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1" fillId="0" borderId="0"/>
    <xf numFmtId="0" fontId="23" fillId="0" borderId="0"/>
    <xf numFmtId="0" fontId="24" fillId="0" borderId="0"/>
    <xf numFmtId="0" fontId="27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5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5" fillId="0" borderId="0"/>
  </cellStyleXfs>
  <cellXfs count="631">
    <xf numFmtId="0" fontId="0" fillId="0" borderId="0" xfId="0"/>
    <xf numFmtId="0" fontId="28" fillId="2" borderId="18" xfId="81" applyFont="1" applyFill="1" applyBorder="1"/>
    <xf numFmtId="0" fontId="29" fillId="2" borderId="19" xfId="81" applyFont="1" applyFill="1" applyBorder="1"/>
    <xf numFmtId="3" fontId="29" fillId="2" borderId="20" xfId="81" applyNumberFormat="1" applyFont="1" applyFill="1" applyBorder="1"/>
    <xf numFmtId="0" fontId="29" fillId="4" borderId="19" xfId="81" applyFont="1" applyFill="1" applyBorder="1"/>
    <xf numFmtId="3" fontId="29" fillId="4" borderId="20" xfId="81" applyNumberFormat="1" applyFont="1" applyFill="1" applyBorder="1"/>
    <xf numFmtId="171" fontId="29" fillId="3" borderId="20" xfId="81" applyNumberFormat="1" applyFont="1" applyFill="1" applyBorder="1"/>
    <xf numFmtId="0" fontId="30" fillId="5" borderId="0" xfId="74" applyFont="1" applyFill="1"/>
    <xf numFmtId="0" fontId="33" fillId="5" borderId="0" xfId="74" applyFont="1" applyFill="1"/>
    <xf numFmtId="3" fontId="28" fillId="5" borderId="25" xfId="81" applyNumberFormat="1" applyFont="1" applyFill="1" applyBorder="1"/>
    <xf numFmtId="3" fontId="28" fillId="5" borderId="9" xfId="81" applyNumberFormat="1" applyFont="1" applyFill="1" applyBorder="1"/>
    <xf numFmtId="3" fontId="28" fillId="5" borderId="13" xfId="81" applyNumberFormat="1" applyFont="1" applyFill="1" applyBorder="1"/>
    <xf numFmtId="0" fontId="28" fillId="5" borderId="0" xfId="81" applyFont="1" applyFill="1"/>
    <xf numFmtId="10" fontId="28" fillId="5" borderId="0" xfId="81" applyNumberFormat="1" applyFont="1" applyFill="1"/>
    <xf numFmtId="0" fontId="38" fillId="2" borderId="34" xfId="0" applyFont="1" applyFill="1" applyBorder="1" applyAlignment="1">
      <alignment vertical="top"/>
    </xf>
    <xf numFmtId="0" fontId="38" fillId="2" borderId="35" xfId="0" applyFont="1" applyFill="1" applyBorder="1" applyAlignment="1">
      <alignment vertical="top"/>
    </xf>
    <xf numFmtId="0" fontId="35" fillId="2" borderId="35" xfId="0" applyFont="1" applyFill="1" applyBorder="1" applyAlignment="1">
      <alignment vertical="top"/>
    </xf>
    <xf numFmtId="0" fontId="39" fillId="2" borderId="35" xfId="0" applyFont="1" applyFill="1" applyBorder="1" applyAlignment="1">
      <alignment vertical="top"/>
    </xf>
    <xf numFmtId="0" fontId="37" fillId="2" borderId="35" xfId="0" applyFont="1" applyFill="1" applyBorder="1" applyAlignment="1">
      <alignment vertical="top"/>
    </xf>
    <xf numFmtId="0" fontId="35" fillId="2" borderId="36" xfId="0" applyFont="1" applyFill="1" applyBorder="1" applyAlignment="1">
      <alignment vertical="top"/>
    </xf>
    <xf numFmtId="0" fontId="38" fillId="2" borderId="9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/>
    </xf>
    <xf numFmtId="0" fontId="38" fillId="2" borderId="24" xfId="0" applyFont="1" applyFill="1" applyBorder="1" applyAlignment="1">
      <alignment horizontal="center" vertical="center"/>
    </xf>
    <xf numFmtId="0" fontId="38" fillId="2" borderId="23" xfId="0" applyFont="1" applyFill="1" applyBorder="1" applyAlignment="1">
      <alignment horizontal="center" vertical="center"/>
    </xf>
    <xf numFmtId="0" fontId="39" fillId="2" borderId="22" xfId="0" applyFont="1" applyFill="1" applyBorder="1" applyAlignment="1">
      <alignment horizontal="center" vertical="center" wrapText="1"/>
    </xf>
    <xf numFmtId="0" fontId="39" fillId="2" borderId="24" xfId="0" applyFont="1" applyFill="1" applyBorder="1" applyAlignment="1">
      <alignment horizontal="center" vertical="center" wrapText="1"/>
    </xf>
    <xf numFmtId="0" fontId="37" fillId="2" borderId="24" xfId="0" applyFont="1" applyFill="1" applyBorder="1" applyAlignment="1">
      <alignment horizontal="center" vertical="center" wrapText="1"/>
    </xf>
    <xf numFmtId="3" fontId="28" fillId="5" borderId="5" xfId="81" applyNumberFormat="1" applyFont="1" applyFill="1" applyBorder="1"/>
    <xf numFmtId="3" fontId="28" fillId="5" borderId="30" xfId="81" applyNumberFormat="1" applyFont="1" applyFill="1" applyBorder="1"/>
    <xf numFmtId="3" fontId="28" fillId="5" borderId="26" xfId="81" applyNumberFormat="1" applyFont="1" applyFill="1" applyBorder="1"/>
    <xf numFmtId="3" fontId="28" fillId="5" borderId="10" xfId="81" applyNumberFormat="1" applyFont="1" applyFill="1" applyBorder="1"/>
    <xf numFmtId="3" fontId="28" fillId="5" borderId="11" xfId="81" applyNumberFormat="1" applyFont="1" applyFill="1" applyBorder="1"/>
    <xf numFmtId="3" fontId="28" fillId="5" borderId="14" xfId="81" applyNumberFormat="1" applyFont="1" applyFill="1" applyBorder="1"/>
    <xf numFmtId="3" fontId="28" fillId="5" borderId="15" xfId="81" applyNumberFormat="1" applyFont="1" applyFill="1" applyBorder="1"/>
    <xf numFmtId="3" fontId="29" fillId="2" borderId="28" xfId="81" applyNumberFormat="1" applyFont="1" applyFill="1" applyBorder="1"/>
    <xf numFmtId="3" fontId="29" fillId="2" borderId="21" xfId="81" applyNumberFormat="1" applyFont="1" applyFill="1" applyBorder="1"/>
    <xf numFmtId="3" fontId="29" fillId="4" borderId="28" xfId="81" applyNumberFormat="1" applyFont="1" applyFill="1" applyBorder="1"/>
    <xf numFmtId="3" fontId="29" fillId="4" borderId="21" xfId="81" applyNumberFormat="1" applyFont="1" applyFill="1" applyBorder="1"/>
    <xf numFmtId="171" fontId="29" fillId="3" borderId="28" xfId="81" applyNumberFormat="1" applyFont="1" applyFill="1" applyBorder="1"/>
    <xf numFmtId="171" fontId="29" fillId="3" borderId="21" xfId="81" applyNumberFormat="1" applyFont="1" applyFill="1" applyBorder="1"/>
    <xf numFmtId="0" fontId="32" fillId="2" borderId="26" xfId="81" applyFont="1" applyFill="1" applyBorder="1" applyAlignment="1">
      <alignment horizontal="center"/>
    </xf>
    <xf numFmtId="0" fontId="40" fillId="0" borderId="2" xfId="0" applyFont="1" applyFill="1" applyBorder="1"/>
    <xf numFmtId="0" fontId="40" fillId="0" borderId="3" xfId="0" applyFont="1" applyFill="1" applyBorder="1"/>
    <xf numFmtId="3" fontId="29" fillId="0" borderId="28" xfId="78" applyNumberFormat="1" applyFont="1" applyFill="1" applyBorder="1" applyAlignment="1">
      <alignment horizontal="right"/>
    </xf>
    <xf numFmtId="9" fontId="29" fillId="0" borderId="28" xfId="78" applyNumberFormat="1" applyFont="1" applyFill="1" applyBorder="1" applyAlignment="1">
      <alignment horizontal="right"/>
    </xf>
    <xf numFmtId="3" fontId="29" fillId="0" borderId="21" xfId="78" applyNumberFormat="1" applyFont="1" applyFill="1" applyBorder="1" applyAlignment="1">
      <alignment horizontal="right"/>
    </xf>
    <xf numFmtId="0" fontId="33" fillId="0" borderId="44" xfId="0" applyFont="1" applyFill="1" applyBorder="1" applyAlignment="1"/>
    <xf numFmtId="0" fontId="42" fillId="0" borderId="0" xfId="0" applyFont="1" applyFill="1" applyBorder="1" applyAlignment="1"/>
    <xf numFmtId="3" fontId="34" fillId="0" borderId="8" xfId="0" applyNumberFormat="1" applyFont="1" applyFill="1" applyBorder="1" applyAlignment="1">
      <alignment horizontal="right" vertical="top"/>
    </xf>
    <xf numFmtId="3" fontId="34" fillId="0" borderId="6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4" fillId="0" borderId="12" xfId="0" applyNumberFormat="1" applyFont="1" applyFill="1" applyBorder="1" applyAlignment="1">
      <alignment horizontal="right" vertical="top"/>
    </xf>
    <xf numFmtId="3" fontId="34" fillId="0" borderId="10" xfId="0" applyNumberFormat="1" applyFont="1" applyFill="1" applyBorder="1" applyAlignment="1">
      <alignment horizontal="right" vertical="top"/>
    </xf>
    <xf numFmtId="3" fontId="35" fillId="0" borderId="10" xfId="0" applyNumberFormat="1" applyFont="1" applyFill="1" applyBorder="1" applyAlignment="1">
      <alignment horizontal="right" vertical="top"/>
    </xf>
    <xf numFmtId="3" fontId="36" fillId="0" borderId="12" xfId="0" applyNumberFormat="1" applyFont="1" applyFill="1" applyBorder="1" applyAlignment="1">
      <alignment horizontal="right" vertical="top"/>
    </xf>
    <xf numFmtId="3" fontId="36" fillId="0" borderId="10" xfId="0" applyNumberFormat="1" applyFont="1" applyFill="1" applyBorder="1" applyAlignment="1">
      <alignment horizontal="right" vertical="top"/>
    </xf>
    <xf numFmtId="3" fontId="37" fillId="0" borderId="10" xfId="0" applyNumberFormat="1" applyFont="1" applyFill="1" applyBorder="1" applyAlignment="1">
      <alignment horizontal="right" vertical="top"/>
    </xf>
    <xf numFmtId="3" fontId="34" fillId="0" borderId="33" xfId="0" applyNumberFormat="1" applyFont="1" applyFill="1" applyBorder="1" applyAlignment="1">
      <alignment horizontal="right" vertical="top"/>
    </xf>
    <xf numFmtId="3" fontId="34" fillId="0" borderId="24" xfId="0" applyNumberFormat="1" applyFont="1" applyFill="1" applyBorder="1" applyAlignment="1">
      <alignment horizontal="right" vertical="top"/>
    </xf>
    <xf numFmtId="3" fontId="35" fillId="0" borderId="24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4" xfId="82" applyFont="1" applyFill="1" applyBorder="1" applyAlignment="1"/>
    <xf numFmtId="0" fontId="30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2" xfId="79" applyNumberFormat="1" applyFont="1" applyFill="1" applyBorder="1"/>
    <xf numFmtId="9" fontId="3" fillId="0" borderId="42" xfId="79" applyNumberFormat="1" applyFont="1" applyFill="1" applyBorder="1"/>
    <xf numFmtId="9" fontId="3" fillId="0" borderId="43" xfId="79" applyNumberFormat="1" applyFont="1" applyFill="1" applyBorder="1"/>
    <xf numFmtId="0" fontId="3" fillId="0" borderId="37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38" xfId="79" applyFont="1" applyFill="1" applyBorder="1"/>
    <xf numFmtId="0" fontId="3" fillId="0" borderId="39" xfId="79" applyFont="1" applyFill="1" applyBorder="1"/>
    <xf numFmtId="164" fontId="3" fillId="0" borderId="71" xfId="53" applyNumberFormat="1" applyFont="1" applyFill="1" applyBorder="1"/>
    <xf numFmtId="9" fontId="3" fillId="0" borderId="71" xfId="53" applyNumberFormat="1" applyFont="1" applyFill="1" applyBorder="1"/>
    <xf numFmtId="0" fontId="33" fillId="0" borderId="31" xfId="0" applyFont="1" applyFill="1" applyBorder="1" applyAlignment="1"/>
    <xf numFmtId="0" fontId="33" fillId="0" borderId="32" xfId="0" applyFont="1" applyFill="1" applyBorder="1" applyAlignment="1"/>
    <xf numFmtId="0" fontId="33" fillId="0" borderId="63" xfId="0" applyFont="1" applyFill="1" applyBorder="1" applyAlignment="1"/>
    <xf numFmtId="0" fontId="29" fillId="2" borderId="27" xfId="78" applyFont="1" applyFill="1" applyBorder="1" applyAlignment="1">
      <alignment horizontal="right"/>
    </xf>
    <xf numFmtId="3" fontId="29" fillId="2" borderId="62" xfId="78" applyNumberFormat="1" applyFont="1" applyFill="1" applyBorder="1"/>
    <xf numFmtId="0" fontId="3" fillId="2" borderId="2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left"/>
    </xf>
    <xf numFmtId="0" fontId="3" fillId="2" borderId="24" xfId="80" applyFont="1" applyFill="1" applyBorder="1"/>
    <xf numFmtId="0" fontId="3" fillId="2" borderId="23" xfId="80" applyFont="1" applyFill="1" applyBorder="1"/>
    <xf numFmtId="0" fontId="3" fillId="2" borderId="41" xfId="79" applyFont="1" applyFill="1" applyBorder="1"/>
    <xf numFmtId="0" fontId="3" fillId="2" borderId="40" xfId="79" applyFont="1" applyFill="1" applyBorder="1"/>
    <xf numFmtId="0" fontId="3" fillId="2" borderId="69" xfId="53" applyFont="1" applyFill="1" applyBorder="1" applyAlignment="1">
      <alignment horizontal="right"/>
    </xf>
    <xf numFmtId="0" fontId="33" fillId="0" borderId="26" xfId="0" applyFont="1" applyBorder="1" applyAlignment="1"/>
    <xf numFmtId="0" fontId="33" fillId="5" borderId="7" xfId="0" applyFont="1" applyFill="1" applyBorder="1"/>
    <xf numFmtId="0" fontId="33" fillId="5" borderId="11" xfId="0" applyFont="1" applyFill="1" applyBorder="1"/>
    <xf numFmtId="0" fontId="33" fillId="5" borderId="23" xfId="0" applyFont="1" applyFill="1" applyBorder="1"/>
    <xf numFmtId="0" fontId="33" fillId="5" borderId="44" xfId="0" applyFont="1" applyFill="1" applyBorder="1"/>
    <xf numFmtId="0" fontId="33" fillId="5" borderId="52" xfId="0" applyFont="1" applyFill="1" applyBorder="1"/>
    <xf numFmtId="9" fontId="35" fillId="0" borderId="7" xfId="0" applyNumberFormat="1" applyFont="1" applyFill="1" applyBorder="1" applyAlignment="1">
      <alignment horizontal="right" vertical="top"/>
    </xf>
    <xf numFmtId="9" fontId="35" fillId="0" borderId="11" xfId="0" applyNumberFormat="1" applyFont="1" applyFill="1" applyBorder="1" applyAlignment="1">
      <alignment horizontal="right" vertical="top"/>
    </xf>
    <xf numFmtId="9" fontId="37" fillId="0" borderId="11" xfId="0" applyNumberFormat="1" applyFont="1" applyFill="1" applyBorder="1" applyAlignment="1">
      <alignment horizontal="right" vertical="top"/>
    </xf>
    <xf numFmtId="9" fontId="35" fillId="0" borderId="23" xfId="0" applyNumberFormat="1" applyFont="1" applyFill="1" applyBorder="1" applyAlignment="1">
      <alignment horizontal="right" vertical="top"/>
    </xf>
    <xf numFmtId="3" fontId="32" fillId="0" borderId="30" xfId="53" applyNumberFormat="1" applyFont="1" applyFill="1" applyBorder="1"/>
    <xf numFmtId="3" fontId="32" fillId="0" borderId="26" xfId="53" applyNumberFormat="1" applyFont="1" applyFill="1" applyBorder="1"/>
    <xf numFmtId="0" fontId="29" fillId="0" borderId="3" xfId="78" applyFont="1" applyFill="1" applyBorder="1" applyAlignment="1">
      <alignment horizontal="left"/>
    </xf>
    <xf numFmtId="0" fontId="32" fillId="2" borderId="52" xfId="0" applyFont="1" applyFill="1" applyBorder="1" applyAlignment="1">
      <alignment horizontal="center"/>
    </xf>
    <xf numFmtId="3" fontId="3" fillId="0" borderId="70" xfId="53" applyNumberFormat="1" applyFont="1" applyFill="1" applyBorder="1"/>
    <xf numFmtId="3" fontId="3" fillId="0" borderId="71" xfId="53" applyNumberFormat="1" applyFont="1" applyFill="1" applyBorder="1"/>
    <xf numFmtId="3" fontId="3" fillId="0" borderId="72" xfId="53" applyNumberFormat="1" applyFont="1" applyFill="1" applyBorder="1"/>
    <xf numFmtId="0" fontId="32" fillId="2" borderId="52" xfId="0" applyNumberFormat="1" applyFont="1" applyFill="1" applyBorder="1" applyAlignment="1">
      <alignment horizontal="center"/>
    </xf>
    <xf numFmtId="169" fontId="33" fillId="0" borderId="0" xfId="0" applyNumberFormat="1" applyFont="1" applyFill="1"/>
    <xf numFmtId="0" fontId="32" fillId="2" borderId="48" xfId="74" applyFont="1" applyFill="1" applyBorder="1" applyAlignment="1">
      <alignment horizontal="center"/>
    </xf>
    <xf numFmtId="0" fontId="28" fillId="5" borderId="44" xfId="81" applyFont="1" applyFill="1" applyBorder="1"/>
    <xf numFmtId="0" fontId="32" fillId="2" borderId="24" xfId="81" applyFont="1" applyFill="1" applyBorder="1" applyAlignment="1">
      <alignment horizontal="center"/>
    </xf>
    <xf numFmtId="0" fontId="32" fillId="2" borderId="23" xfId="81" applyFont="1" applyFill="1" applyBorder="1" applyAlignment="1">
      <alignment horizontal="center"/>
    </xf>
    <xf numFmtId="0" fontId="33" fillId="0" borderId="0" xfId="0" applyFont="1" applyFill="1" applyBorder="1" applyAlignment="1"/>
    <xf numFmtId="0" fontId="47" fillId="2" borderId="18" xfId="1" applyFont="1" applyFill="1" applyBorder="1"/>
    <xf numFmtId="0" fontId="48" fillId="0" borderId="0" xfId="0" applyFont="1" applyFill="1"/>
    <xf numFmtId="0" fontId="49" fillId="0" borderId="0" xfId="0" applyFont="1" applyFill="1"/>
    <xf numFmtId="0" fontId="49" fillId="0" borderId="0" xfId="0" applyFont="1" applyFill="1" applyBorder="1"/>
    <xf numFmtId="3" fontId="33" fillId="0" borderId="30" xfId="0" applyNumberFormat="1" applyFont="1" applyFill="1" applyBorder="1"/>
    <xf numFmtId="3" fontId="33" fillId="0" borderId="25" xfId="0" applyNumberFormat="1" applyFont="1" applyFill="1" applyBorder="1"/>
    <xf numFmtId="3" fontId="33" fillId="0" borderId="9" xfId="0" applyNumberFormat="1" applyFont="1" applyFill="1" applyBorder="1"/>
    <xf numFmtId="3" fontId="33" fillId="0" borderId="10" xfId="0" applyNumberFormat="1" applyFont="1" applyFill="1" applyBorder="1"/>
    <xf numFmtId="3" fontId="33" fillId="0" borderId="13" xfId="0" applyNumberFormat="1" applyFont="1" applyFill="1" applyBorder="1"/>
    <xf numFmtId="3" fontId="33" fillId="0" borderId="14" xfId="0" applyNumberFormat="1" applyFont="1" applyFill="1" applyBorder="1"/>
    <xf numFmtId="9" fontId="33" fillId="0" borderId="26" xfId="0" applyNumberFormat="1" applyFont="1" applyFill="1" applyBorder="1"/>
    <xf numFmtId="9" fontId="33" fillId="0" borderId="11" xfId="0" applyNumberFormat="1" applyFont="1" applyFill="1" applyBorder="1"/>
    <xf numFmtId="9" fontId="33" fillId="0" borderId="15" xfId="0" applyNumberFormat="1" applyFont="1" applyFill="1" applyBorder="1"/>
    <xf numFmtId="9" fontId="29" fillId="2" borderId="21" xfId="81" applyNumberFormat="1" applyFont="1" applyFill="1" applyBorder="1"/>
    <xf numFmtId="9" fontId="29" fillId="4" borderId="21" xfId="81" applyNumberFormat="1" applyFont="1" applyFill="1" applyBorder="1"/>
    <xf numFmtId="9" fontId="29" fillId="3" borderId="21" xfId="81" applyNumberFormat="1" applyFont="1" applyFill="1" applyBorder="1"/>
    <xf numFmtId="0" fontId="32" fillId="2" borderId="22" xfId="81" applyFont="1" applyFill="1" applyBorder="1" applyAlignment="1">
      <alignment horizontal="center"/>
    </xf>
    <xf numFmtId="0" fontId="33" fillId="0" borderId="0" xfId="0" applyFont="1" applyFill="1"/>
    <xf numFmtId="0" fontId="33" fillId="0" borderId="52" xfId="0" applyFont="1" applyFill="1" applyBorder="1" applyAlignment="1"/>
    <xf numFmtId="0" fontId="33" fillId="0" borderId="0" xfId="0" applyFont="1" applyFill="1" applyAlignment="1"/>
    <xf numFmtId="0" fontId="47" fillId="4" borderId="34" xfId="1" applyFont="1" applyFill="1" applyBorder="1"/>
    <xf numFmtId="0" fontId="47" fillId="4" borderId="18" xfId="1" applyFont="1" applyFill="1" applyBorder="1"/>
    <xf numFmtId="0" fontId="47" fillId="3" borderId="19" xfId="1" applyFont="1" applyFill="1" applyBorder="1"/>
    <xf numFmtId="0" fontId="50" fillId="0" borderId="0" xfId="0" applyFont="1" applyFill="1" applyBorder="1" applyAlignment="1">
      <alignment vertical="center"/>
    </xf>
    <xf numFmtId="0" fontId="50" fillId="0" borderId="0" xfId="0" applyFont="1" applyFill="1" applyAlignment="1">
      <alignment vertical="center"/>
    </xf>
    <xf numFmtId="0" fontId="33" fillId="2" borderId="30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/>
    </xf>
    <xf numFmtId="0" fontId="33" fillId="2" borderId="26" xfId="0" applyFont="1" applyFill="1" applyBorder="1" applyAlignment="1">
      <alignment horizontal="center" vertical="center"/>
    </xf>
    <xf numFmtId="0" fontId="39" fillId="2" borderId="10" xfId="0" applyFont="1" applyFill="1" applyBorder="1" applyAlignment="1">
      <alignment horizontal="center" vertical="center" wrapText="1"/>
    </xf>
    <xf numFmtId="164" fontId="32" fillId="2" borderId="25" xfId="53" applyNumberFormat="1" applyFont="1" applyFill="1" applyBorder="1" applyAlignment="1">
      <alignment horizontal="right"/>
    </xf>
    <xf numFmtId="0" fontId="3" fillId="2" borderId="30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47" fillId="3" borderId="9" xfId="1" applyFont="1" applyFill="1" applyBorder="1"/>
    <xf numFmtId="0" fontId="47" fillId="3" borderId="5" xfId="1" applyFont="1" applyFill="1" applyBorder="1"/>
    <xf numFmtId="0" fontId="47" fillId="6" borderId="5" xfId="1" applyFont="1" applyFill="1" applyBorder="1"/>
    <xf numFmtId="0" fontId="47" fillId="6" borderId="61" xfId="1" applyFont="1" applyFill="1" applyBorder="1"/>
    <xf numFmtId="0" fontId="47" fillId="2" borderId="5" xfId="1" applyFont="1" applyFill="1" applyBorder="1"/>
    <xf numFmtId="0" fontId="47" fillId="4" borderId="5" xfId="1" applyFont="1" applyFill="1" applyBorder="1"/>
    <xf numFmtId="0" fontId="33" fillId="0" borderId="0" xfId="0" applyFont="1"/>
    <xf numFmtId="0" fontId="33" fillId="0" borderId="0" xfId="0" applyFont="1" applyBorder="1" applyAlignment="1"/>
    <xf numFmtId="3" fontId="33" fillId="0" borderId="0" xfId="0" applyNumberFormat="1" applyFont="1"/>
    <xf numFmtId="9" fontId="33" fillId="0" borderId="0" xfId="0" applyNumberFormat="1" applyFont="1"/>
    <xf numFmtId="0" fontId="33" fillId="0" borderId="0" xfId="0" applyFont="1" applyBorder="1"/>
    <xf numFmtId="3" fontId="40" fillId="2" borderId="55" xfId="0" applyNumberFormat="1" applyFont="1" applyFill="1" applyBorder="1"/>
    <xf numFmtId="3" fontId="40" fillId="2" borderId="57" xfId="0" applyNumberFormat="1" applyFont="1" applyFill="1" applyBorder="1"/>
    <xf numFmtId="9" fontId="40" fillId="2" borderId="62" xfId="0" applyNumberFormat="1" applyFont="1" applyFill="1" applyBorder="1"/>
    <xf numFmtId="0" fontId="51" fillId="2" borderId="19" xfId="1" applyFont="1" applyFill="1" applyBorder="1" applyAlignment="1"/>
    <xf numFmtId="0" fontId="33" fillId="2" borderId="29" xfId="0" applyFont="1" applyFill="1" applyBorder="1" applyAlignment="1"/>
    <xf numFmtId="3" fontId="33" fillId="2" borderId="28" xfId="0" applyNumberFormat="1" applyFont="1" applyFill="1" applyBorder="1" applyAlignment="1"/>
    <xf numFmtId="9" fontId="33" fillId="2" borderId="21" xfId="0" applyNumberFormat="1" applyFont="1" applyFill="1" applyBorder="1" applyAlignment="1"/>
    <xf numFmtId="0" fontId="40" fillId="2" borderId="60" xfId="0" applyFont="1" applyFill="1" applyBorder="1" applyAlignment="1"/>
    <xf numFmtId="0" fontId="33" fillId="0" borderId="8" xfId="0" applyFont="1" applyBorder="1" applyAlignment="1"/>
    <xf numFmtId="3" fontId="33" fillId="0" borderId="6" xfId="0" applyNumberFormat="1" applyFont="1" applyBorder="1" applyAlignment="1"/>
    <xf numFmtId="9" fontId="33" fillId="0" borderId="11" xfId="0" applyNumberFormat="1" applyFont="1" applyBorder="1" applyAlignment="1"/>
    <xf numFmtId="0" fontId="30" fillId="2" borderId="35" xfId="1" applyFont="1" applyFill="1" applyBorder="1" applyAlignment="1">
      <alignment horizontal="left" indent="2"/>
    </xf>
    <xf numFmtId="0" fontId="33" fillId="0" borderId="12" xfId="0" applyFont="1" applyBorder="1" applyAlignment="1"/>
    <xf numFmtId="3" fontId="33" fillId="0" borderId="10" xfId="0" applyNumberFormat="1" applyFont="1" applyBorder="1" applyAlignment="1"/>
    <xf numFmtId="9" fontId="33" fillId="0" borderId="10" xfId="0" applyNumberFormat="1" applyFont="1" applyBorder="1" applyAlignment="1"/>
    <xf numFmtId="0" fontId="33" fillId="2" borderId="35" xfId="0" applyFont="1" applyFill="1" applyBorder="1" applyAlignment="1">
      <alignment horizontal="left" indent="2"/>
    </xf>
    <xf numFmtId="0" fontId="32" fillId="2" borderId="35" xfId="1" applyFont="1" applyFill="1" applyBorder="1" applyAlignment="1"/>
    <xf numFmtId="0" fontId="47" fillId="2" borderId="35" xfId="1" applyFont="1" applyFill="1" applyBorder="1" applyAlignment="1">
      <alignment horizontal="left" indent="2"/>
    </xf>
    <xf numFmtId="0" fontId="51" fillId="2" borderId="35" xfId="1" applyFont="1" applyFill="1" applyBorder="1" applyAlignment="1"/>
    <xf numFmtId="0" fontId="33" fillId="0" borderId="33" xfId="0" applyFont="1" applyBorder="1" applyAlignment="1"/>
    <xf numFmtId="3" fontId="33" fillId="0" borderId="24" xfId="0" applyNumberFormat="1" applyFont="1" applyBorder="1" applyAlignment="1"/>
    <xf numFmtId="9" fontId="33" fillId="0" borderId="23" xfId="0" applyNumberFormat="1" applyFont="1" applyBorder="1" applyAlignment="1"/>
    <xf numFmtId="0" fontId="40" fillId="0" borderId="44" xfId="0" applyFont="1" applyFill="1" applyBorder="1" applyAlignment="1">
      <alignment horizontal="left" indent="2"/>
    </xf>
    <xf numFmtId="0" fontId="33" fillId="0" borderId="44" xfId="0" applyFont="1" applyBorder="1" applyAlignment="1"/>
    <xf numFmtId="3" fontId="33" fillId="0" borderId="44" xfId="0" applyNumberFormat="1" applyFont="1" applyBorder="1" applyAlignment="1"/>
    <xf numFmtId="9" fontId="33" fillId="0" borderId="44" xfId="0" applyNumberFormat="1" applyFont="1" applyBorder="1" applyAlignment="1"/>
    <xf numFmtId="0" fontId="51" fillId="4" borderId="19" xfId="1" applyFont="1" applyFill="1" applyBorder="1" applyAlignment="1">
      <alignment horizontal="left"/>
    </xf>
    <xf numFmtId="0" fontId="33" fillId="4" borderId="29" xfId="0" applyFont="1" applyFill="1" applyBorder="1" applyAlignment="1"/>
    <xf numFmtId="3" fontId="33" fillId="4" borderId="28" xfId="0" applyNumberFormat="1" applyFont="1" applyFill="1" applyBorder="1" applyAlignment="1"/>
    <xf numFmtId="9" fontId="33" fillId="4" borderId="21" xfId="0" applyNumberFormat="1" applyFont="1" applyFill="1" applyBorder="1" applyAlignment="1"/>
    <xf numFmtId="0" fontId="51" fillId="4" borderId="60" xfId="1" applyFont="1" applyFill="1" applyBorder="1" applyAlignment="1">
      <alignment horizontal="left"/>
    </xf>
    <xf numFmtId="0" fontId="47" fillId="4" borderId="35" xfId="1" applyFont="1" applyFill="1" applyBorder="1" applyAlignment="1">
      <alignment horizontal="left" indent="2"/>
    </xf>
    <xf numFmtId="0" fontId="51" fillId="4" borderId="35" xfId="1" applyFont="1" applyFill="1" applyBorder="1" applyAlignment="1">
      <alignment horizontal="left"/>
    </xf>
    <xf numFmtId="0" fontId="33" fillId="4" borderId="36" xfId="0" applyFont="1" applyFill="1" applyBorder="1" applyAlignment="1">
      <alignment horizontal="left" indent="2"/>
    </xf>
    <xf numFmtId="0" fontId="40" fillId="0" borderId="0" xfId="0" applyFont="1" applyFill="1" applyBorder="1" applyAlignment="1"/>
    <xf numFmtId="0" fontId="33" fillId="0" borderId="0" xfId="0" applyFont="1" applyAlignment="1"/>
    <xf numFmtId="3" fontId="33" fillId="0" borderId="0" xfId="0" applyNumberFormat="1" applyFont="1" applyAlignment="1"/>
    <xf numFmtId="9" fontId="33" fillId="0" borderId="52" xfId="0" applyNumberFormat="1" applyFont="1" applyBorder="1" applyAlignment="1"/>
    <xf numFmtId="0" fontId="40" fillId="3" borderId="19" xfId="0" applyFont="1" applyFill="1" applyBorder="1" applyAlignment="1"/>
    <xf numFmtId="0" fontId="33" fillId="3" borderId="29" xfId="0" applyFont="1" applyFill="1" applyBorder="1" applyAlignment="1"/>
    <xf numFmtId="3" fontId="33" fillId="3" borderId="28" xfId="0" applyNumberFormat="1" applyFont="1" applyFill="1" applyBorder="1" applyAlignment="1"/>
    <xf numFmtId="9" fontId="33" fillId="3" borderId="21" xfId="0" applyNumberFormat="1" applyFont="1" applyFill="1" applyBorder="1" applyAlignment="1"/>
    <xf numFmtId="0" fontId="41" fillId="0" borderId="0" xfId="0" applyFont="1" applyFill="1" applyBorder="1" applyAlignment="1"/>
    <xf numFmtId="0" fontId="42" fillId="0" borderId="0" xfId="0" applyFont="1" applyFill="1"/>
    <xf numFmtId="16" fontId="42" fillId="0" borderId="0" xfId="0" quotePrefix="1" applyNumberFormat="1" applyFont="1" applyFill="1"/>
    <xf numFmtId="0" fontId="42" fillId="0" borderId="0" xfId="0" quotePrefix="1" applyFont="1" applyFill="1"/>
    <xf numFmtId="171" fontId="42" fillId="0" borderId="0" xfId="0" applyNumberFormat="1" applyFont="1" applyFill="1"/>
    <xf numFmtId="172" fontId="42" fillId="0" borderId="0" xfId="0" applyNumberFormat="1" applyFont="1" applyFill="1"/>
    <xf numFmtId="3" fontId="42" fillId="0" borderId="0" xfId="0" applyNumberFormat="1" applyFont="1" applyFill="1"/>
    <xf numFmtId="0" fontId="8" fillId="0" borderId="0" xfId="81" applyFont="1" applyFill="1"/>
    <xf numFmtId="0" fontId="52" fillId="0" borderId="44" xfId="81" applyFont="1" applyFill="1" applyBorder="1" applyAlignment="1"/>
    <xf numFmtId="0" fontId="7" fillId="0" borderId="0" xfId="78" applyFont="1" applyFill="1" applyBorder="1" applyAlignment="1"/>
    <xf numFmtId="3" fontId="33" fillId="0" borderId="0" xfId="0" applyNumberFormat="1" applyFont="1" applyFill="1"/>
    <xf numFmtId="0" fontId="33" fillId="0" borderId="0" xfId="0" applyFont="1" applyFill="1" applyAlignment="1">
      <alignment horizontal="left"/>
    </xf>
    <xf numFmtId="164" fontId="33" fillId="0" borderId="0" xfId="0" applyNumberFormat="1" applyFont="1" applyFill="1"/>
    <xf numFmtId="9" fontId="33" fillId="0" borderId="0" xfId="0" applyNumberFormat="1" applyFont="1" applyFill="1"/>
    <xf numFmtId="164" fontId="28" fillId="0" borderId="0" xfId="78" applyNumberFormat="1" applyFont="1" applyFill="1" applyBorder="1" applyAlignment="1"/>
    <xf numFmtId="3" fontId="28" fillId="0" borderId="0" xfId="78" applyNumberFormat="1" applyFont="1" applyFill="1" applyBorder="1" applyAlignment="1"/>
    <xf numFmtId="164" fontId="33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3" fillId="0" borderId="0" xfId="0" applyFont="1" applyFill="1" applyAlignment="1">
      <alignment horizontal="right"/>
    </xf>
    <xf numFmtId="165" fontId="33" fillId="0" borderId="0" xfId="0" applyNumberFormat="1" applyFont="1" applyFill="1"/>
    <xf numFmtId="0" fontId="40" fillId="2" borderId="27" xfId="0" applyFont="1" applyFill="1" applyBorder="1" applyAlignment="1">
      <alignment horizontal="right"/>
    </xf>
    <xf numFmtId="169" fontId="40" fillId="0" borderId="20" xfId="0" applyNumberFormat="1" applyFont="1" applyFill="1" applyBorder="1" applyAlignment="1"/>
    <xf numFmtId="169" fontId="40" fillId="0" borderId="28" xfId="0" applyNumberFormat="1" applyFont="1" applyFill="1" applyBorder="1" applyAlignment="1"/>
    <xf numFmtId="9" fontId="40" fillId="0" borderId="21" xfId="0" applyNumberFormat="1" applyFont="1" applyFill="1" applyBorder="1" applyAlignment="1"/>
    <xf numFmtId="169" fontId="40" fillId="0" borderId="29" xfId="0" applyNumberFormat="1" applyFont="1" applyFill="1" applyBorder="1" applyAlignment="1"/>
    <xf numFmtId="9" fontId="40" fillId="0" borderId="54" xfId="0" applyNumberFormat="1" applyFont="1" applyFill="1" applyBorder="1" applyAlignment="1"/>
    <xf numFmtId="169" fontId="33" fillId="0" borderId="0" xfId="0" applyNumberFormat="1" applyFont="1" applyFill="1" applyBorder="1" applyAlignment="1"/>
    <xf numFmtId="9" fontId="33" fillId="0" borderId="0" xfId="0" applyNumberFormat="1" applyFont="1" applyFill="1" applyBorder="1" applyAlignment="1"/>
    <xf numFmtId="3" fontId="33" fillId="0" borderId="52" xfId="0" applyNumberFormat="1" applyFont="1" applyFill="1" applyBorder="1" applyAlignment="1"/>
    <xf numFmtId="9" fontId="33" fillId="0" borderId="52" xfId="0" applyNumberFormat="1" applyFont="1" applyFill="1" applyBorder="1" applyAlignment="1"/>
    <xf numFmtId="3" fontId="33" fillId="0" borderId="0" xfId="0" applyNumberFormat="1" applyFont="1" applyFill="1" applyBorder="1" applyAlignment="1"/>
    <xf numFmtId="3" fontId="0" fillId="0" borderId="0" xfId="0" applyNumberFormat="1"/>
    <xf numFmtId="0" fontId="55" fillId="0" borderId="0" xfId="1" applyFont="1" applyFill="1"/>
    <xf numFmtId="3" fontId="53" fillId="0" borderId="0" xfId="26" applyNumberFormat="1" applyFont="1" applyFill="1" applyBorder="1" applyAlignment="1"/>
    <xf numFmtId="0" fontId="58" fillId="0" borderId="0" xfId="0" applyFont="1" applyAlignment="1">
      <alignment horizontal="left" vertical="center" indent="1"/>
    </xf>
    <xf numFmtId="0" fontId="58" fillId="0" borderId="0" xfId="0" applyFont="1" applyAlignment="1">
      <alignment vertical="center"/>
    </xf>
    <xf numFmtId="0" fontId="0" fillId="0" borderId="0" xfId="0" applyAlignment="1"/>
    <xf numFmtId="0" fontId="59" fillId="0" borderId="0" xfId="0" applyFont="1"/>
    <xf numFmtId="0" fontId="32" fillId="2" borderId="99" xfId="74" applyFont="1" applyFill="1" applyBorder="1" applyAlignment="1">
      <alignment horizontal="center"/>
    </xf>
    <xf numFmtId="0" fontId="32" fillId="2" borderId="80" xfId="81" applyFont="1" applyFill="1" applyBorder="1" applyAlignment="1">
      <alignment horizontal="center"/>
    </xf>
    <xf numFmtId="0" fontId="32" fillId="2" borderId="81" xfId="81" applyFont="1" applyFill="1" applyBorder="1" applyAlignment="1">
      <alignment horizontal="center"/>
    </xf>
    <xf numFmtId="0" fontId="32" fillId="2" borderId="82" xfId="81" applyFont="1" applyFill="1" applyBorder="1" applyAlignment="1">
      <alignment horizontal="center"/>
    </xf>
    <xf numFmtId="0" fontId="32" fillId="2" borderId="83" xfId="81" applyFont="1" applyFill="1" applyBorder="1" applyAlignment="1">
      <alignment horizontal="center"/>
    </xf>
    <xf numFmtId="0" fontId="3" fillId="2" borderId="20" xfId="79" applyFont="1" applyFill="1" applyBorder="1" applyAlignment="1"/>
    <xf numFmtId="0" fontId="3" fillId="2" borderId="28" xfId="79" applyFont="1" applyFill="1" applyBorder="1" applyAlignment="1"/>
    <xf numFmtId="0" fontId="30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7" xfId="79" applyFont="1" applyFill="1" applyBorder="1" applyAlignment="1">
      <alignment horizontal="right"/>
    </xf>
    <xf numFmtId="9" fontId="33" fillId="0" borderId="28" xfId="0" applyNumberFormat="1" applyFont="1" applyFill="1" applyBorder="1"/>
    <xf numFmtId="9" fontId="33" fillId="0" borderId="21" xfId="0" applyNumberFormat="1" applyFont="1" applyFill="1" applyBorder="1"/>
    <xf numFmtId="9" fontId="33" fillId="0" borderId="29" xfId="0" applyNumberFormat="1" applyFont="1" applyFill="1" applyBorder="1"/>
    <xf numFmtId="3" fontId="7" fillId="0" borderId="20" xfId="78" applyNumberFormat="1" applyFont="1" applyFill="1" applyBorder="1" applyAlignment="1"/>
    <xf numFmtId="3" fontId="7" fillId="0" borderId="28" xfId="78" applyNumberFormat="1" applyFont="1" applyFill="1" applyBorder="1" applyAlignment="1"/>
    <xf numFmtId="3" fontId="7" fillId="0" borderId="21" xfId="78" applyNumberFormat="1" applyFont="1" applyFill="1" applyBorder="1" applyAlignment="1"/>
    <xf numFmtId="0" fontId="33" fillId="5" borderId="88" xfId="0" applyFont="1" applyFill="1" applyBorder="1"/>
    <xf numFmtId="0" fontId="33" fillId="0" borderId="89" xfId="0" applyFont="1" applyBorder="1" applyAlignment="1"/>
    <xf numFmtId="9" fontId="33" fillId="0" borderId="87" xfId="0" applyNumberFormat="1" applyFont="1" applyBorder="1" applyAlignment="1"/>
    <xf numFmtId="0" fontId="26" fillId="2" borderId="35" xfId="1" applyFill="1" applyBorder="1" applyAlignment="1">
      <alignment horizontal="left" indent="4"/>
    </xf>
    <xf numFmtId="0" fontId="40" fillId="0" borderId="0" xfId="0" applyFont="1" applyFill="1" applyAlignment="1">
      <alignment horizontal="left" indent="1"/>
    </xf>
    <xf numFmtId="3" fontId="40" fillId="0" borderId="20" xfId="0" applyNumberFormat="1" applyFont="1" applyFill="1" applyBorder="1" applyAlignment="1"/>
    <xf numFmtId="3" fontId="40" fillId="0" borderId="28" xfId="0" applyNumberFormat="1" applyFont="1" applyFill="1" applyBorder="1" applyAlignment="1"/>
    <xf numFmtId="169" fontId="40" fillId="0" borderId="21" xfId="0" applyNumberFormat="1" applyFont="1" applyFill="1" applyBorder="1" applyAlignment="1"/>
    <xf numFmtId="49" fontId="38" fillId="2" borderId="87" xfId="0" quotePrefix="1" applyNumberFormat="1" applyFont="1" applyFill="1" applyBorder="1" applyAlignment="1">
      <alignment horizontal="center" vertical="center"/>
    </xf>
    <xf numFmtId="0" fontId="26" fillId="4" borderId="85" xfId="1" applyFill="1" applyBorder="1" applyAlignment="1">
      <alignment horizontal="left" indent="4"/>
    </xf>
    <xf numFmtId="0" fontId="26" fillId="4" borderId="35" xfId="1" applyFill="1" applyBorder="1" applyAlignment="1">
      <alignment horizontal="left" indent="2"/>
    </xf>
    <xf numFmtId="0" fontId="33" fillId="0" borderId="86" xfId="0" applyFont="1" applyBorder="1"/>
    <xf numFmtId="0" fontId="32" fillId="2" borderId="76" xfId="0" applyFont="1" applyFill="1" applyBorder="1" applyAlignment="1">
      <alignment horizontal="center" vertical="top" wrapText="1"/>
    </xf>
    <xf numFmtId="0" fontId="26" fillId="6" borderId="5" xfId="1" applyFill="1" applyBorder="1"/>
    <xf numFmtId="0" fontId="32" fillId="2" borderId="46" xfId="81" applyFont="1" applyFill="1" applyBorder="1" applyAlignment="1">
      <alignment horizontal="center"/>
    </xf>
    <xf numFmtId="0" fontId="32" fillId="2" borderId="47" xfId="81" applyFont="1" applyFill="1" applyBorder="1" applyAlignment="1">
      <alignment horizontal="center"/>
    </xf>
    <xf numFmtId="0" fontId="32" fillId="2" borderId="25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0" fillId="0" borderId="21" xfId="0" applyNumberFormat="1" applyFont="1" applyFill="1" applyBorder="1" applyAlignment="1"/>
    <xf numFmtId="0" fontId="40" fillId="2" borderId="19" xfId="0" applyFont="1" applyFill="1" applyBorder="1" applyAlignment="1">
      <alignment horizontal="right"/>
    </xf>
    <xf numFmtId="0" fontId="28" fillId="0" borderId="0" xfId="78" applyNumberFormat="1" applyFont="1" applyFill="1" applyBorder="1" applyAlignment="1"/>
    <xf numFmtId="0" fontId="33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49" fillId="0" borderId="0" xfId="0" applyFont="1" applyFill="1" applyAlignment="1">
      <alignment horizontal="left" indent="2"/>
    </xf>
    <xf numFmtId="176" fontId="40" fillId="0" borderId="16" xfId="0" applyNumberFormat="1" applyFont="1" applyBorder="1" applyAlignment="1">
      <alignment vertical="center"/>
    </xf>
    <xf numFmtId="173" fontId="40" fillId="0" borderId="32" xfId="0" applyNumberFormat="1" applyFont="1" applyBorder="1" applyAlignment="1">
      <alignment vertical="center"/>
    </xf>
    <xf numFmtId="173" fontId="33" fillId="0" borderId="17" xfId="0" applyNumberFormat="1" applyFont="1" applyBorder="1" applyAlignment="1">
      <alignment vertical="center"/>
    </xf>
    <xf numFmtId="173" fontId="33" fillId="0" borderId="0" xfId="0" applyNumberFormat="1" applyFont="1" applyBorder="1" applyAlignment="1">
      <alignment vertical="center"/>
    </xf>
    <xf numFmtId="173" fontId="33" fillId="0" borderId="16" xfId="0" applyNumberFormat="1" applyFont="1" applyBorder="1" applyAlignment="1">
      <alignment vertical="center"/>
    </xf>
    <xf numFmtId="174" fontId="33" fillId="0" borderId="0" xfId="0" applyNumberFormat="1" applyFont="1" applyBorder="1" applyAlignment="1">
      <alignment vertical="center"/>
    </xf>
    <xf numFmtId="0" fontId="56" fillId="0" borderId="17" xfId="0" applyFont="1" applyFill="1" applyBorder="1" applyAlignment="1">
      <alignment horizontal="left" vertical="center"/>
    </xf>
    <xf numFmtId="0" fontId="40" fillId="2" borderId="0" xfId="0" applyFont="1" applyFill="1" applyBorder="1" applyAlignment="1">
      <alignment horizontal="center" vertical="center"/>
    </xf>
    <xf numFmtId="173" fontId="33" fillId="0" borderId="0" xfId="0" applyNumberFormat="1" applyFont="1" applyBorder="1" applyAlignment="1">
      <alignment horizontal="right" vertical="center"/>
    </xf>
    <xf numFmtId="175" fontId="33" fillId="0" borderId="0" xfId="0" applyNumberFormat="1" applyFont="1" applyBorder="1" applyAlignment="1">
      <alignment horizontal="right" vertical="center"/>
    </xf>
    <xf numFmtId="3" fontId="40" fillId="0" borderId="68" xfId="0" applyNumberFormat="1" applyFont="1" applyBorder="1" applyAlignment="1">
      <alignment horizontal="right" vertical="center"/>
    </xf>
    <xf numFmtId="9" fontId="40" fillId="0" borderId="106" xfId="0" applyNumberFormat="1" applyFont="1" applyBorder="1" applyAlignment="1">
      <alignment horizontal="right" vertical="center"/>
    </xf>
    <xf numFmtId="173" fontId="40" fillId="0" borderId="106" xfId="0" applyNumberFormat="1" applyFont="1" applyBorder="1" applyAlignment="1">
      <alignment horizontal="right" vertical="center"/>
    </xf>
    <xf numFmtId="173" fontId="40" fillId="0" borderId="74" xfId="0" applyNumberFormat="1" applyFont="1" applyBorder="1" applyAlignment="1">
      <alignment horizontal="right" vertical="center"/>
    </xf>
    <xf numFmtId="173" fontId="40" fillId="0" borderId="76" xfId="0" applyNumberFormat="1" applyFont="1" applyBorder="1" applyAlignment="1">
      <alignment vertical="center"/>
    </xf>
    <xf numFmtId="173" fontId="40" fillId="0" borderId="107" xfId="0" applyNumberFormat="1" applyFont="1" applyBorder="1" applyAlignment="1">
      <alignment vertical="center"/>
    </xf>
    <xf numFmtId="173" fontId="40" fillId="0" borderId="106" xfId="0" applyNumberFormat="1" applyFont="1" applyBorder="1" applyAlignment="1">
      <alignment vertical="center"/>
    </xf>
    <xf numFmtId="173" fontId="40" fillId="0" borderId="74" xfId="0" applyNumberFormat="1" applyFont="1" applyBorder="1" applyAlignment="1">
      <alignment vertical="center"/>
    </xf>
    <xf numFmtId="173" fontId="40" fillId="0" borderId="108" xfId="0" applyNumberFormat="1" applyFont="1" applyBorder="1" applyAlignment="1">
      <alignment vertical="center"/>
    </xf>
    <xf numFmtId="174" fontId="40" fillId="0" borderId="109" xfId="0" applyNumberFormat="1" applyFont="1" applyBorder="1" applyAlignment="1">
      <alignment vertical="center"/>
    </xf>
    <xf numFmtId="174" fontId="40" fillId="0" borderId="106" xfId="0" applyNumberFormat="1" applyFont="1" applyBorder="1" applyAlignment="1">
      <alignment vertical="center"/>
    </xf>
    <xf numFmtId="174" fontId="40" fillId="0" borderId="74" xfId="0" applyNumberFormat="1" applyFont="1" applyBorder="1" applyAlignment="1">
      <alignment vertical="center"/>
    </xf>
    <xf numFmtId="168" fontId="40" fillId="0" borderId="100" xfId="0" applyNumberFormat="1" applyFont="1" applyBorder="1" applyAlignment="1">
      <alignment vertical="center"/>
    </xf>
    <xf numFmtId="0" fontId="33" fillId="0" borderId="107" xfId="0" applyFont="1" applyBorder="1" applyAlignment="1">
      <alignment horizontal="center" vertical="center"/>
    </xf>
    <xf numFmtId="166" fontId="40" fillId="2" borderId="74" xfId="0" applyNumberFormat="1" applyFont="1" applyFill="1" applyBorder="1" applyAlignment="1">
      <alignment horizontal="center" vertical="center"/>
    </xf>
    <xf numFmtId="173" fontId="40" fillId="0" borderId="83" xfId="0" applyNumberFormat="1" applyFont="1" applyBorder="1" applyAlignment="1">
      <alignment horizontal="right" vertical="center"/>
    </xf>
    <xf numFmtId="175" fontId="40" fillId="0" borderId="82" xfId="0" applyNumberFormat="1" applyFont="1" applyBorder="1" applyAlignment="1">
      <alignment horizontal="right" vertical="center"/>
    </xf>
    <xf numFmtId="173" fontId="40" fillId="0" borderId="82" xfId="0" applyNumberFormat="1" applyFont="1" applyBorder="1" applyAlignment="1">
      <alignment horizontal="right" vertical="center"/>
    </xf>
    <xf numFmtId="173" fontId="40" fillId="0" borderId="83" xfId="0" applyNumberFormat="1" applyFont="1" applyBorder="1" applyAlignment="1">
      <alignment vertical="center"/>
    </xf>
    <xf numFmtId="173" fontId="40" fillId="0" borderId="82" xfId="0" applyNumberFormat="1" applyFont="1" applyBorder="1" applyAlignment="1">
      <alignment vertical="center"/>
    </xf>
    <xf numFmtId="173" fontId="40" fillId="0" borderId="81" xfId="0" applyNumberFormat="1" applyFont="1" applyBorder="1" applyAlignment="1">
      <alignment vertical="center"/>
    </xf>
    <xf numFmtId="176" fontId="40" fillId="0" borderId="81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6" fillId="9" borderId="87" xfId="0" quotePrefix="1" applyFont="1" applyFill="1" applyBorder="1" applyAlignment="1">
      <alignment horizontal="center" vertical="center" wrapText="1"/>
    </xf>
    <xf numFmtId="0" fontId="41" fillId="9" borderId="87" xfId="0" quotePrefix="1" applyFont="1" applyFill="1" applyBorder="1" applyAlignment="1">
      <alignment horizontal="center" vertical="center" wrapText="1"/>
    </xf>
    <xf numFmtId="0" fontId="41" fillId="9" borderId="86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7" borderId="115" xfId="0" applyNumberFormat="1" applyFont="1" applyFill="1" applyBorder="1"/>
    <xf numFmtId="3" fontId="0" fillId="7" borderId="75" xfId="0" applyNumberFormat="1" applyFont="1" applyFill="1" applyBorder="1"/>
    <xf numFmtId="0" fontId="0" fillId="0" borderId="116" xfId="0" applyNumberFormat="1" applyFont="1" applyBorder="1"/>
    <xf numFmtId="3" fontId="0" fillId="0" borderId="117" xfId="0" applyNumberFormat="1" applyFont="1" applyBorder="1"/>
    <xf numFmtId="0" fontId="0" fillId="7" borderId="116" xfId="0" applyNumberFormat="1" applyFont="1" applyFill="1" applyBorder="1"/>
    <xf numFmtId="3" fontId="0" fillId="7" borderId="117" xfId="0" applyNumberFormat="1" applyFont="1" applyFill="1" applyBorder="1"/>
    <xf numFmtId="0" fontId="54" fillId="8" borderId="116" xfId="0" applyNumberFormat="1" applyFont="1" applyFill="1" applyBorder="1"/>
    <xf numFmtId="3" fontId="54" fillId="8" borderId="117" xfId="0" applyNumberFormat="1" applyFont="1" applyFill="1" applyBorder="1"/>
    <xf numFmtId="0" fontId="40" fillId="3" borderId="27" xfId="0" applyFont="1" applyFill="1" applyBorder="1" applyAlignment="1"/>
    <xf numFmtId="0" fontId="33" fillId="0" borderId="45" xfId="0" applyFont="1" applyBorder="1" applyAlignment="1"/>
    <xf numFmtId="0" fontId="40" fillId="2" borderId="27" xfId="0" applyFont="1" applyFill="1" applyBorder="1" applyAlignment="1"/>
    <xf numFmtId="0" fontId="40" fillId="4" borderId="27" xfId="0" applyFont="1" applyFill="1" applyBorder="1" applyAlignment="1"/>
    <xf numFmtId="0" fontId="43" fillId="0" borderId="2" xfId="0" applyFont="1" applyFill="1" applyBorder="1" applyAlignment="1"/>
    <xf numFmtId="0" fontId="43" fillId="0" borderId="2" xfId="0" applyFont="1" applyBorder="1" applyAlignment="1"/>
    <xf numFmtId="0" fontId="31" fillId="5" borderId="17" xfId="81" applyFont="1" applyFill="1" applyBorder="1" applyAlignment="1">
      <alignment horizontal="center" vertical="center"/>
    </xf>
    <xf numFmtId="0" fontId="42" fillId="0" borderId="3" xfId="0" applyFont="1" applyBorder="1" applyAlignment="1">
      <alignment horizontal="center" vertical="center"/>
    </xf>
    <xf numFmtId="0" fontId="32" fillId="2" borderId="50" xfId="81" applyFont="1" applyFill="1" applyBorder="1" applyAlignment="1">
      <alignment horizontal="center"/>
    </xf>
    <xf numFmtId="0" fontId="32" fillId="2" borderId="51" xfId="81" applyFont="1" applyFill="1" applyBorder="1" applyAlignment="1">
      <alignment horizontal="center"/>
    </xf>
    <xf numFmtId="0" fontId="32" fillId="2" borderId="48" xfId="81" applyFont="1" applyFill="1" applyBorder="1" applyAlignment="1">
      <alignment horizontal="center"/>
    </xf>
    <xf numFmtId="0" fontId="32" fillId="2" borderId="73" xfId="81" applyFont="1" applyFill="1" applyBorder="1" applyAlignment="1">
      <alignment horizontal="center"/>
    </xf>
    <xf numFmtId="0" fontId="32" fillId="2" borderId="49" xfId="81" applyFont="1" applyFill="1" applyBorder="1" applyAlignment="1">
      <alignment horizontal="center"/>
    </xf>
    <xf numFmtId="0" fontId="32" fillId="2" borderId="99" xfId="81" applyFont="1" applyFill="1" applyBorder="1" applyAlignment="1">
      <alignment horizontal="center"/>
    </xf>
    <xf numFmtId="0" fontId="32" fillId="2" borderId="84" xfId="81" applyFont="1" applyFill="1" applyBorder="1" applyAlignment="1">
      <alignment horizontal="center"/>
    </xf>
    <xf numFmtId="0" fontId="43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9" fillId="2" borderId="25" xfId="0" applyFont="1" applyFill="1" applyBorder="1" applyAlignment="1">
      <alignment horizontal="center" vertical="center"/>
    </xf>
    <xf numFmtId="0" fontId="33" fillId="2" borderId="30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/>
    </xf>
    <xf numFmtId="0" fontId="33" fillId="2" borderId="11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3" fillId="2" borderId="9" xfId="0" applyFont="1" applyFill="1" applyBorder="1" applyAlignment="1">
      <alignment horizontal="center" vertical="center"/>
    </xf>
    <xf numFmtId="0" fontId="33" fillId="2" borderId="10" xfId="0" applyFont="1" applyFill="1" applyBorder="1" applyAlignment="1">
      <alignment horizontal="center" vertical="center"/>
    </xf>
    <xf numFmtId="0" fontId="39" fillId="2" borderId="30" xfId="0" applyFont="1" applyFill="1" applyBorder="1" applyAlignment="1">
      <alignment horizontal="center" vertical="center"/>
    </xf>
    <xf numFmtId="0" fontId="33" fillId="2" borderId="26" xfId="0" applyFont="1" applyFill="1" applyBorder="1" applyAlignment="1">
      <alignment horizontal="center" vertical="center"/>
    </xf>
    <xf numFmtId="0" fontId="39" fillId="2" borderId="10" xfId="0" applyFont="1" applyFill="1" applyBorder="1" applyAlignment="1">
      <alignment horizontal="center" vertical="center" wrapText="1"/>
    </xf>
    <xf numFmtId="0" fontId="33" fillId="2" borderId="24" xfId="0" applyFont="1" applyFill="1" applyBorder="1" applyAlignment="1">
      <alignment horizontal="center" vertical="center" wrapText="1"/>
    </xf>
    <xf numFmtId="0" fontId="37" fillId="2" borderId="10" xfId="0" applyFont="1" applyFill="1" applyBorder="1" applyAlignment="1">
      <alignment horizontal="center" vertical="center" wrapText="1"/>
    </xf>
    <xf numFmtId="0" fontId="37" fillId="2" borderId="11" xfId="0" applyFont="1" applyFill="1" applyBorder="1" applyAlignment="1">
      <alignment horizontal="center" vertical="center" wrapText="1"/>
    </xf>
    <xf numFmtId="0" fontId="33" fillId="2" borderId="23" xfId="0" applyFont="1" applyFill="1" applyBorder="1" applyAlignment="1">
      <alignment horizontal="center" vertical="center" wrapText="1"/>
    </xf>
    <xf numFmtId="0" fontId="32" fillId="2" borderId="97" xfId="81" applyFont="1" applyFill="1" applyBorder="1" applyAlignment="1">
      <alignment horizontal="center"/>
    </xf>
    <xf numFmtId="0" fontId="32" fillId="2" borderId="98" xfId="81" applyFont="1" applyFill="1" applyBorder="1" applyAlignment="1">
      <alignment horizontal="center"/>
    </xf>
    <xf numFmtId="0" fontId="32" fillId="2" borderId="92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3" fillId="0" borderId="2" xfId="14" applyFont="1" applyFill="1" applyBorder="1" applyAlignment="1"/>
    <xf numFmtId="0" fontId="0" fillId="0" borderId="2" xfId="0" applyBorder="1" applyAlignment="1"/>
    <xf numFmtId="164" fontId="32" fillId="0" borderId="0" xfId="53" applyNumberFormat="1" applyFont="1" applyFill="1" applyBorder="1" applyAlignment="1">
      <alignment horizontal="center"/>
    </xf>
    <xf numFmtId="164" fontId="30" fillId="0" borderId="0" xfId="79" applyNumberFormat="1" applyFont="1" applyFill="1" applyBorder="1" applyAlignment="1">
      <alignment horizontal="center"/>
    </xf>
    <xf numFmtId="164" fontId="32" fillId="2" borderId="25" xfId="53" applyNumberFormat="1" applyFont="1" applyFill="1" applyBorder="1" applyAlignment="1">
      <alignment horizontal="right"/>
    </xf>
    <xf numFmtId="164" fontId="30" fillId="2" borderId="30" xfId="79" applyNumberFormat="1" applyFont="1" applyFill="1" applyBorder="1" applyAlignment="1">
      <alignment horizontal="right"/>
    </xf>
    <xf numFmtId="164" fontId="44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29" fillId="2" borderId="64" xfId="78" applyNumberFormat="1" applyFont="1" applyFill="1" applyBorder="1" applyAlignment="1">
      <alignment horizontal="left"/>
    </xf>
    <xf numFmtId="0" fontId="33" fillId="2" borderId="56" xfId="0" applyFont="1" applyFill="1" applyBorder="1" applyAlignment="1"/>
    <xf numFmtId="3" fontId="29" fillId="2" borderId="58" xfId="78" applyNumberFormat="1" applyFont="1" applyFill="1" applyBorder="1" applyAlignment="1"/>
    <xf numFmtId="0" fontId="40" fillId="2" borderId="64" xfId="0" applyFont="1" applyFill="1" applyBorder="1" applyAlignment="1">
      <alignment horizontal="left"/>
    </xf>
    <xf numFmtId="0" fontId="33" fillId="2" borderId="52" xfId="0" applyFont="1" applyFill="1" applyBorder="1" applyAlignment="1">
      <alignment horizontal="left"/>
    </xf>
    <xf numFmtId="0" fontId="33" fillId="2" borderId="56" xfId="0" applyFont="1" applyFill="1" applyBorder="1" applyAlignment="1">
      <alignment horizontal="left"/>
    </xf>
    <xf numFmtId="0" fontId="40" fillId="2" borderId="58" xfId="0" applyFont="1" applyFill="1" applyBorder="1" applyAlignment="1">
      <alignment horizontal="left"/>
    </xf>
    <xf numFmtId="3" fontId="40" fillId="2" borderId="58" xfId="0" applyNumberFormat="1" applyFont="1" applyFill="1" applyBorder="1" applyAlignment="1">
      <alignment horizontal="left"/>
    </xf>
    <xf numFmtId="3" fontId="33" fillId="2" borderId="53" xfId="0" applyNumberFormat="1" applyFont="1" applyFill="1" applyBorder="1" applyAlignment="1">
      <alignment horizontal="left"/>
    </xf>
    <xf numFmtId="9" fontId="3" fillId="2" borderId="102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01" xfId="80" applyNumberFormat="1" applyFont="1" applyFill="1" applyBorder="1" applyAlignment="1">
      <alignment horizontal="left"/>
    </xf>
    <xf numFmtId="3" fontId="3" fillId="2" borderId="94" xfId="80" applyNumberFormat="1" applyFont="1" applyFill="1" applyBorder="1" applyAlignment="1">
      <alignment horizontal="left"/>
    </xf>
    <xf numFmtId="0" fontId="3" fillId="2" borderId="30" xfId="80" applyFont="1" applyFill="1" applyBorder="1" applyAlignment="1">
      <alignment horizontal="left"/>
    </xf>
    <xf numFmtId="0" fontId="3" fillId="2" borderId="25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0" xfId="79" applyFont="1" applyFill="1" applyBorder="1" applyAlignment="1"/>
    <xf numFmtId="0" fontId="5" fillId="2" borderId="40" xfId="79" applyFont="1" applyFill="1" applyBorder="1" applyAlignment="1"/>
    <xf numFmtId="0" fontId="5" fillId="2" borderId="67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5" xfId="53" applyFont="1" applyFill="1" applyBorder="1" applyAlignment="1">
      <alignment horizontal="right"/>
    </xf>
    <xf numFmtId="0" fontId="5" fillId="2" borderId="66" xfId="79" applyFont="1" applyFill="1" applyBorder="1" applyAlignment="1"/>
    <xf numFmtId="0" fontId="3" fillId="2" borderId="41" xfId="79" applyFont="1" applyFill="1" applyBorder="1" applyAlignment="1">
      <alignment horizontal="left"/>
    </xf>
    <xf numFmtId="0" fontId="5" fillId="2" borderId="40" xfId="79" applyFont="1" applyFill="1" applyBorder="1" applyAlignment="1">
      <alignment horizontal="left"/>
    </xf>
    <xf numFmtId="0" fontId="3" fillId="2" borderId="40" xfId="79" applyFont="1" applyFill="1" applyBorder="1" applyAlignment="1">
      <alignment horizontal="left"/>
    </xf>
    <xf numFmtId="0" fontId="5" fillId="2" borderId="67" xfId="79" applyFont="1" applyFill="1" applyBorder="1" applyAlignment="1">
      <alignment horizontal="left"/>
    </xf>
    <xf numFmtId="166" fontId="40" fillId="2" borderId="81" xfId="0" applyNumberFormat="1" applyFont="1" applyFill="1" applyBorder="1" applyAlignment="1">
      <alignment horizontal="center" vertical="center"/>
    </xf>
    <xf numFmtId="0" fontId="33" fillId="0" borderId="110" xfId="0" applyFont="1" applyBorder="1" applyAlignment="1">
      <alignment horizontal="center" vertical="center"/>
    </xf>
    <xf numFmtId="0" fontId="56" fillId="4" borderId="103" xfId="0" applyFont="1" applyFill="1" applyBorder="1" applyAlignment="1">
      <alignment horizontal="center" vertical="center" wrapText="1"/>
    </xf>
    <xf numFmtId="0" fontId="56" fillId="4" borderId="111" xfId="0" applyFont="1" applyFill="1" applyBorder="1" applyAlignment="1">
      <alignment horizontal="center" vertical="center" wrapText="1"/>
    </xf>
    <xf numFmtId="0" fontId="56" fillId="4" borderId="90" xfId="0" applyFont="1" applyFill="1" applyBorder="1" applyAlignment="1">
      <alignment horizontal="center" vertical="center" wrapText="1"/>
    </xf>
    <xf numFmtId="0" fontId="56" fillId="4" borderId="104" xfId="0" applyFont="1" applyFill="1" applyBorder="1" applyAlignment="1">
      <alignment horizontal="center" vertical="center" wrapText="1"/>
    </xf>
    <xf numFmtId="0" fontId="56" fillId="4" borderId="91" xfId="0" applyFont="1" applyFill="1" applyBorder="1" applyAlignment="1">
      <alignment horizontal="center" vertical="center" wrapText="1"/>
    </xf>
    <xf numFmtId="0" fontId="56" fillId="4" borderId="105" xfId="0" applyFont="1" applyFill="1" applyBorder="1" applyAlignment="1">
      <alignment horizontal="center" vertical="center" wrapText="1"/>
    </xf>
    <xf numFmtId="0" fontId="40" fillId="4" borderId="1" xfId="0" applyFont="1" applyFill="1" applyBorder="1" applyAlignment="1">
      <alignment horizontal="center" vertical="center" wrapText="1"/>
    </xf>
    <xf numFmtId="0" fontId="40" fillId="4" borderId="3" xfId="0" applyFont="1" applyFill="1" applyBorder="1" applyAlignment="1">
      <alignment horizontal="center" vertical="center" wrapText="1"/>
    </xf>
    <xf numFmtId="168" fontId="56" fillId="2" borderId="103" xfId="0" applyNumberFormat="1" applyFont="1" applyFill="1" applyBorder="1" applyAlignment="1">
      <alignment horizontal="center" vertical="center" wrapText="1"/>
    </xf>
    <xf numFmtId="168" fontId="56" fillId="2" borderId="111" xfId="0" applyNumberFormat="1" applyFont="1" applyFill="1" applyBorder="1" applyAlignment="1">
      <alignment horizontal="center" vertical="center" wrapText="1"/>
    </xf>
    <xf numFmtId="0" fontId="56" fillId="2" borderId="90" xfId="0" applyFont="1" applyFill="1" applyBorder="1" applyAlignment="1">
      <alignment horizontal="center" vertical="center" wrapText="1"/>
    </xf>
    <xf numFmtId="0" fontId="56" fillId="2" borderId="104" xfId="0" applyFont="1" applyFill="1" applyBorder="1" applyAlignment="1">
      <alignment horizontal="center" vertical="center" wrapText="1"/>
    </xf>
    <xf numFmtId="0" fontId="56" fillId="2" borderId="91" xfId="0" applyFont="1" applyFill="1" applyBorder="1" applyAlignment="1">
      <alignment horizontal="center" vertical="center" wrapText="1"/>
    </xf>
    <xf numFmtId="0" fontId="56" fillId="2" borderId="105" xfId="0" applyFont="1" applyFill="1" applyBorder="1" applyAlignment="1">
      <alignment horizontal="center" vertical="center" wrapText="1"/>
    </xf>
    <xf numFmtId="0" fontId="2" fillId="0" borderId="2" xfId="26" applyFont="1" applyFill="1" applyBorder="1" applyAlignment="1"/>
    <xf numFmtId="3" fontId="56" fillId="4" borderId="90" xfId="0" applyNumberFormat="1" applyFont="1" applyFill="1" applyBorder="1" applyAlignment="1">
      <alignment horizontal="center" vertical="center"/>
    </xf>
    <xf numFmtId="3" fontId="56" fillId="4" borderId="104" xfId="0" applyNumberFormat="1" applyFont="1" applyFill="1" applyBorder="1" applyAlignment="1">
      <alignment horizontal="center" vertical="center"/>
    </xf>
    <xf numFmtId="9" fontId="56" fillId="4" borderId="90" xfId="0" applyNumberFormat="1" applyFont="1" applyFill="1" applyBorder="1" applyAlignment="1">
      <alignment horizontal="center" vertical="center"/>
    </xf>
    <xf numFmtId="9" fontId="56" fillId="4" borderId="104" xfId="0" applyNumberFormat="1" applyFont="1" applyFill="1" applyBorder="1" applyAlignment="1">
      <alignment horizontal="center" vertical="center"/>
    </xf>
    <xf numFmtId="3" fontId="56" fillId="4" borderId="91" xfId="0" applyNumberFormat="1" applyFont="1" applyFill="1" applyBorder="1" applyAlignment="1">
      <alignment horizontal="center" vertical="center" wrapText="1"/>
    </xf>
    <xf numFmtId="3" fontId="56" fillId="4" borderId="105" xfId="0" applyNumberFormat="1" applyFont="1" applyFill="1" applyBorder="1" applyAlignment="1">
      <alignment horizontal="center" vertical="center" wrapText="1"/>
    </xf>
    <xf numFmtId="0" fontId="40" fillId="2" borderId="112" xfId="0" applyFont="1" applyFill="1" applyBorder="1" applyAlignment="1">
      <alignment horizontal="center" vertical="center" wrapText="1"/>
    </xf>
    <xf numFmtId="0" fontId="40" fillId="2" borderId="94" xfId="0" applyFont="1" applyFill="1" applyBorder="1" applyAlignment="1">
      <alignment horizontal="center" vertical="center" wrapText="1"/>
    </xf>
    <xf numFmtId="0" fontId="56" fillId="9" borderId="114" xfId="0" applyFont="1" applyFill="1" applyBorder="1" applyAlignment="1">
      <alignment horizontal="center"/>
    </xf>
    <xf numFmtId="0" fontId="56" fillId="9" borderId="113" xfId="0" applyFont="1" applyFill="1" applyBorder="1" applyAlignment="1">
      <alignment horizontal="center"/>
    </xf>
    <xf numFmtId="0" fontId="56" fillId="9" borderId="89" xfId="0" applyFont="1" applyFill="1" applyBorder="1" applyAlignment="1">
      <alignment horizontal="center"/>
    </xf>
    <xf numFmtId="0" fontId="40" fillId="4" borderId="100" xfId="0" applyFont="1" applyFill="1" applyBorder="1" applyAlignment="1">
      <alignment horizontal="center" vertical="center" wrapText="1"/>
    </xf>
    <xf numFmtId="0" fontId="40" fillId="4" borderId="77" xfId="0" applyFont="1" applyFill="1" applyBorder="1" applyAlignment="1">
      <alignment horizontal="center" vertical="center" wrapText="1"/>
    </xf>
    <xf numFmtId="0" fontId="60" fillId="2" borderId="48" xfId="0" applyFont="1" applyFill="1" applyBorder="1" applyAlignment="1">
      <alignment horizontal="center"/>
    </xf>
    <xf numFmtId="0" fontId="60" fillId="2" borderId="97" xfId="0" applyFont="1" applyFill="1" applyBorder="1" applyAlignment="1">
      <alignment horizontal="center"/>
    </xf>
    <xf numFmtId="0" fontId="60" fillId="2" borderId="84" xfId="0" applyFont="1" applyFill="1" applyBorder="1" applyAlignment="1">
      <alignment horizontal="center"/>
    </xf>
    <xf numFmtId="0" fontId="60" fillId="4" borderId="25" xfId="0" applyFont="1" applyFill="1" applyBorder="1" applyAlignment="1">
      <alignment horizontal="center"/>
    </xf>
    <xf numFmtId="0" fontId="60" fillId="4" borderId="79" xfId="0" applyFont="1" applyFill="1" applyBorder="1" applyAlignment="1">
      <alignment horizontal="center"/>
    </xf>
    <xf numFmtId="0" fontId="60" fillId="4" borderId="80" xfId="0" applyFont="1" applyFill="1" applyBorder="1" applyAlignment="1">
      <alignment horizontal="center"/>
    </xf>
    <xf numFmtId="0" fontId="60" fillId="2" borderId="25" xfId="0" applyFont="1" applyFill="1" applyBorder="1" applyAlignment="1">
      <alignment horizontal="center"/>
    </xf>
    <xf numFmtId="0" fontId="60" fillId="2" borderId="79" xfId="0" applyFont="1" applyFill="1" applyBorder="1" applyAlignment="1">
      <alignment horizontal="center"/>
    </xf>
    <xf numFmtId="0" fontId="60" fillId="2" borderId="80" xfId="0" applyFont="1" applyFill="1" applyBorder="1" applyAlignment="1">
      <alignment horizontal="center"/>
    </xf>
    <xf numFmtId="0" fontId="2" fillId="0" borderId="2" xfId="0" applyFont="1" applyFill="1" applyBorder="1" applyAlignment="1">
      <alignment wrapText="1"/>
    </xf>
    <xf numFmtId="0" fontId="40" fillId="2" borderId="62" xfId="0" applyFont="1" applyFill="1" applyBorder="1" applyAlignment="1">
      <alignment vertical="center"/>
    </xf>
    <xf numFmtId="3" fontId="32" fillId="2" borderId="64" xfId="26" applyNumberFormat="1" applyFont="1" applyFill="1" applyBorder="1" applyAlignment="1">
      <alignment horizontal="center"/>
    </xf>
    <xf numFmtId="3" fontId="32" fillId="2" borderId="52" xfId="26" applyNumberFormat="1" applyFont="1" applyFill="1" applyBorder="1" applyAlignment="1">
      <alignment horizontal="center"/>
    </xf>
    <xf numFmtId="3" fontId="32" fillId="2" borderId="95" xfId="26" applyNumberFormat="1" applyFont="1" applyFill="1" applyBorder="1" applyAlignment="1">
      <alignment horizontal="center"/>
    </xf>
    <xf numFmtId="3" fontId="32" fillId="2" borderId="53" xfId="26" applyNumberFormat="1" applyFont="1" applyFill="1" applyBorder="1" applyAlignment="1">
      <alignment horizontal="center"/>
    </xf>
    <xf numFmtId="3" fontId="32" fillId="2" borderId="100" xfId="26" applyNumberFormat="1" applyFont="1" applyFill="1" applyBorder="1" applyAlignment="1">
      <alignment horizontal="center"/>
    </xf>
    <xf numFmtId="3" fontId="32" fillId="2" borderId="77" xfId="26" applyNumberFormat="1" applyFont="1" applyFill="1" applyBorder="1" applyAlignment="1">
      <alignment horizontal="center"/>
    </xf>
    <xf numFmtId="0" fontId="32" fillId="2" borderId="31" xfId="0" applyFont="1" applyFill="1" applyBorder="1" applyAlignment="1">
      <alignment horizontal="center" vertical="top" wrapText="1"/>
    </xf>
    <xf numFmtId="3" fontId="32" fillId="2" borderId="53" xfId="0" applyNumberFormat="1" applyFont="1" applyFill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center"/>
    </xf>
    <xf numFmtId="0" fontId="32" fillId="2" borderId="64" xfId="0" quotePrefix="1" applyFont="1" applyFill="1" applyBorder="1" applyAlignment="1">
      <alignment horizontal="center"/>
    </xf>
    <xf numFmtId="0" fontId="32" fillId="2" borderId="53" xfId="0" applyFont="1" applyFill="1" applyBorder="1" applyAlignment="1">
      <alignment horizontal="center"/>
    </xf>
    <xf numFmtId="9" fontId="45" fillId="2" borderId="53" xfId="0" applyNumberFormat="1" applyFont="1" applyFill="1" applyBorder="1" applyAlignment="1">
      <alignment horizontal="center" vertical="top"/>
    </xf>
    <xf numFmtId="0" fontId="32" fillId="2" borderId="76" xfId="0" applyNumberFormat="1" applyFont="1" applyFill="1" applyBorder="1" applyAlignment="1">
      <alignment horizontal="center" vertical="top"/>
    </xf>
    <xf numFmtId="0" fontId="32" fillId="2" borderId="76" xfId="0" applyFont="1" applyFill="1" applyBorder="1" applyAlignment="1">
      <alignment horizontal="center" vertical="top" wrapText="1"/>
    </xf>
    <xf numFmtId="0" fontId="32" fillId="2" borderId="64" xfId="0" quotePrefix="1" applyNumberFormat="1" applyFont="1" applyFill="1" applyBorder="1" applyAlignment="1">
      <alignment horizontal="center"/>
    </xf>
    <xf numFmtId="0" fontId="32" fillId="2" borderId="53" xfId="0" applyNumberFormat="1" applyFont="1" applyFill="1" applyBorder="1" applyAlignment="1">
      <alignment horizontal="center"/>
    </xf>
    <xf numFmtId="49" fontId="32" fillId="2" borderId="31" xfId="0" applyNumberFormat="1" applyFont="1" applyFill="1" applyBorder="1" applyAlignment="1">
      <alignment horizontal="center" vertical="top"/>
    </xf>
    <xf numFmtId="0" fontId="45" fillId="2" borderId="53" xfId="0" applyNumberFormat="1" applyFont="1" applyFill="1" applyBorder="1" applyAlignment="1">
      <alignment horizontal="center" vertical="top"/>
    </xf>
    <xf numFmtId="0" fontId="55" fillId="0" borderId="0" xfId="1" applyFont="1"/>
    <xf numFmtId="0" fontId="61" fillId="0" borderId="0" xfId="0" applyFont="1"/>
    <xf numFmtId="3" fontId="34" fillId="10" borderId="119" xfId="83" applyNumberFormat="1" applyFont="1" applyFill="1" applyBorder="1" applyAlignment="1">
      <alignment horizontal="right" vertical="top"/>
    </xf>
    <xf numFmtId="3" fontId="34" fillId="10" borderId="120" xfId="83" applyNumberFormat="1" applyFont="1" applyFill="1" applyBorder="1" applyAlignment="1">
      <alignment horizontal="right" vertical="top"/>
    </xf>
    <xf numFmtId="9" fontId="34" fillId="10" borderId="121" xfId="83" applyFont="1" applyFill="1" applyBorder="1" applyAlignment="1">
      <alignment horizontal="right" vertical="top"/>
    </xf>
    <xf numFmtId="9" fontId="34" fillId="10" borderId="122" xfId="83" applyFont="1" applyFill="1" applyBorder="1" applyAlignment="1">
      <alignment horizontal="right" vertical="top"/>
    </xf>
    <xf numFmtId="3" fontId="34" fillId="11" borderId="118" xfId="24" applyNumberFormat="1" applyFont="1" applyFill="1" applyBorder="1" applyAlignment="1">
      <alignment horizontal="left" vertical="top"/>
    </xf>
    <xf numFmtId="0" fontId="30" fillId="0" borderId="0" xfId="0" applyFont="1" applyAlignment="1">
      <alignment horizontal="left"/>
    </xf>
    <xf numFmtId="3" fontId="30" fillId="0" borderId="0" xfId="0" applyNumberFormat="1" applyFont="1" applyAlignment="1">
      <alignment horizontal="left"/>
    </xf>
    <xf numFmtId="3" fontId="30" fillId="0" borderId="0" xfId="0" applyNumberFormat="1" applyFont="1" applyAlignment="1">
      <alignment horizontal="right"/>
    </xf>
    <xf numFmtId="9" fontId="30" fillId="0" borderId="0" xfId="0" applyNumberFormat="1" applyFont="1" applyAlignment="1">
      <alignment horizontal="right"/>
    </xf>
    <xf numFmtId="3" fontId="30" fillId="0" borderId="0" xfId="0" applyNumberFormat="1" applyFont="1"/>
    <xf numFmtId="164" fontId="32" fillId="2" borderId="108" xfId="53" applyNumberFormat="1" applyFont="1" applyFill="1" applyBorder="1" applyAlignment="1">
      <alignment horizontal="left"/>
    </xf>
    <xf numFmtId="164" fontId="32" fillId="2" borderId="123" xfId="53" applyNumberFormat="1" applyFont="1" applyFill="1" applyBorder="1" applyAlignment="1">
      <alignment horizontal="left"/>
    </xf>
    <xf numFmtId="0" fontId="32" fillId="2" borderId="123" xfId="53" applyNumberFormat="1" applyFont="1" applyFill="1" applyBorder="1" applyAlignment="1">
      <alignment horizontal="left"/>
    </xf>
    <xf numFmtId="164" fontId="32" fillId="2" borderId="106" xfId="53" applyNumberFormat="1" applyFont="1" applyFill="1" applyBorder="1" applyAlignment="1">
      <alignment horizontal="left"/>
    </xf>
    <xf numFmtId="3" fontId="32" fillId="2" borderId="106" xfId="53" applyNumberFormat="1" applyFont="1" applyFill="1" applyBorder="1" applyAlignment="1">
      <alignment horizontal="left"/>
    </xf>
    <xf numFmtId="3" fontId="32" fillId="2" borderId="68" xfId="53" applyNumberFormat="1" applyFont="1" applyFill="1" applyBorder="1" applyAlignment="1">
      <alignment horizontal="left"/>
    </xf>
    <xf numFmtId="3" fontId="33" fillId="0" borderId="123" xfId="0" applyNumberFormat="1" applyFont="1" applyFill="1" applyBorder="1"/>
    <xf numFmtId="3" fontId="33" fillId="0" borderId="107" xfId="0" applyNumberFormat="1" applyFont="1" applyFill="1" applyBorder="1"/>
    <xf numFmtId="0" fontId="33" fillId="0" borderId="78" xfId="0" applyFont="1" applyFill="1" applyBorder="1"/>
    <xf numFmtId="0" fontId="33" fillId="0" borderId="79" xfId="0" applyFont="1" applyFill="1" applyBorder="1"/>
    <xf numFmtId="164" fontId="33" fillId="0" borderId="79" xfId="0" applyNumberFormat="1" applyFont="1" applyFill="1" applyBorder="1"/>
    <xf numFmtId="164" fontId="33" fillId="0" borderId="79" xfId="0" applyNumberFormat="1" applyFont="1" applyFill="1" applyBorder="1" applyAlignment="1">
      <alignment horizontal="right"/>
    </xf>
    <xf numFmtId="0" fontId="33" fillId="0" borderId="79" xfId="0" applyNumberFormat="1" applyFont="1" applyFill="1" applyBorder="1"/>
    <xf numFmtId="3" fontId="33" fillId="0" borderId="79" xfId="0" applyNumberFormat="1" applyFont="1" applyFill="1" applyBorder="1"/>
    <xf numFmtId="3" fontId="33" fillId="0" borderId="80" xfId="0" applyNumberFormat="1" applyFont="1" applyFill="1" applyBorder="1"/>
    <xf numFmtId="0" fontId="33" fillId="0" borderId="86" xfId="0" applyFont="1" applyFill="1" applyBorder="1"/>
    <xf numFmtId="0" fontId="33" fillId="0" borderId="87" xfId="0" applyFont="1" applyFill="1" applyBorder="1"/>
    <xf numFmtId="164" fontId="33" fillId="0" borderId="87" xfId="0" applyNumberFormat="1" applyFont="1" applyFill="1" applyBorder="1"/>
    <xf numFmtId="164" fontId="33" fillId="0" borderId="87" xfId="0" applyNumberFormat="1" applyFont="1" applyFill="1" applyBorder="1" applyAlignment="1">
      <alignment horizontal="right"/>
    </xf>
    <xf numFmtId="0" fontId="33" fillId="0" borderId="87" xfId="0" applyNumberFormat="1" applyFont="1" applyFill="1" applyBorder="1"/>
    <xf numFmtId="3" fontId="33" fillId="0" borderId="87" xfId="0" applyNumberFormat="1" applyFont="1" applyFill="1" applyBorder="1"/>
    <xf numFmtId="3" fontId="33" fillId="0" borderId="88" xfId="0" applyNumberFormat="1" applyFont="1" applyFill="1" applyBorder="1"/>
    <xf numFmtId="0" fontId="33" fillId="0" borderId="81" xfId="0" applyFont="1" applyFill="1" applyBorder="1"/>
    <xf numFmtId="0" fontId="33" fillId="0" borderId="82" xfId="0" applyFont="1" applyFill="1" applyBorder="1"/>
    <xf numFmtId="164" fontId="33" fillId="0" borderId="82" xfId="0" applyNumberFormat="1" applyFont="1" applyFill="1" applyBorder="1"/>
    <xf numFmtId="164" fontId="33" fillId="0" borderId="82" xfId="0" applyNumberFormat="1" applyFont="1" applyFill="1" applyBorder="1" applyAlignment="1">
      <alignment horizontal="right"/>
    </xf>
    <xf numFmtId="0" fontId="33" fillId="0" borderId="82" xfId="0" applyNumberFormat="1" applyFont="1" applyFill="1" applyBorder="1"/>
    <xf numFmtId="3" fontId="33" fillId="0" borderId="82" xfId="0" applyNumberFormat="1" applyFont="1" applyFill="1" applyBorder="1"/>
    <xf numFmtId="3" fontId="33" fillId="0" borderId="83" xfId="0" applyNumberFormat="1" applyFont="1" applyFill="1" applyBorder="1"/>
    <xf numFmtId="0" fontId="40" fillId="2" borderId="108" xfId="0" applyFont="1" applyFill="1" applyBorder="1"/>
    <xf numFmtId="3" fontId="40" fillId="2" borderId="109" xfId="0" applyNumberFormat="1" applyFont="1" applyFill="1" applyBorder="1"/>
    <xf numFmtId="9" fontId="40" fillId="2" borderId="74" xfId="0" applyNumberFormat="1" applyFont="1" applyFill="1" applyBorder="1"/>
    <xf numFmtId="3" fontId="40" fillId="2" borderId="68" xfId="0" applyNumberFormat="1" applyFont="1" applyFill="1" applyBorder="1"/>
    <xf numFmtId="9" fontId="33" fillId="0" borderId="123" xfId="0" applyNumberFormat="1" applyFont="1" applyFill="1" applyBorder="1"/>
    <xf numFmtId="9" fontId="33" fillId="0" borderId="79" xfId="0" applyNumberFormat="1" applyFont="1" applyFill="1" applyBorder="1"/>
    <xf numFmtId="9" fontId="33" fillId="0" borderId="82" xfId="0" applyNumberFormat="1" applyFont="1" applyFill="1" applyBorder="1"/>
    <xf numFmtId="0" fontId="40" fillId="11" borderId="20" xfId="0" applyFont="1" applyFill="1" applyBorder="1"/>
    <xf numFmtId="3" fontId="40" fillId="11" borderId="28" xfId="0" applyNumberFormat="1" applyFont="1" applyFill="1" applyBorder="1"/>
    <xf numFmtId="9" fontId="40" fillId="11" borderId="28" xfId="0" applyNumberFormat="1" applyFont="1" applyFill="1" applyBorder="1"/>
    <xf numFmtId="3" fontId="40" fillId="11" borderId="21" xfId="0" applyNumberFormat="1" applyFont="1" applyFill="1" applyBorder="1"/>
    <xf numFmtId="0" fontId="40" fillId="0" borderId="108" xfId="0" applyFont="1" applyFill="1" applyBorder="1"/>
    <xf numFmtId="0" fontId="33" fillId="5" borderId="11" xfId="0" applyFont="1" applyFill="1" applyBorder="1" applyAlignment="1">
      <alignment wrapText="1"/>
    </xf>
    <xf numFmtId="9" fontId="33" fillId="0" borderId="87" xfId="0" applyNumberFormat="1" applyFont="1" applyFill="1" applyBorder="1"/>
    <xf numFmtId="3" fontId="33" fillId="0" borderId="90" xfId="0" applyNumberFormat="1" applyFont="1" applyFill="1" applyBorder="1"/>
    <xf numFmtId="9" fontId="33" fillId="0" borderId="90" xfId="0" applyNumberFormat="1" applyFont="1" applyFill="1" applyBorder="1"/>
    <xf numFmtId="3" fontId="33" fillId="0" borderId="91" xfId="0" applyNumberFormat="1" applyFont="1" applyFill="1" applyBorder="1"/>
    <xf numFmtId="0" fontId="40" fillId="0" borderId="78" xfId="0" applyFont="1" applyFill="1" applyBorder="1"/>
    <xf numFmtId="0" fontId="40" fillId="0" borderId="103" xfId="0" applyFont="1" applyFill="1" applyBorder="1"/>
    <xf numFmtId="0" fontId="40" fillId="2" borderId="123" xfId="0" applyFont="1" applyFill="1" applyBorder="1"/>
    <xf numFmtId="3" fontId="40" fillId="2" borderId="0" xfId="0" applyNumberFormat="1" applyFont="1" applyFill="1" applyBorder="1"/>
    <xf numFmtId="3" fontId="40" fillId="2" borderId="17" xfId="0" applyNumberFormat="1" applyFont="1" applyFill="1" applyBorder="1"/>
    <xf numFmtId="0" fontId="3" fillId="2" borderId="108" xfId="79" applyFont="1" applyFill="1" applyBorder="1" applyAlignment="1">
      <alignment horizontal="left"/>
    </xf>
    <xf numFmtId="3" fontId="3" fillId="2" borderId="90" xfId="80" applyNumberFormat="1" applyFont="1" applyFill="1" applyBorder="1"/>
    <xf numFmtId="3" fontId="3" fillId="2" borderId="91" xfId="80" applyNumberFormat="1" applyFont="1" applyFill="1" applyBorder="1"/>
    <xf numFmtId="9" fontId="3" fillId="2" borderId="124" xfId="80" applyNumberFormat="1" applyFont="1" applyFill="1" applyBorder="1"/>
    <xf numFmtId="9" fontId="3" fillId="2" borderId="90" xfId="80" applyNumberFormat="1" applyFont="1" applyFill="1" applyBorder="1"/>
    <xf numFmtId="9" fontId="3" fillId="2" borderId="91" xfId="80" applyNumberFormat="1" applyFont="1" applyFill="1" applyBorder="1"/>
    <xf numFmtId="9" fontId="33" fillId="0" borderId="80" xfId="0" applyNumberFormat="1" applyFont="1" applyFill="1" applyBorder="1"/>
    <xf numFmtId="9" fontId="33" fillId="0" borderId="88" xfId="0" applyNumberFormat="1" applyFont="1" applyFill="1" applyBorder="1"/>
    <xf numFmtId="9" fontId="33" fillId="0" borderId="83" xfId="0" applyNumberFormat="1" applyFont="1" applyFill="1" applyBorder="1"/>
    <xf numFmtId="0" fontId="40" fillId="0" borderId="99" xfId="0" applyFont="1" applyFill="1" applyBorder="1"/>
    <xf numFmtId="0" fontId="40" fillId="0" borderId="114" xfId="0" applyFont="1" applyFill="1" applyBorder="1" applyAlignment="1">
      <alignment horizontal="left" indent="1"/>
    </xf>
    <xf numFmtId="0" fontId="40" fillId="0" borderId="98" xfId="0" applyFont="1" applyFill="1" applyBorder="1" applyAlignment="1">
      <alignment horizontal="left" indent="1"/>
    </xf>
    <xf numFmtId="9" fontId="33" fillId="0" borderId="125" xfId="0" applyNumberFormat="1" applyFont="1" applyFill="1" applyBorder="1"/>
    <xf numFmtId="9" fontId="33" fillId="0" borderId="89" xfId="0" applyNumberFormat="1" applyFont="1" applyFill="1" applyBorder="1"/>
    <xf numFmtId="9" fontId="33" fillId="0" borderId="93" xfId="0" applyNumberFormat="1" applyFont="1" applyFill="1" applyBorder="1"/>
    <xf numFmtId="3" fontId="33" fillId="0" borderId="78" xfId="0" applyNumberFormat="1" applyFont="1" applyFill="1" applyBorder="1"/>
    <xf numFmtId="3" fontId="33" fillId="0" borderId="86" xfId="0" applyNumberFormat="1" applyFont="1" applyFill="1" applyBorder="1"/>
    <xf numFmtId="3" fontId="33" fillId="0" borderId="81" xfId="0" applyNumberFormat="1" applyFont="1" applyFill="1" applyBorder="1"/>
    <xf numFmtId="9" fontId="33" fillId="0" borderId="126" xfId="0" applyNumberFormat="1" applyFont="1" applyFill="1" applyBorder="1"/>
    <xf numFmtId="9" fontId="33" fillId="0" borderId="96" xfId="0" applyNumberFormat="1" applyFont="1" applyFill="1" applyBorder="1"/>
    <xf numFmtId="9" fontId="33" fillId="0" borderId="110" xfId="0" applyNumberFormat="1" applyFont="1" applyFill="1" applyBorder="1"/>
    <xf numFmtId="9" fontId="30" fillId="0" borderId="0" xfId="0" applyNumberFormat="1" applyFont="1"/>
    <xf numFmtId="0" fontId="62" fillId="0" borderId="0" xfId="0" applyFont="1" applyFill="1"/>
    <xf numFmtId="0" fontId="63" fillId="0" borderId="0" xfId="0" applyFont="1" applyFill="1"/>
    <xf numFmtId="0" fontId="40" fillId="11" borderId="99" xfId="0" applyFont="1" applyFill="1" applyBorder="1"/>
    <xf numFmtId="0" fontId="40" fillId="11" borderId="114" xfId="0" applyFont="1" applyFill="1" applyBorder="1"/>
    <xf numFmtId="0" fontId="40" fillId="11" borderId="98" xfId="0" applyFont="1" applyFill="1" applyBorder="1"/>
    <xf numFmtId="0" fontId="3" fillId="2" borderId="90" xfId="80" applyFont="1" applyFill="1" applyBorder="1"/>
    <xf numFmtId="3" fontId="33" fillId="0" borderId="126" xfId="0" applyNumberFormat="1" applyFont="1" applyFill="1" applyBorder="1"/>
    <xf numFmtId="3" fontId="33" fillId="0" borderId="96" xfId="0" applyNumberFormat="1" applyFont="1" applyFill="1" applyBorder="1"/>
    <xf numFmtId="3" fontId="33" fillId="0" borderId="110" xfId="0" applyNumberFormat="1" applyFont="1" applyFill="1" applyBorder="1"/>
    <xf numFmtId="0" fontId="33" fillId="0" borderId="99" xfId="0" applyFont="1" applyFill="1" applyBorder="1"/>
    <xf numFmtId="0" fontId="33" fillId="0" borderId="114" xfId="0" applyFont="1" applyFill="1" applyBorder="1"/>
    <xf numFmtId="0" fontId="33" fillId="0" borderId="98" xfId="0" applyFont="1" applyFill="1" applyBorder="1"/>
    <xf numFmtId="3" fontId="33" fillId="0" borderId="125" xfId="0" applyNumberFormat="1" applyFont="1" applyFill="1" applyBorder="1"/>
    <xf numFmtId="3" fontId="33" fillId="0" borderId="89" xfId="0" applyNumberFormat="1" applyFont="1" applyFill="1" applyBorder="1"/>
    <xf numFmtId="3" fontId="33" fillId="0" borderId="93" xfId="0" applyNumberFormat="1" applyFont="1" applyFill="1" applyBorder="1"/>
    <xf numFmtId="0" fontId="3" fillId="2" borderId="127" xfId="79" applyFont="1" applyFill="1" applyBorder="1" applyAlignment="1">
      <alignment horizontal="left"/>
    </xf>
    <xf numFmtId="0" fontId="3" fillId="2" borderId="128" xfId="79" applyFont="1" applyFill="1" applyBorder="1" applyAlignment="1">
      <alignment horizontal="left"/>
    </xf>
    <xf numFmtId="0" fontId="3" fillId="2" borderId="129" xfId="80" applyFont="1" applyFill="1" applyBorder="1" applyAlignment="1">
      <alignment horizontal="left"/>
    </xf>
    <xf numFmtId="0" fontId="3" fillId="2" borderId="129" xfId="79" applyFont="1" applyFill="1" applyBorder="1" applyAlignment="1">
      <alignment horizontal="left"/>
    </xf>
    <xf numFmtId="0" fontId="3" fillId="2" borderId="130" xfId="79" applyFont="1" applyFill="1" applyBorder="1" applyAlignment="1">
      <alignment horizontal="left"/>
    </xf>
    <xf numFmtId="0" fontId="33" fillId="0" borderId="25" xfId="0" applyFont="1" applyFill="1" applyBorder="1"/>
    <xf numFmtId="0" fontId="33" fillId="0" borderId="30" xfId="0" applyFont="1" applyFill="1" applyBorder="1"/>
    <xf numFmtId="0" fontId="33" fillId="0" borderId="30" xfId="0" applyFont="1" applyFill="1" applyBorder="1" applyAlignment="1">
      <alignment horizontal="right"/>
    </xf>
    <xf numFmtId="0" fontId="33" fillId="0" borderId="30" xfId="0" applyFont="1" applyFill="1" applyBorder="1" applyAlignment="1">
      <alignment horizontal="left"/>
    </xf>
    <xf numFmtId="164" fontId="33" fillId="0" borderId="30" xfId="0" applyNumberFormat="1" applyFont="1" applyFill="1" applyBorder="1"/>
    <xf numFmtId="165" fontId="33" fillId="0" borderId="30" xfId="0" applyNumberFormat="1" applyFont="1" applyFill="1" applyBorder="1"/>
    <xf numFmtId="9" fontId="33" fillId="0" borderId="30" xfId="0" applyNumberFormat="1" applyFont="1" applyFill="1" applyBorder="1"/>
    <xf numFmtId="0" fontId="33" fillId="0" borderId="87" xfId="0" applyFont="1" applyFill="1" applyBorder="1" applyAlignment="1">
      <alignment horizontal="right"/>
    </xf>
    <xf numFmtId="0" fontId="33" fillId="0" borderId="87" xfId="0" applyFont="1" applyFill="1" applyBorder="1" applyAlignment="1">
      <alignment horizontal="left"/>
    </xf>
    <xf numFmtId="165" fontId="33" fillId="0" borderId="87" xfId="0" applyNumberFormat="1" applyFont="1" applyFill="1" applyBorder="1"/>
    <xf numFmtId="0" fontId="33" fillId="0" borderId="82" xfId="0" applyFont="1" applyFill="1" applyBorder="1" applyAlignment="1">
      <alignment horizontal="right"/>
    </xf>
    <xf numFmtId="0" fontId="33" fillId="0" borderId="82" xfId="0" applyFont="1" applyFill="1" applyBorder="1" applyAlignment="1">
      <alignment horizontal="left"/>
    </xf>
    <xf numFmtId="165" fontId="33" fillId="0" borderId="82" xfId="0" applyNumberFormat="1" applyFont="1" applyFill="1" applyBorder="1"/>
    <xf numFmtId="0" fontId="40" fillId="2" borderId="55" xfId="0" applyFont="1" applyFill="1" applyBorder="1"/>
    <xf numFmtId="3" fontId="33" fillId="0" borderId="26" xfId="0" applyNumberFormat="1" applyFont="1" applyFill="1" applyBorder="1"/>
    <xf numFmtId="0" fontId="40" fillId="0" borderId="25" xfId="0" applyFont="1" applyFill="1" applyBorder="1"/>
    <xf numFmtId="0" fontId="40" fillId="0" borderId="86" xfId="0" applyFont="1" applyFill="1" applyBorder="1"/>
    <xf numFmtId="0" fontId="40" fillId="2" borderId="57" xfId="0" applyFont="1" applyFill="1" applyBorder="1"/>
    <xf numFmtId="164" fontId="32" fillId="2" borderId="55" xfId="53" applyNumberFormat="1" applyFont="1" applyFill="1" applyBorder="1" applyAlignment="1">
      <alignment horizontal="left"/>
    </xf>
    <xf numFmtId="164" fontId="32" fillId="2" borderId="57" xfId="53" applyNumberFormat="1" applyFont="1" applyFill="1" applyBorder="1" applyAlignment="1">
      <alignment horizontal="left"/>
    </xf>
    <xf numFmtId="164" fontId="33" fillId="0" borderId="30" xfId="0" applyNumberFormat="1" applyFont="1" applyFill="1" applyBorder="1" applyAlignment="1">
      <alignment horizontal="right"/>
    </xf>
    <xf numFmtId="0" fontId="33" fillId="2" borderId="68" xfId="0" applyFont="1" applyFill="1" applyBorder="1" applyAlignment="1">
      <alignment vertical="center"/>
    </xf>
    <xf numFmtId="0" fontId="32" fillId="2" borderId="16" xfId="26" applyNumberFormat="1" applyFont="1" applyFill="1" applyBorder="1"/>
    <xf numFmtId="0" fontId="32" fillId="2" borderId="0" xfId="26" applyNumberFormat="1" applyFont="1" applyFill="1" applyBorder="1"/>
    <xf numFmtId="9" fontId="32" fillId="2" borderId="0" xfId="26" quotePrefix="1" applyNumberFormat="1" applyFont="1" applyFill="1" applyBorder="1" applyAlignment="1">
      <alignment horizontal="right"/>
    </xf>
    <xf numFmtId="9" fontId="32" fillId="2" borderId="17" xfId="26" applyNumberFormat="1" applyFont="1" applyFill="1" applyBorder="1" applyAlignment="1">
      <alignment horizontal="right"/>
    </xf>
    <xf numFmtId="0" fontId="60" fillId="4" borderId="25" xfId="0" applyFont="1" applyFill="1" applyBorder="1" applyAlignment="1">
      <alignment horizontal="left"/>
    </xf>
    <xf numFmtId="169" fontId="60" fillId="4" borderId="30" xfId="0" applyNumberFormat="1" applyFont="1" applyFill="1" applyBorder="1"/>
    <xf numFmtId="9" fontId="60" fillId="4" borderId="30" xfId="0" applyNumberFormat="1" applyFont="1" applyFill="1" applyBorder="1"/>
    <xf numFmtId="9" fontId="60" fillId="4" borderId="26" xfId="0" applyNumberFormat="1" applyFont="1" applyFill="1" applyBorder="1"/>
    <xf numFmtId="169" fontId="0" fillId="0" borderId="87" xfId="0" applyNumberFormat="1" applyBorder="1"/>
    <xf numFmtId="9" fontId="0" fillId="0" borderId="87" xfId="0" applyNumberFormat="1" applyBorder="1"/>
    <xf numFmtId="9" fontId="0" fillId="0" borderId="88" xfId="0" applyNumberFormat="1" applyBorder="1"/>
    <xf numFmtId="169" fontId="0" fillId="0" borderId="82" xfId="0" applyNumberFormat="1" applyBorder="1"/>
    <xf numFmtId="9" fontId="0" fillId="0" borderId="82" xfId="0" applyNumberFormat="1" applyBorder="1"/>
    <xf numFmtId="9" fontId="0" fillId="0" borderId="83" xfId="0" applyNumberFormat="1" applyBorder="1"/>
    <xf numFmtId="0" fontId="60" fillId="0" borderId="86" xfId="0" applyFont="1" applyBorder="1" applyAlignment="1">
      <alignment horizontal="left" indent="1"/>
    </xf>
    <xf numFmtId="0" fontId="60" fillId="0" borderId="81" xfId="0" applyFont="1" applyBorder="1" applyAlignment="1">
      <alignment horizontal="left" indent="1"/>
    </xf>
    <xf numFmtId="0" fontId="60" fillId="4" borderId="86" xfId="0" applyFont="1" applyFill="1" applyBorder="1" applyAlignment="1">
      <alignment horizontal="left"/>
    </xf>
    <xf numFmtId="169" fontId="60" fillId="4" borderId="87" xfId="0" applyNumberFormat="1" applyFont="1" applyFill="1" applyBorder="1"/>
    <xf numFmtId="9" fontId="60" fillId="4" borderId="87" xfId="0" applyNumberFormat="1" applyFont="1" applyFill="1" applyBorder="1"/>
    <xf numFmtId="9" fontId="60" fillId="4" borderId="88" xfId="0" applyNumberFormat="1" applyFont="1" applyFill="1" applyBorder="1"/>
    <xf numFmtId="0" fontId="32" fillId="2" borderId="17" xfId="26" applyNumberFormat="1" applyFont="1" applyFill="1" applyBorder="1"/>
    <xf numFmtId="169" fontId="33" fillId="0" borderId="30" xfId="0" applyNumberFormat="1" applyFont="1" applyFill="1" applyBorder="1"/>
    <xf numFmtId="169" fontId="33" fillId="0" borderId="26" xfId="0" applyNumberFormat="1" applyFont="1" applyFill="1" applyBorder="1"/>
    <xf numFmtId="169" fontId="33" fillId="0" borderId="87" xfId="0" applyNumberFormat="1" applyFont="1" applyFill="1" applyBorder="1"/>
    <xf numFmtId="169" fontId="33" fillId="0" borderId="88" xfId="0" applyNumberFormat="1" applyFont="1" applyFill="1" applyBorder="1"/>
    <xf numFmtId="169" fontId="33" fillId="0" borderId="82" xfId="0" applyNumberFormat="1" applyFont="1" applyFill="1" applyBorder="1"/>
    <xf numFmtId="169" fontId="33" fillId="0" borderId="83" xfId="0" applyNumberFormat="1" applyFont="1" applyFill="1" applyBorder="1"/>
    <xf numFmtId="0" fontId="40" fillId="0" borderId="81" xfId="0" applyFont="1" applyFill="1" applyBorder="1"/>
    <xf numFmtId="0" fontId="33" fillId="2" borderId="32" xfId="0" applyFont="1" applyFill="1" applyBorder="1" applyAlignment="1">
      <alignment horizontal="center" vertical="top" wrapText="1"/>
    </xf>
    <xf numFmtId="0" fontId="32" fillId="2" borderId="32" xfId="0" applyFont="1" applyFill="1" applyBorder="1" applyAlignment="1">
      <alignment horizontal="center" vertical="top" wrapText="1"/>
    </xf>
    <xf numFmtId="0" fontId="32" fillId="2" borderId="32" xfId="0" applyFont="1" applyFill="1" applyBorder="1" applyAlignment="1">
      <alignment horizontal="center" vertical="top"/>
    </xf>
    <xf numFmtId="0" fontId="0" fillId="0" borderId="32" xfId="0" applyNumberFormat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center"/>
    </xf>
    <xf numFmtId="3" fontId="32" fillId="2" borderId="16" xfId="0" applyNumberFormat="1" applyFont="1" applyFill="1" applyBorder="1" applyAlignment="1">
      <alignment horizontal="left"/>
    </xf>
    <xf numFmtId="3" fontId="32" fillId="2" borderId="17" xfId="0" applyNumberFormat="1" applyFont="1" applyFill="1" applyBorder="1" applyAlignment="1">
      <alignment horizontal="center"/>
    </xf>
    <xf numFmtId="3" fontId="32" fillId="2" borderId="0" xfId="0" applyNumberFormat="1" applyFont="1" applyFill="1" applyBorder="1" applyAlignment="1">
      <alignment horizontal="center"/>
    </xf>
    <xf numFmtId="9" fontId="45" fillId="2" borderId="17" xfId="0" applyNumberFormat="1" applyFont="1" applyFill="1" applyBorder="1" applyAlignment="1">
      <alignment horizontal="center" vertical="top"/>
    </xf>
    <xf numFmtId="3" fontId="32" fillId="2" borderId="17" xfId="0" applyNumberFormat="1" applyFont="1" applyFill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top" wrapText="1"/>
    </xf>
    <xf numFmtId="0" fontId="32" fillId="2" borderId="17" xfId="26" applyNumberFormat="1" applyFont="1" applyFill="1" applyBorder="1" applyAlignment="1">
      <alignment horizontal="right"/>
    </xf>
    <xf numFmtId="49" fontId="32" fillId="2" borderId="32" xfId="0" applyNumberFormat="1" applyFont="1" applyFill="1" applyBorder="1" applyAlignment="1">
      <alignment horizontal="center" vertical="top"/>
    </xf>
    <xf numFmtId="0" fontId="32" fillId="2" borderId="16" xfId="0" applyNumberFormat="1" applyFont="1" applyFill="1" applyBorder="1" applyAlignment="1">
      <alignment horizontal="left"/>
    </xf>
    <xf numFmtId="0" fontId="32" fillId="2" borderId="17" xfId="0" applyNumberFormat="1" applyFont="1" applyFill="1" applyBorder="1" applyAlignment="1">
      <alignment horizontal="left"/>
    </xf>
    <xf numFmtId="0" fontId="32" fillId="2" borderId="0" xfId="0" applyNumberFormat="1" applyFont="1" applyFill="1" applyBorder="1" applyAlignment="1">
      <alignment horizontal="left"/>
    </xf>
    <xf numFmtId="0" fontId="45" fillId="2" borderId="17" xfId="0" applyNumberFormat="1" applyFont="1" applyFill="1" applyBorder="1" applyAlignment="1">
      <alignment horizontal="center" vertical="top"/>
    </xf>
  </cellXfs>
  <cellStyles count="99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8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LEK_FNOL 2" xfId="80" xr:uid="{00000000-0005-0000-0000-000051000000}"/>
    <cellStyle name="normální_Manažerské tabulky" xfId="81" xr:uid="{00000000-0005-0000-0000-000052000000}"/>
    <cellStyle name="normální_Sestava hospodaření" xfId="82" xr:uid="{00000000-0005-0000-0000-000053000000}"/>
    <cellStyle name="Procenta" xfId="83" builtinId="5"/>
    <cellStyle name="Procenta 10" xfId="84" xr:uid="{00000000-0005-0000-0000-000055000000}"/>
    <cellStyle name="Procenta 11" xfId="85" xr:uid="{00000000-0005-0000-0000-000056000000}"/>
    <cellStyle name="Procenta 2" xfId="86" xr:uid="{00000000-0005-0000-0000-000057000000}"/>
    <cellStyle name="Procenta 2 2" xfId="87" xr:uid="{00000000-0005-0000-0000-000058000000}"/>
    <cellStyle name="Procenta 2 2 2" xfId="88" xr:uid="{00000000-0005-0000-0000-000059000000}"/>
    <cellStyle name="Procenta 2 3" xfId="89" xr:uid="{00000000-0005-0000-0000-00005A000000}"/>
    <cellStyle name="Procenta 3" xfId="90" xr:uid="{00000000-0005-0000-0000-00005B000000}"/>
    <cellStyle name="Procenta 3 2" xfId="91" xr:uid="{00000000-0005-0000-0000-00005C000000}"/>
    <cellStyle name="Procenta 4" xfId="92" xr:uid="{00000000-0005-0000-0000-00005D000000}"/>
    <cellStyle name="Procenta 5" xfId="93" xr:uid="{00000000-0005-0000-0000-00005E000000}"/>
    <cellStyle name="Procenta 6" xfId="94" xr:uid="{00000000-0005-0000-0000-00005F000000}"/>
    <cellStyle name="Procenta 7" xfId="95" xr:uid="{00000000-0005-0000-0000-000060000000}"/>
    <cellStyle name="Procenta 8" xfId="96" xr:uid="{00000000-0005-0000-0000-000061000000}"/>
    <cellStyle name="Procenta 9" xfId="97" xr:uid="{00000000-0005-0000-0000-000062000000}"/>
  </cellStyles>
  <dxfs count="109"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108"/>
      <tableStyleElement type="headerRow" dxfId="107"/>
      <tableStyleElement type="totalRow" dxfId="106"/>
      <tableStyleElement type="firstColumn" dxfId="105"/>
      <tableStyleElement type="lastColumn" dxfId="104"/>
      <tableStyleElement type="firstRowStripe" dxfId="103"/>
      <tableStyleElement type="firstColumnStripe" dxfId="102"/>
    </tableStyle>
    <tableStyle name="TableStyleMedium2 2" pivot="0" count="7" xr9:uid="{00000000-0011-0000-FFFF-FFFF01000000}">
      <tableStyleElement type="wholeTable" dxfId="101"/>
      <tableStyleElement type="headerRow" dxfId="100"/>
      <tableStyleElement type="totalRow" dxfId="99"/>
      <tableStyleElement type="firstColumn" dxfId="98"/>
      <tableStyleElement type="lastColumn" dxfId="97"/>
      <tableStyleElement type="firstRowStripe" dxfId="96"/>
      <tableStyleElement type="firstColumnStripe" dxfId="95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Graf'!$B$4:$F$4</c:f>
              <c:numCache>
                <c:formatCode>General</c:formatCode>
                <c:ptCount val="5"/>
                <c:pt idx="0">
                  <c:v>0.89344778231508926</c:v>
                </c:pt>
                <c:pt idx="1">
                  <c:v>0.8609980460941028</c:v>
                </c:pt>
                <c:pt idx="2">
                  <c:v>0.82676561882870792</c:v>
                </c:pt>
                <c:pt idx="3">
                  <c:v>0.83023329904358989</c:v>
                </c:pt>
                <c:pt idx="4">
                  <c:v>0.9451044267723725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>
          <a:extLst>
            <a:ext uri="{FF2B5EF4-FFF2-40B4-BE49-F238E27FC236}">
              <a16:creationId xmlns:a16="http://schemas.microsoft.com/office/drawing/2014/main" id="{00000000-0008-0000-0400-00006128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17" totalsRowShown="0" headerRowDxfId="94" tableBorderDxfId="93">
  <autoFilter ref="A7:S17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92"/>
    <tableColumn id="2" xr3:uid="{00000000-0010-0000-0000-000002000000}" name="popis" dataDxfId="91"/>
    <tableColumn id="3" xr3:uid="{00000000-0010-0000-0000-000003000000}" name="01 uv_sk" dataDxfId="9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8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8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8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8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8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8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8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8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8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8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7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7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7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7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75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74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58" totalsRowShown="0">
  <autoFilter ref="C3:S58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31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129" bestFit="1" customWidth="1"/>
    <col min="2" max="2" width="102.28515625" style="129" bestFit="1" customWidth="1"/>
    <col min="3" max="3" width="16.140625" style="47" hidden="1" customWidth="1"/>
    <col min="4" max="16384" width="8.85546875" style="129"/>
  </cols>
  <sheetData>
    <row r="1" spans="1:3" ht="18.600000000000001" customHeight="1" thickBot="1" x14ac:dyDescent="0.35">
      <c r="A1" s="329" t="s">
        <v>107</v>
      </c>
      <c r="B1" s="329"/>
    </row>
    <row r="2" spans="1:3" ht="14.45" customHeight="1" thickBot="1" x14ac:dyDescent="0.25">
      <c r="A2" s="459" t="s">
        <v>270</v>
      </c>
      <c r="B2" s="46"/>
    </row>
    <row r="3" spans="1:3" ht="14.45" customHeight="1" thickBot="1" x14ac:dyDescent="0.25">
      <c r="A3" s="325" t="s">
        <v>140</v>
      </c>
      <c r="B3" s="326"/>
    </row>
    <row r="4" spans="1:3" ht="14.45" customHeight="1" x14ac:dyDescent="0.2">
      <c r="A4" s="144" t="str">
        <f t="shared" ref="A4:A8" si="0">HYPERLINK("#'"&amp;C4&amp;"'!A1",C4)</f>
        <v>Motivace</v>
      </c>
      <c r="B4" s="88" t="s">
        <v>120</v>
      </c>
      <c r="C4" s="47" t="s">
        <v>121</v>
      </c>
    </row>
    <row r="5" spans="1:3" ht="14.45" customHeight="1" x14ac:dyDescent="0.2">
      <c r="A5" s="145" t="str">
        <f t="shared" si="0"/>
        <v>HI</v>
      </c>
      <c r="B5" s="89" t="s">
        <v>136</v>
      </c>
      <c r="C5" s="47" t="s">
        <v>110</v>
      </c>
    </row>
    <row r="6" spans="1:3" ht="14.45" customHeight="1" x14ac:dyDescent="0.2">
      <c r="A6" s="146" t="str">
        <f t="shared" si="0"/>
        <v>HI Graf</v>
      </c>
      <c r="B6" s="90" t="s">
        <v>103</v>
      </c>
      <c r="C6" s="47" t="s">
        <v>111</v>
      </c>
    </row>
    <row r="7" spans="1:3" ht="14.45" customHeight="1" x14ac:dyDescent="0.2">
      <c r="A7" s="146" t="str">
        <f t="shared" si="0"/>
        <v>Man Tab</v>
      </c>
      <c r="B7" s="90" t="s">
        <v>272</v>
      </c>
      <c r="C7" s="47" t="s">
        <v>112</v>
      </c>
    </row>
    <row r="8" spans="1:3" ht="14.45" customHeight="1" thickBot="1" x14ac:dyDescent="0.25">
      <c r="A8" s="147" t="str">
        <f t="shared" si="0"/>
        <v>HV</v>
      </c>
      <c r="B8" s="91" t="s">
        <v>61</v>
      </c>
      <c r="C8" s="47" t="s">
        <v>66</v>
      </c>
    </row>
    <row r="9" spans="1:3" ht="14.45" customHeight="1" thickBot="1" x14ac:dyDescent="0.25">
      <c r="A9" s="92"/>
      <c r="B9" s="92"/>
    </row>
    <row r="10" spans="1:3" ht="14.45" customHeight="1" thickBot="1" x14ac:dyDescent="0.25">
      <c r="A10" s="327" t="s">
        <v>108</v>
      </c>
      <c r="B10" s="326"/>
    </row>
    <row r="11" spans="1:3" ht="14.45" customHeight="1" x14ac:dyDescent="0.2">
      <c r="A11" s="148" t="str">
        <f t="shared" ref="A11" si="1">HYPERLINK("#'"&amp;C11&amp;"'!A1",C11)</f>
        <v>Léky Žádanky</v>
      </c>
      <c r="B11" s="89" t="s">
        <v>137</v>
      </c>
      <c r="C11" s="47" t="s">
        <v>113</v>
      </c>
    </row>
    <row r="12" spans="1:3" ht="14.45" customHeight="1" x14ac:dyDescent="0.2">
      <c r="A12" s="146" t="str">
        <f t="shared" ref="A12:A23" si="2">HYPERLINK("#'"&amp;C12&amp;"'!A1",C12)</f>
        <v>LŽ Detail</v>
      </c>
      <c r="B12" s="90" t="s">
        <v>163</v>
      </c>
      <c r="C12" s="47" t="s">
        <v>114</v>
      </c>
    </row>
    <row r="13" spans="1:3" ht="28.9" customHeight="1" x14ac:dyDescent="0.2">
      <c r="A13" s="146" t="str">
        <f t="shared" si="2"/>
        <v>LŽ PL</v>
      </c>
      <c r="B13" s="512" t="s">
        <v>164</v>
      </c>
      <c r="C13" s="47" t="s">
        <v>144</v>
      </c>
    </row>
    <row r="14" spans="1:3" ht="14.45" customHeight="1" x14ac:dyDescent="0.2">
      <c r="A14" s="146" t="str">
        <f t="shared" si="2"/>
        <v>LŽ PL Detail</v>
      </c>
      <c r="B14" s="90" t="s">
        <v>500</v>
      </c>
      <c r="C14" s="47" t="s">
        <v>146</v>
      </c>
    </row>
    <row r="15" spans="1:3" ht="14.45" customHeight="1" x14ac:dyDescent="0.2">
      <c r="A15" s="146" t="str">
        <f t="shared" si="2"/>
        <v>LŽ Statim</v>
      </c>
      <c r="B15" s="254" t="s">
        <v>196</v>
      </c>
      <c r="C15" s="47" t="s">
        <v>206</v>
      </c>
    </row>
    <row r="16" spans="1:3" ht="14.45" customHeight="1" x14ac:dyDescent="0.2">
      <c r="A16" s="146" t="str">
        <f t="shared" si="2"/>
        <v>Léky Recepty</v>
      </c>
      <c r="B16" s="90" t="s">
        <v>138</v>
      </c>
      <c r="C16" s="47" t="s">
        <v>115</v>
      </c>
    </row>
    <row r="17" spans="1:3" ht="14.45" customHeight="1" x14ac:dyDescent="0.2">
      <c r="A17" s="146" t="str">
        <f t="shared" si="2"/>
        <v>LRp Lékaři</v>
      </c>
      <c r="B17" s="90" t="s">
        <v>149</v>
      </c>
      <c r="C17" s="47" t="s">
        <v>150</v>
      </c>
    </row>
    <row r="18" spans="1:3" ht="14.45" customHeight="1" x14ac:dyDescent="0.2">
      <c r="A18" s="146" t="str">
        <f t="shared" si="2"/>
        <v>LRp Detail</v>
      </c>
      <c r="B18" s="90" t="s">
        <v>1824</v>
      </c>
      <c r="C18" s="47" t="s">
        <v>116</v>
      </c>
    </row>
    <row r="19" spans="1:3" ht="28.9" customHeight="1" x14ac:dyDescent="0.2">
      <c r="A19" s="146" t="str">
        <f t="shared" si="2"/>
        <v>LRp PL</v>
      </c>
      <c r="B19" s="512" t="s">
        <v>1825</v>
      </c>
      <c r="C19" s="47" t="s">
        <v>145</v>
      </c>
    </row>
    <row r="20" spans="1:3" ht="14.45" customHeight="1" x14ac:dyDescent="0.2">
      <c r="A20" s="146" t="str">
        <f>HYPERLINK("#'"&amp;C20&amp;"'!A1",C20)</f>
        <v>LRp PL Detail</v>
      </c>
      <c r="B20" s="90" t="s">
        <v>1956</v>
      </c>
      <c r="C20" s="47" t="s">
        <v>147</v>
      </c>
    </row>
    <row r="21" spans="1:3" ht="14.45" customHeight="1" x14ac:dyDescent="0.2">
      <c r="A21" s="148" t="str">
        <f t="shared" ref="A21" si="3">HYPERLINK("#'"&amp;C21&amp;"'!A1",C21)</f>
        <v>Materiál Žádanky</v>
      </c>
      <c r="B21" s="90" t="s">
        <v>139</v>
      </c>
      <c r="C21" s="47" t="s">
        <v>117</v>
      </c>
    </row>
    <row r="22" spans="1:3" ht="14.45" customHeight="1" x14ac:dyDescent="0.2">
      <c r="A22" s="146" t="str">
        <f t="shared" si="2"/>
        <v>MŽ Detail</v>
      </c>
      <c r="B22" s="90" t="s">
        <v>2236</v>
      </c>
      <c r="C22" s="47" t="s">
        <v>118</v>
      </c>
    </row>
    <row r="23" spans="1:3" ht="14.45" customHeight="1" thickBot="1" x14ac:dyDescent="0.25">
      <c r="A23" s="148" t="str">
        <f t="shared" si="2"/>
        <v>Osobní náklady</v>
      </c>
      <c r="B23" s="90" t="s">
        <v>105</v>
      </c>
      <c r="C23" s="47" t="s">
        <v>119</v>
      </c>
    </row>
    <row r="24" spans="1:3" ht="14.45" customHeight="1" thickBot="1" x14ac:dyDescent="0.25">
      <c r="A24" s="93"/>
      <c r="B24" s="93"/>
    </row>
    <row r="25" spans="1:3" ht="14.45" customHeight="1" thickBot="1" x14ac:dyDescent="0.25">
      <c r="A25" s="328" t="s">
        <v>109</v>
      </c>
      <c r="B25" s="326"/>
    </row>
    <row r="26" spans="1:3" ht="14.45" customHeight="1" x14ac:dyDescent="0.2">
      <c r="A26" s="149" t="str">
        <f t="shared" ref="A26:A31" si="4">HYPERLINK("#'"&amp;C26&amp;"'!A1",C26)</f>
        <v>ZV Vykáz.-A</v>
      </c>
      <c r="B26" s="89" t="s">
        <v>2259</v>
      </c>
      <c r="C26" s="47" t="s">
        <v>122</v>
      </c>
    </row>
    <row r="27" spans="1:3" ht="14.45" customHeight="1" x14ac:dyDescent="0.2">
      <c r="A27" s="146" t="str">
        <f t="shared" ref="A27" si="5">HYPERLINK("#'"&amp;C27&amp;"'!A1",C27)</f>
        <v>ZV Vykáz.-A Lékaři</v>
      </c>
      <c r="B27" s="90" t="s">
        <v>2279</v>
      </c>
      <c r="C27" s="47" t="s">
        <v>209</v>
      </c>
    </row>
    <row r="28" spans="1:3" ht="14.45" customHeight="1" x14ac:dyDescent="0.2">
      <c r="A28" s="146" t="str">
        <f t="shared" si="4"/>
        <v>ZV Vykáz.-A Detail</v>
      </c>
      <c r="B28" s="90" t="s">
        <v>2391</v>
      </c>
      <c r="C28" s="47" t="s">
        <v>123</v>
      </c>
    </row>
    <row r="29" spans="1:3" ht="14.45" customHeight="1" x14ac:dyDescent="0.25">
      <c r="A29" s="267" t="str">
        <f>HYPERLINK("#'"&amp;C29&amp;"'!A1",C29)</f>
        <v>ZV Vykáz.-A Det.Lék.</v>
      </c>
      <c r="B29" s="90" t="s">
        <v>2392</v>
      </c>
      <c r="C29" s="47" t="s">
        <v>212</v>
      </c>
    </row>
    <row r="30" spans="1:3" ht="14.45" customHeight="1" x14ac:dyDescent="0.2">
      <c r="A30" s="146" t="str">
        <f t="shared" si="4"/>
        <v>ZV Vykáz.-H</v>
      </c>
      <c r="B30" s="90" t="s">
        <v>126</v>
      </c>
      <c r="C30" s="47" t="s">
        <v>124</v>
      </c>
    </row>
    <row r="31" spans="1:3" ht="14.45" customHeight="1" x14ac:dyDescent="0.2">
      <c r="A31" s="146" t="str">
        <f t="shared" si="4"/>
        <v>ZV Vykáz.-H Detail</v>
      </c>
      <c r="B31" s="90" t="s">
        <v>2413</v>
      </c>
      <c r="C31" s="47" t="s">
        <v>125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 xr:uid="{F624F833-B1B5-4F7C-AE73-7289548740CF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27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150" bestFit="1" customWidth="1"/>
    <col min="2" max="2" width="11.7109375" style="150" hidden="1" customWidth="1"/>
    <col min="3" max="4" width="11" style="152" customWidth="1"/>
    <col min="5" max="5" width="11" style="153" customWidth="1"/>
    <col min="6" max="16384" width="8.85546875" style="150"/>
  </cols>
  <sheetData>
    <row r="1" spans="1:5" ht="19.5" thickBot="1" x14ac:dyDescent="0.35">
      <c r="A1" s="329" t="s">
        <v>120</v>
      </c>
      <c r="B1" s="329"/>
      <c r="C1" s="330"/>
      <c r="D1" s="330"/>
      <c r="E1" s="330"/>
    </row>
    <row r="2" spans="1:5" ht="14.45" customHeight="1" thickBot="1" x14ac:dyDescent="0.25">
      <c r="A2" s="459" t="s">
        <v>270</v>
      </c>
      <c r="B2" s="151"/>
    </row>
    <row r="3" spans="1:5" ht="14.45" customHeight="1" thickBot="1" x14ac:dyDescent="0.25">
      <c r="A3" s="154"/>
      <c r="C3" s="155" t="s">
        <v>106</v>
      </c>
      <c r="D3" s="156" t="s">
        <v>72</v>
      </c>
      <c r="E3" s="157" t="s">
        <v>74</v>
      </c>
    </row>
    <row r="4" spans="1:5" ht="14.45" customHeight="1" thickBot="1" x14ac:dyDescent="0.25">
      <c r="A4" s="158" t="str">
        <f>HYPERLINK("#HI!A1","NÁKLADY CELKEM (v tisících Kč)")</f>
        <v>NÁKLADY CELKEM (v tisících Kč)</v>
      </c>
      <c r="B4" s="159"/>
      <c r="C4" s="160">
        <f ca="1">IF(ISERROR(VLOOKUP("Náklady celkem",INDIRECT("HI!$A:$G"),6,0)),0,VLOOKUP("Náklady celkem",INDIRECT("HI!$A:$G"),6,0))</f>
        <v>0</v>
      </c>
      <c r="D4" s="160">
        <f ca="1">IF(ISERROR(VLOOKUP("Náklady celkem",INDIRECT("HI!$A:$G"),5,0)),0,VLOOKUP("Náklady celkem",INDIRECT("HI!$A:$G"),5,0))</f>
        <v>3918.7833800000008</v>
      </c>
      <c r="E4" s="161">
        <f ca="1">IF(C4=0,0,D4/C4)</f>
        <v>0</v>
      </c>
    </row>
    <row r="5" spans="1:5" ht="14.45" customHeight="1" x14ac:dyDescent="0.2">
      <c r="A5" s="162" t="s">
        <v>152</v>
      </c>
      <c r="B5" s="163"/>
      <c r="C5" s="164"/>
      <c r="D5" s="164"/>
      <c r="E5" s="165"/>
    </row>
    <row r="6" spans="1:5" ht="14.45" customHeight="1" x14ac:dyDescent="0.2">
      <c r="A6" s="166" t="s">
        <v>157</v>
      </c>
      <c r="B6" s="167"/>
      <c r="C6" s="168"/>
      <c r="D6" s="168"/>
      <c r="E6" s="165"/>
    </row>
    <row r="7" spans="1:5" ht="14.45" customHeight="1" x14ac:dyDescent="0.25">
      <c r="A7" s="257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67" t="s">
        <v>110</v>
      </c>
      <c r="C7" s="168">
        <f>IF(ISERROR(HI!F5),"",HI!F5)</f>
        <v>0</v>
      </c>
      <c r="D7" s="168">
        <f>IF(ISERROR(HI!E5),"",HI!E5)</f>
        <v>5.6037199999999991</v>
      </c>
      <c r="E7" s="165">
        <f t="shared" ref="E7:E15" si="0">IF(C7=0,0,D7/C7)</f>
        <v>0</v>
      </c>
    </row>
    <row r="8" spans="1:5" ht="14.45" customHeight="1" x14ac:dyDescent="0.25">
      <c r="A8" s="257" t="str">
        <f>HYPERLINK("#'LŽ PL'!A1","Plnění pozitivního listu (min. 90%)")</f>
        <v>Plnění pozitivního listu (min. 90%)</v>
      </c>
      <c r="B8" s="167" t="s">
        <v>144</v>
      </c>
      <c r="C8" s="169">
        <v>0.9</v>
      </c>
      <c r="D8" s="169">
        <f>IF(ISERROR(VLOOKUP("celkem",'LŽ PL'!$A:$F,5,0)),0,VLOOKUP("celkem",'LŽ PL'!$A:$F,5,0))</f>
        <v>0.72048929663608563</v>
      </c>
      <c r="E8" s="165">
        <f t="shared" si="0"/>
        <v>0.80054366292898405</v>
      </c>
    </row>
    <row r="9" spans="1:5" ht="14.45" customHeight="1" x14ac:dyDescent="0.25">
      <c r="A9" s="257" t="str">
        <f>HYPERLINK("#'LŽ Statim'!A1","Podíl statimových žádanek (max. 30%)")</f>
        <v>Podíl statimových žádanek (max. 30%)</v>
      </c>
      <c r="B9" s="255" t="s">
        <v>206</v>
      </c>
      <c r="C9" s="256">
        <v>0.3</v>
      </c>
      <c r="D9" s="256">
        <f>IF('LŽ Statim'!G3="",0,'LŽ Statim'!G3)</f>
        <v>5.4545454545454543E-2</v>
      </c>
      <c r="E9" s="165">
        <f>IF(C9=0,0,D9/C9)</f>
        <v>0.18181818181818182</v>
      </c>
    </row>
    <row r="10" spans="1:5" ht="14.45" customHeight="1" x14ac:dyDescent="0.2">
      <c r="A10" s="170" t="s">
        <v>153</v>
      </c>
      <c r="B10" s="167"/>
      <c r="C10" s="168"/>
      <c r="D10" s="168"/>
      <c r="E10" s="165"/>
    </row>
    <row r="11" spans="1:5" ht="14.45" customHeight="1" x14ac:dyDescent="0.25">
      <c r="A11" s="257" t="str">
        <f>HYPERLINK("#'Léky Recepty'!A1","Záchyt v lékárně (Úhrada Kč, min. 60%)")</f>
        <v>Záchyt v lékárně (Úhrada Kč, min. 60%)</v>
      </c>
      <c r="B11" s="167" t="s">
        <v>115</v>
      </c>
      <c r="C11" s="169">
        <v>0.6</v>
      </c>
      <c r="D11" s="169">
        <f>IF(ISERROR(VLOOKUP("Celkem",'Léky Recepty'!B:H,5,0)),0,VLOOKUP("Celkem",'Léky Recepty'!B:H,5,0))</f>
        <v>0.48735413632647095</v>
      </c>
      <c r="E11" s="165">
        <f t="shared" si="0"/>
        <v>0.81225689387745159</v>
      </c>
    </row>
    <row r="12" spans="1:5" ht="14.45" customHeight="1" x14ac:dyDescent="0.25">
      <c r="A12" s="257" t="str">
        <f>HYPERLINK("#'LRp PL'!A1","Plnění pozitivního listu (min. 80%)")</f>
        <v>Plnění pozitivního listu (min. 80%)</v>
      </c>
      <c r="B12" s="167" t="s">
        <v>145</v>
      </c>
      <c r="C12" s="169">
        <v>0.8</v>
      </c>
      <c r="D12" s="169">
        <f>IF(ISERROR(VLOOKUP("Celkem",'LRp PL'!A:F,5,0)),0,VLOOKUP("Celkem",'LRp PL'!A:F,5,0))</f>
        <v>0.8571375382362707</v>
      </c>
      <c r="E12" s="165">
        <f t="shared" si="0"/>
        <v>1.0714219227953383</v>
      </c>
    </row>
    <row r="13" spans="1:5" ht="14.45" customHeight="1" x14ac:dyDescent="0.2">
      <c r="A13" s="170" t="s">
        <v>154</v>
      </c>
      <c r="B13" s="167"/>
      <c r="C13" s="168"/>
      <c r="D13" s="168"/>
      <c r="E13" s="165"/>
    </row>
    <row r="14" spans="1:5" ht="14.45" customHeight="1" x14ac:dyDescent="0.2">
      <c r="A14" s="171" t="s">
        <v>158</v>
      </c>
      <c r="B14" s="167"/>
      <c r="C14" s="164"/>
      <c r="D14" s="164"/>
      <c r="E14" s="165"/>
    </row>
    <row r="15" spans="1:5" ht="14.45" customHeight="1" x14ac:dyDescent="0.2">
      <c r="A15" s="17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167" t="s">
        <v>110</v>
      </c>
      <c r="C15" s="168">
        <f>IF(ISERROR(HI!F6),"",HI!F6)</f>
        <v>0</v>
      </c>
      <c r="D15" s="168">
        <f>IF(ISERROR(HI!E6),"",HI!E6)</f>
        <v>15.555729999999999</v>
      </c>
      <c r="E15" s="165">
        <f t="shared" si="0"/>
        <v>0</v>
      </c>
    </row>
    <row r="16" spans="1:5" ht="14.45" customHeight="1" thickBot="1" x14ac:dyDescent="0.25">
      <c r="A16" s="173" t="str">
        <f>HYPERLINK("#HI!A1","Osobní náklady")</f>
        <v>Osobní náklady</v>
      </c>
      <c r="B16" s="167"/>
      <c r="C16" s="164">
        <f ca="1">IF(ISERROR(VLOOKUP("Osobní náklady (Kč) *",INDIRECT("HI!$A:$G"),6,0)),0,VLOOKUP("Osobní náklady (Kč) *",INDIRECT("HI!$A:$G"),6,0))</f>
        <v>0</v>
      </c>
      <c r="D16" s="164">
        <f ca="1">IF(ISERROR(VLOOKUP("Osobní náklady (Kč) *",INDIRECT("HI!$A:$G"),5,0)),0,VLOOKUP("Osobní náklady (Kč) *",INDIRECT("HI!$A:$G"),5,0))</f>
        <v>3259.5978599999999</v>
      </c>
      <c r="E16" s="165">
        <f ca="1">IF(C16=0,0,D16/C16)</f>
        <v>0</v>
      </c>
    </row>
    <row r="17" spans="1:5" ht="14.45" customHeight="1" thickBot="1" x14ac:dyDescent="0.25">
      <c r="A17" s="177"/>
      <c r="B17" s="178"/>
      <c r="C17" s="179"/>
      <c r="D17" s="179"/>
      <c r="E17" s="180"/>
    </row>
    <row r="18" spans="1:5" ht="14.45" customHeight="1" thickBot="1" x14ac:dyDescent="0.25">
      <c r="A18" s="181" t="str">
        <f>HYPERLINK("#HI!A1","VÝNOSY CELKEM (v tisících)")</f>
        <v>VÝNOSY CELKEM (v tisících)</v>
      </c>
      <c r="B18" s="182"/>
      <c r="C18" s="183">
        <f ca="1">IF(ISERROR(VLOOKUP("Výnosy celkem",INDIRECT("HI!$A:$G"),6,0)),0,VLOOKUP("Výnosy celkem",INDIRECT("HI!$A:$G"),6,0))</f>
        <v>3824.06095</v>
      </c>
      <c r="D18" s="183">
        <f ca="1">IF(ISERROR(VLOOKUP("Výnosy celkem",INDIRECT("HI!$A:$G"),5,0)),0,VLOOKUP("Výnosy celkem",INDIRECT("HI!$A:$G"),5,0))</f>
        <v>3703.6595800000009</v>
      </c>
      <c r="E18" s="184">
        <f t="shared" ref="E18:E23" ca="1" si="1">IF(C18=0,0,D18/C18)</f>
        <v>0.96851478792460166</v>
      </c>
    </row>
    <row r="19" spans="1:5" ht="14.45" customHeight="1" x14ac:dyDescent="0.2">
      <c r="A19" s="185" t="str">
        <f>HYPERLINK("#HI!A1","Ambulance (body za výkony + Kč za ZUM a ZULP)")</f>
        <v>Ambulance (body za výkony + Kč za ZUM a ZULP)</v>
      </c>
      <c r="B19" s="163"/>
      <c r="C19" s="164">
        <f ca="1">IF(ISERROR(VLOOKUP("Ambulance *",INDIRECT("HI!$A:$G"),6,0)),0,VLOOKUP("Ambulance *",INDIRECT("HI!$A:$G"),6,0))</f>
        <v>3824.06095</v>
      </c>
      <c r="D19" s="164">
        <f ca="1">IF(ISERROR(VLOOKUP("Ambulance *",INDIRECT("HI!$A:$G"),5,0)),0,VLOOKUP("Ambulance *",INDIRECT("HI!$A:$G"),5,0))</f>
        <v>3703.6595800000009</v>
      </c>
      <c r="E19" s="165">
        <f t="shared" ca="1" si="1"/>
        <v>0.96851478792460166</v>
      </c>
    </row>
    <row r="20" spans="1:5" ht="14.45" customHeight="1" x14ac:dyDescent="0.25">
      <c r="A20" s="264" t="str">
        <f>HYPERLINK("#'ZV Vykáz.-A'!A1","Zdravotní výkony vykázané u ambulantních pacientů (min. 100 % 2016)")</f>
        <v>Zdravotní výkony vykázané u ambulantních pacientů (min. 100 % 2016)</v>
      </c>
      <c r="B20" s="265" t="s">
        <v>122</v>
      </c>
      <c r="C20" s="169">
        <v>1</v>
      </c>
      <c r="D20" s="169">
        <f>IF(ISERROR(VLOOKUP("Celkem:",'ZV Vykáz.-A'!$A:$AB,10,0)),"",VLOOKUP("Celkem:",'ZV Vykáz.-A'!$A:$AB,10,0))</f>
        <v>0.96851478792460166</v>
      </c>
      <c r="E20" s="165">
        <f t="shared" si="1"/>
        <v>0.96851478792460166</v>
      </c>
    </row>
    <row r="21" spans="1:5" ht="14.45" customHeight="1" x14ac:dyDescent="0.25">
      <c r="A21" s="263" t="str">
        <f>HYPERLINK("#'ZV Vykáz.-A'!A1","Specializovaná ambulantní péče")</f>
        <v>Specializovaná ambulantní péče</v>
      </c>
      <c r="B21" s="265" t="s">
        <v>122</v>
      </c>
      <c r="C21" s="169">
        <v>1</v>
      </c>
      <c r="D21" s="256">
        <f>IF(ISERROR(VLOOKUP("Specializovaná ambulantní péče",'ZV Vykáz.-A'!$A:$AB,10,0)),"",VLOOKUP("Specializovaná ambulantní péče",'ZV Vykáz.-A'!$A:$AB,10,0))</f>
        <v>0.96851478792460166</v>
      </c>
      <c r="E21" s="165">
        <f t="shared" si="1"/>
        <v>0.96851478792460166</v>
      </c>
    </row>
    <row r="22" spans="1:5" ht="14.45" customHeight="1" x14ac:dyDescent="0.25">
      <c r="A22" s="263" t="str">
        <f>HYPERLINK("#'ZV Vykáz.-A'!A1","Ambulantní péče ve vyjmenovaných odbornostech (§9)")</f>
        <v>Ambulantní péče ve vyjmenovaných odbornostech (§9)</v>
      </c>
      <c r="B22" s="265" t="s">
        <v>122</v>
      </c>
      <c r="C22" s="169">
        <v>1</v>
      </c>
      <c r="D22" s="256" t="str">
        <f>IF(ISERROR(VLOOKUP("Ambulantní péče ve vyjmenovaných odbornostech (§9) *",'ZV Vykáz.-A'!$A:$AB,10,0)),"",VLOOKUP("Ambulantní péče ve vyjmenovaných odbornostech (§9) *",'ZV Vykáz.-A'!$A:$AB,10,0))</f>
        <v/>
      </c>
      <c r="E22" s="165">
        <f>IF(OR(C22=0,D22=""),0,IF(C22="","",D22/C22))</f>
        <v>0</v>
      </c>
    </row>
    <row r="23" spans="1:5" ht="14.45" customHeight="1" x14ac:dyDescent="0.2">
      <c r="A23" s="186" t="str">
        <f>HYPERLINK("#'ZV Vykáz.-H'!A1","Zdravotní výkony vykázané u hospitalizovaných pacientů (max. 85 %)")</f>
        <v>Zdravotní výkony vykázané u hospitalizovaných pacientů (max. 85 %)</v>
      </c>
      <c r="B23" s="265" t="s">
        <v>124</v>
      </c>
      <c r="C23" s="169">
        <v>0.85</v>
      </c>
      <c r="D23" s="169">
        <f>IF(ISERROR(VLOOKUP("Celkem:",'ZV Vykáz.-H'!$A:$S,7,0)),"",VLOOKUP("Celkem:",'ZV Vykáz.-H'!$A:$S,7,0))</f>
        <v>3.0831484794275492</v>
      </c>
      <c r="E23" s="165">
        <f t="shared" si="1"/>
        <v>3.6272335052088813</v>
      </c>
    </row>
    <row r="24" spans="1:5" ht="14.45" customHeight="1" x14ac:dyDescent="0.2">
      <c r="A24" s="187" t="str">
        <f>HYPERLINK("#HI!A1","Hospitalizace (casemix * 30000)")</f>
        <v>Hospitalizace (casemix * 30000)</v>
      </c>
      <c r="B24" s="167"/>
      <c r="C24" s="164">
        <f ca="1">IF(ISERROR(VLOOKUP("Hospitalizace *",INDIRECT("HI!$A:$G"),6,0)),0,VLOOKUP("Hospitalizace *",INDIRECT("HI!$A:$G"),6,0))</f>
        <v>0</v>
      </c>
      <c r="D24" s="164">
        <f ca="1">IF(ISERROR(VLOOKUP("Hospitalizace *",INDIRECT("HI!$A:$G"),5,0)),0,VLOOKUP("Hospitalizace *",INDIRECT("HI!$A:$G"),5,0))</f>
        <v>0</v>
      </c>
      <c r="E24" s="165">
        <f ca="1">IF(C24=0,0,D24/C24)</f>
        <v>0</v>
      </c>
    </row>
    <row r="25" spans="1:5" ht="14.45" customHeight="1" thickBot="1" x14ac:dyDescent="0.25">
      <c r="A25" s="188" t="s">
        <v>155</v>
      </c>
      <c r="B25" s="174"/>
      <c r="C25" s="175"/>
      <c r="D25" s="175"/>
      <c r="E25" s="176"/>
    </row>
    <row r="26" spans="1:5" ht="14.45" customHeight="1" thickBot="1" x14ac:dyDescent="0.25">
      <c r="A26" s="189"/>
      <c r="B26" s="190"/>
      <c r="C26" s="191"/>
      <c r="D26" s="191"/>
      <c r="E26" s="192"/>
    </row>
    <row r="27" spans="1:5" ht="14.45" customHeight="1" thickBot="1" x14ac:dyDescent="0.25">
      <c r="A27" s="193" t="s">
        <v>156</v>
      </c>
      <c r="B27" s="194"/>
      <c r="C27" s="195"/>
      <c r="D27" s="195"/>
      <c r="E27" s="196"/>
    </row>
  </sheetData>
  <mergeCells count="1">
    <mergeCell ref="A1:E1"/>
  </mergeCells>
  <conditionalFormatting sqref="E5">
    <cfRule type="cellIs" dxfId="73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72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71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70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69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68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9">
    <cfRule type="cellIs" dxfId="67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18 E8 E11:E12 E20:E21">
    <cfRule type="cellIs" dxfId="66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4 E7 E15 E22:E23">
    <cfRule type="cellIs" dxfId="65" priority="54" operator="greaterThan">
      <formula>1</formula>
    </cfRule>
    <cfRule type="iconSet" priority="5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304F0495-098A-4842-BD3C-7B0E14726A25}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129" bestFit="1" customWidth="1"/>
    <col min="2" max="2" width="9.5703125" style="129" hidden="1" customWidth="1" outlineLevel="1"/>
    <col min="3" max="3" width="9.5703125" style="129" customWidth="1" collapsed="1"/>
    <col min="4" max="4" width="2.28515625" style="129" customWidth="1"/>
    <col min="5" max="8" width="9.5703125" style="129" customWidth="1"/>
    <col min="9" max="10" width="9.7109375" style="129" hidden="1" customWidth="1" outlineLevel="1"/>
    <col min="11" max="11" width="8.85546875" style="129" collapsed="1"/>
    <col min="12" max="16384" width="8.85546875" style="129"/>
  </cols>
  <sheetData>
    <row r="1" spans="1:10" ht="18.600000000000001" customHeight="1" thickBot="1" x14ac:dyDescent="0.35">
      <c r="A1" s="340" t="s">
        <v>136</v>
      </c>
      <c r="B1" s="340"/>
      <c r="C1" s="340"/>
      <c r="D1" s="340"/>
      <c r="E1" s="340"/>
      <c r="F1" s="340"/>
      <c r="G1" s="340"/>
      <c r="H1" s="340"/>
      <c r="I1" s="340"/>
      <c r="J1" s="340"/>
    </row>
    <row r="2" spans="1:10" ht="14.45" customHeight="1" thickBot="1" x14ac:dyDescent="0.25">
      <c r="A2" s="459" t="s">
        <v>270</v>
      </c>
      <c r="B2" s="111"/>
      <c r="C2" s="111"/>
      <c r="D2" s="111"/>
      <c r="E2" s="111"/>
      <c r="F2" s="111"/>
    </row>
    <row r="3" spans="1:10" ht="14.45" customHeight="1" x14ac:dyDescent="0.2">
      <c r="A3" s="331"/>
      <c r="B3" s="107">
        <v>2018</v>
      </c>
      <c r="C3" s="40">
        <v>2019</v>
      </c>
      <c r="D3" s="7"/>
      <c r="E3" s="335">
        <v>2020</v>
      </c>
      <c r="F3" s="336"/>
      <c r="G3" s="336"/>
      <c r="H3" s="337"/>
      <c r="I3" s="338">
        <v>2017</v>
      </c>
      <c r="J3" s="339"/>
    </row>
    <row r="4" spans="1:10" ht="14.45" customHeight="1" thickBot="1" x14ac:dyDescent="0.25">
      <c r="A4" s="332"/>
      <c r="B4" s="333" t="s">
        <v>72</v>
      </c>
      <c r="C4" s="334"/>
      <c r="D4" s="7"/>
      <c r="E4" s="128" t="s">
        <v>72</v>
      </c>
      <c r="F4" s="109" t="s">
        <v>73</v>
      </c>
      <c r="G4" s="109" t="s">
        <v>67</v>
      </c>
      <c r="H4" s="110" t="s">
        <v>74</v>
      </c>
      <c r="I4" s="268" t="s">
        <v>267</v>
      </c>
      <c r="J4" s="269" t="s">
        <v>268</v>
      </c>
    </row>
    <row r="5" spans="1:10" ht="14.45" customHeight="1" x14ac:dyDescent="0.2">
      <c r="A5" s="112" t="str">
        <f>HYPERLINK("#'Léky Žádanky'!A1","Léky (Kč)")</f>
        <v>Léky (Kč)</v>
      </c>
      <c r="B5" s="27">
        <v>4.1577699999999993</v>
      </c>
      <c r="C5" s="29">
        <v>8.8956699999999991</v>
      </c>
      <c r="D5" s="8"/>
      <c r="E5" s="117">
        <v>5.6037199999999991</v>
      </c>
      <c r="F5" s="28">
        <v>0</v>
      </c>
      <c r="G5" s="116">
        <f>E5-F5</f>
        <v>5.6037199999999991</v>
      </c>
      <c r="H5" s="122" t="str">
        <f>IF(F5&lt;0.00000001,"",E5/F5)</f>
        <v/>
      </c>
    </row>
    <row r="6" spans="1:10" ht="14.45" customHeight="1" x14ac:dyDescent="0.2">
      <c r="A6" s="112" t="str">
        <f>HYPERLINK("#'Materiál Žádanky'!A1","Materiál - SZM (Kč)")</f>
        <v>Materiál - SZM (Kč)</v>
      </c>
      <c r="B6" s="10">
        <v>23.178999999999998</v>
      </c>
      <c r="C6" s="31">
        <v>17.197240000000001</v>
      </c>
      <c r="D6" s="8"/>
      <c r="E6" s="118">
        <v>15.555729999999999</v>
      </c>
      <c r="F6" s="30">
        <v>0</v>
      </c>
      <c r="G6" s="119">
        <f>E6-F6</f>
        <v>15.555729999999999</v>
      </c>
      <c r="H6" s="123" t="str">
        <f>IF(F6&lt;0.00000001,"",E6/F6)</f>
        <v/>
      </c>
    </row>
    <row r="7" spans="1:10" ht="14.45" customHeight="1" x14ac:dyDescent="0.2">
      <c r="A7" s="112" t="str">
        <f>HYPERLINK("#'Osobní náklady'!A1","Osobní náklady (Kč) *")</f>
        <v>Osobní náklady (Kč) *</v>
      </c>
      <c r="B7" s="10">
        <v>3065.3168900000001</v>
      </c>
      <c r="C7" s="31">
        <v>3475.8249900000001</v>
      </c>
      <c r="D7" s="8"/>
      <c r="E7" s="118">
        <v>3259.5978599999999</v>
      </c>
      <c r="F7" s="30">
        <v>0</v>
      </c>
      <c r="G7" s="119">
        <f>E7-F7</f>
        <v>3259.5978599999999</v>
      </c>
      <c r="H7" s="123" t="str">
        <f>IF(F7&lt;0.00000001,"",E7/F7)</f>
        <v/>
      </c>
    </row>
    <row r="8" spans="1:10" ht="14.45" customHeight="1" thickBot="1" x14ac:dyDescent="0.25">
      <c r="A8" s="1" t="s">
        <v>75</v>
      </c>
      <c r="B8" s="11">
        <v>604.30873999999937</v>
      </c>
      <c r="C8" s="33">
        <v>616.73557999999991</v>
      </c>
      <c r="D8" s="8"/>
      <c r="E8" s="120">
        <v>638.02607000000091</v>
      </c>
      <c r="F8" s="32">
        <v>0</v>
      </c>
      <c r="G8" s="121">
        <f>E8-F8</f>
        <v>638.02607000000091</v>
      </c>
      <c r="H8" s="124" t="str">
        <f>IF(F8&lt;0.00000001,"",E8/F8)</f>
        <v/>
      </c>
    </row>
    <row r="9" spans="1:10" ht="14.45" customHeight="1" thickBot="1" x14ac:dyDescent="0.25">
      <c r="A9" s="2" t="s">
        <v>76</v>
      </c>
      <c r="B9" s="3">
        <v>3696.9623999999994</v>
      </c>
      <c r="C9" s="35">
        <v>4118.6534799999999</v>
      </c>
      <c r="D9" s="8"/>
      <c r="E9" s="3">
        <v>3918.7833800000008</v>
      </c>
      <c r="F9" s="34">
        <v>0</v>
      </c>
      <c r="G9" s="34">
        <f>E9-F9</f>
        <v>3918.7833800000008</v>
      </c>
      <c r="H9" s="125" t="str">
        <f>IF(F9&lt;0.00000001,"",E9/F9)</f>
        <v/>
      </c>
    </row>
    <row r="10" spans="1:10" ht="14.45" customHeight="1" thickBot="1" x14ac:dyDescent="0.25">
      <c r="A10" s="12"/>
      <c r="B10" s="12"/>
      <c r="C10" s="108"/>
      <c r="D10" s="8"/>
      <c r="E10" s="12"/>
      <c r="F10" s="13"/>
    </row>
    <row r="11" spans="1:10" ht="14.45" customHeight="1" x14ac:dyDescent="0.2">
      <c r="A11" s="132" t="str">
        <f>HYPERLINK("#'ZV Vykáz.-A'!A1","Ambulance *")</f>
        <v>Ambulance *</v>
      </c>
      <c r="B11" s="9">
        <f>IF(ISERROR(VLOOKUP("Celkem:",'ZV Vykáz.-A'!A:H,2,0)),0,VLOOKUP("Celkem:",'ZV Vykáz.-A'!A:H,2,0)/1000)</f>
        <v>3268.7387600000006</v>
      </c>
      <c r="C11" s="29">
        <f>IF(ISERROR(VLOOKUP("Celkem:",'ZV Vykáz.-A'!A:H,5,0)),0,VLOOKUP("Celkem:",'ZV Vykáz.-A'!A:H,5,0)/1000)</f>
        <v>3824.06095</v>
      </c>
      <c r="D11" s="8"/>
      <c r="E11" s="117">
        <f>IF(ISERROR(VLOOKUP("Celkem:",'ZV Vykáz.-A'!A:H,8,0)),0,VLOOKUP("Celkem:",'ZV Vykáz.-A'!A:H,8,0)/1000)</f>
        <v>3703.6595800000009</v>
      </c>
      <c r="F11" s="28">
        <f>C11</f>
        <v>3824.06095</v>
      </c>
      <c r="G11" s="116">
        <f>E11-F11</f>
        <v>-120.40136999999913</v>
      </c>
      <c r="H11" s="122">
        <f>IF(F11&lt;0.00000001,"",E11/F11)</f>
        <v>0.96851478792460166</v>
      </c>
      <c r="I11" s="116">
        <f>E11-B11</f>
        <v>434.92082000000028</v>
      </c>
      <c r="J11" s="122">
        <f>IF(B11&lt;0.00000001,"",E11/B11)</f>
        <v>1.1330546280792413</v>
      </c>
    </row>
    <row r="12" spans="1:10" ht="14.45" customHeight="1" thickBot="1" x14ac:dyDescent="0.25">
      <c r="A12" s="133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20">
        <f>IF(ISERROR(VLOOKUP("Celkem",#REF!,4,0)),0,VLOOKUP("Celkem",#REF!,4,0)*30)</f>
        <v>0</v>
      </c>
      <c r="F12" s="32">
        <f>C12</f>
        <v>0</v>
      </c>
      <c r="G12" s="121">
        <f>E12-F12</f>
        <v>0</v>
      </c>
      <c r="H12" s="124" t="str">
        <f>IF(F12&lt;0.00000001,"",E12/F12)</f>
        <v/>
      </c>
      <c r="I12" s="121">
        <f>E12-B12</f>
        <v>0</v>
      </c>
      <c r="J12" s="124" t="str">
        <f>IF(B12&lt;0.00000001,"",E12/B12)</f>
        <v/>
      </c>
    </row>
    <row r="13" spans="1:10" ht="14.45" customHeight="1" thickBot="1" x14ac:dyDescent="0.25">
      <c r="A13" s="4" t="s">
        <v>79</v>
      </c>
      <c r="B13" s="5">
        <f>SUM(B11:B12)</f>
        <v>3268.7387600000006</v>
      </c>
      <c r="C13" s="37">
        <f>SUM(C11:C12)</f>
        <v>3824.06095</v>
      </c>
      <c r="D13" s="8"/>
      <c r="E13" s="5">
        <f>SUM(E11:E12)</f>
        <v>3703.6595800000009</v>
      </c>
      <c r="F13" s="36">
        <f>SUM(F11:F12)</f>
        <v>3824.06095</v>
      </c>
      <c r="G13" s="36">
        <f>E13-F13</f>
        <v>-120.40136999999913</v>
      </c>
      <c r="H13" s="126">
        <f>IF(F13&lt;0.00000001,"",E13/F13)</f>
        <v>0.96851478792460166</v>
      </c>
      <c r="I13" s="36">
        <f>SUM(I11:I12)</f>
        <v>434.92082000000028</v>
      </c>
      <c r="J13" s="126">
        <f>IF(B13&lt;0.00000001,"",E13/B13)</f>
        <v>1.1330546280792413</v>
      </c>
    </row>
    <row r="14" spans="1:10" ht="14.45" customHeight="1" thickBot="1" x14ac:dyDescent="0.25">
      <c r="A14" s="12"/>
      <c r="B14" s="12"/>
      <c r="C14" s="108"/>
      <c r="D14" s="8"/>
      <c r="E14" s="12"/>
      <c r="F14" s="13"/>
    </row>
    <row r="15" spans="1:10" ht="14.45" customHeight="1" thickBot="1" x14ac:dyDescent="0.25">
      <c r="A15" s="134" t="str">
        <f>HYPERLINK("#'HI Graf'!A1","Hospodářský index (Výnosy / Náklady) *")</f>
        <v>Hospodářský index (Výnosy / Náklady) *</v>
      </c>
      <c r="B15" s="6">
        <f>IF(B9=0,"",B13/B9)</f>
        <v>0.88416878678560573</v>
      </c>
      <c r="C15" s="39">
        <f>IF(C9=0,"",C13/C9)</f>
        <v>0.92847358209897279</v>
      </c>
      <c r="D15" s="8"/>
      <c r="E15" s="6">
        <f>IF(E9=0,"",E13/E9)</f>
        <v>0.94510444208324684</v>
      </c>
      <c r="F15" s="38" t="str">
        <f>IF(F9=0,"",F13/F9)</f>
        <v/>
      </c>
      <c r="G15" s="38" t="str">
        <f>IF(ISERROR(F15-E15),"",E15-F15)</f>
        <v/>
      </c>
      <c r="H15" s="127" t="str">
        <f>IF(ISERROR(F15-E15),"",IF(F15&lt;0.00000001,"",E15/F15))</f>
        <v/>
      </c>
    </row>
    <row r="17" spans="1:8" ht="14.45" customHeight="1" x14ac:dyDescent="0.2">
      <c r="A17" s="113" t="s">
        <v>160</v>
      </c>
    </row>
    <row r="18" spans="1:8" ht="14.45" customHeight="1" x14ac:dyDescent="0.25">
      <c r="A18" s="235" t="s">
        <v>188</v>
      </c>
      <c r="B18" s="236"/>
      <c r="C18" s="236"/>
      <c r="D18" s="236"/>
      <c r="E18" s="236"/>
      <c r="F18" s="236"/>
      <c r="G18" s="236"/>
      <c r="H18" s="236"/>
    </row>
    <row r="19" spans="1:8" ht="15" x14ac:dyDescent="0.25">
      <c r="A19" s="234" t="s">
        <v>187</v>
      </c>
      <c r="B19" s="236"/>
      <c r="C19" s="236"/>
      <c r="D19" s="236"/>
      <c r="E19" s="236"/>
      <c r="F19" s="236"/>
      <c r="G19" s="236"/>
      <c r="H19" s="236"/>
    </row>
    <row r="20" spans="1:8" ht="14.45" customHeight="1" x14ac:dyDescent="0.2">
      <c r="A20" s="114" t="s">
        <v>207</v>
      </c>
    </row>
    <row r="21" spans="1:8" ht="14.45" customHeight="1" x14ac:dyDescent="0.2">
      <c r="A21" s="114" t="s">
        <v>161</v>
      </c>
    </row>
    <row r="22" spans="1:8" ht="14.45" customHeight="1" x14ac:dyDescent="0.2">
      <c r="A22" s="115" t="s">
        <v>246</v>
      </c>
    </row>
    <row r="23" spans="1:8" ht="14.45" customHeight="1" x14ac:dyDescent="0.2">
      <c r="A23" s="115" t="s">
        <v>162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64" priority="8" operator="greaterThan">
      <formula>0</formula>
    </cfRule>
  </conditionalFormatting>
  <conditionalFormatting sqref="G11:G13 G15">
    <cfRule type="cellIs" dxfId="63" priority="7" operator="lessThan">
      <formula>0</formula>
    </cfRule>
  </conditionalFormatting>
  <conditionalFormatting sqref="H5:H9">
    <cfRule type="cellIs" dxfId="62" priority="6" operator="greaterThan">
      <formula>1</formula>
    </cfRule>
  </conditionalFormatting>
  <conditionalFormatting sqref="H11:H13 H15">
    <cfRule type="cellIs" dxfId="61" priority="5" operator="lessThan">
      <formula>1</formula>
    </cfRule>
  </conditionalFormatting>
  <conditionalFormatting sqref="I11:I13">
    <cfRule type="cellIs" dxfId="60" priority="4" operator="lessThan">
      <formula>0</formula>
    </cfRule>
  </conditionalFormatting>
  <conditionalFormatting sqref="J11:J13">
    <cfRule type="cellIs" dxfId="59" priority="3" operator="lessThan">
      <formula>1</formula>
    </cfRule>
  </conditionalFormatting>
  <hyperlinks>
    <hyperlink ref="A2" location="Obsah!A1" display="Zpět na Obsah  KL 01  1.-4.měsíc" xr:uid="{B17506C1-36D0-4517-BA3A-00D270E3A1F8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ColWidth="8.85546875" defaultRowHeight="14.45" customHeight="1" x14ac:dyDescent="0.2"/>
  <cols>
    <col min="1" max="1" width="8.85546875" style="129"/>
    <col min="2" max="13" width="8.85546875" style="129" customWidth="1"/>
    <col min="14" max="16384" width="8.85546875" style="129"/>
  </cols>
  <sheetData>
    <row r="1" spans="1:13" ht="18.600000000000001" customHeight="1" thickBot="1" x14ac:dyDescent="0.35">
      <c r="A1" s="329" t="s">
        <v>103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</row>
    <row r="2" spans="1:13" ht="14.45" customHeight="1" x14ac:dyDescent="0.2">
      <c r="A2" s="459" t="s">
        <v>270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</row>
    <row r="3" spans="1:13" ht="14.45" customHeight="1" x14ac:dyDescent="0.2">
      <c r="A3" s="198"/>
      <c r="B3" s="199" t="s">
        <v>81</v>
      </c>
      <c r="C3" s="200" t="s">
        <v>82</v>
      </c>
      <c r="D3" s="200" t="s">
        <v>83</v>
      </c>
      <c r="E3" s="199" t="s">
        <v>84</v>
      </c>
      <c r="F3" s="200" t="s">
        <v>85</v>
      </c>
      <c r="G3" s="200" t="s">
        <v>86</v>
      </c>
      <c r="H3" s="200" t="s">
        <v>87</v>
      </c>
      <c r="I3" s="200" t="s">
        <v>88</v>
      </c>
      <c r="J3" s="200" t="s">
        <v>89</v>
      </c>
      <c r="K3" s="200" t="s">
        <v>90</v>
      </c>
      <c r="L3" s="200" t="s">
        <v>91</v>
      </c>
      <c r="M3" s="200" t="s">
        <v>92</v>
      </c>
    </row>
    <row r="4" spans="1:13" ht="14.45" customHeight="1" x14ac:dyDescent="0.2">
      <c r="A4" s="198" t="s">
        <v>80</v>
      </c>
      <c r="B4" s="201">
        <f>(B10+B8)/B6</f>
        <v>0.89344778231508926</v>
      </c>
      <c r="C4" s="201">
        <f t="shared" ref="C4:M4" si="0">(C10+C8)/C6</f>
        <v>0.8609980460941028</v>
      </c>
      <c r="D4" s="201">
        <f t="shared" si="0"/>
        <v>0.82676561882870792</v>
      </c>
      <c r="E4" s="201">
        <f t="shared" si="0"/>
        <v>0.83023329904358989</v>
      </c>
      <c r="F4" s="201">
        <f t="shared" si="0"/>
        <v>0.9451044267723725</v>
      </c>
      <c r="G4" s="201">
        <f t="shared" si="0"/>
        <v>0.9451044267723725</v>
      </c>
      <c r="H4" s="201">
        <f t="shared" si="0"/>
        <v>0.9451044267723725</v>
      </c>
      <c r="I4" s="201">
        <f t="shared" si="0"/>
        <v>0.9451044267723725</v>
      </c>
      <c r="J4" s="201">
        <f t="shared" si="0"/>
        <v>0.9451044267723725</v>
      </c>
      <c r="K4" s="201">
        <f t="shared" si="0"/>
        <v>0.9451044267723725</v>
      </c>
      <c r="L4" s="201">
        <f t="shared" si="0"/>
        <v>0.9451044267723725</v>
      </c>
      <c r="M4" s="201">
        <f t="shared" si="0"/>
        <v>0.9451044267723725</v>
      </c>
    </row>
    <row r="5" spans="1:13" ht="14.45" customHeight="1" x14ac:dyDescent="0.2">
      <c r="A5" s="202" t="s">
        <v>53</v>
      </c>
      <c r="B5" s="201">
        <f>IF(ISERROR(VLOOKUP($A5,'Man Tab'!$A:$Q,COLUMN()+2,0)),0,VLOOKUP($A5,'Man Tab'!$A:$Q,COLUMN()+2,0))</f>
        <v>890.2482</v>
      </c>
      <c r="C5" s="201">
        <f>IF(ISERROR(VLOOKUP($A5,'Man Tab'!$A:$Q,COLUMN()+2,0)),0,VLOOKUP($A5,'Man Tab'!$A:$Q,COLUMN()+2,0))</f>
        <v>899.03449000000001</v>
      </c>
      <c r="D5" s="201">
        <f>IF(ISERROR(VLOOKUP($A5,'Man Tab'!$A:$Q,COLUMN()+2,0)),0,VLOOKUP($A5,'Man Tab'!$A:$Q,COLUMN()+2,0))</f>
        <v>776.98496999999998</v>
      </c>
      <c r="E5" s="201">
        <f>IF(ISERROR(VLOOKUP($A5,'Man Tab'!$A:$Q,COLUMN()+2,0)),0,VLOOKUP($A5,'Man Tab'!$A:$Q,COLUMN()+2,0))</f>
        <v>636.70174999999995</v>
      </c>
      <c r="F5" s="201">
        <f>IF(ISERROR(VLOOKUP($A5,'Man Tab'!$A:$Q,COLUMN()+2,0)),0,VLOOKUP($A5,'Man Tab'!$A:$Q,COLUMN()+2,0))</f>
        <v>715.81396999999993</v>
      </c>
      <c r="G5" s="201">
        <f>IF(ISERROR(VLOOKUP($A5,'Man Tab'!$A:$Q,COLUMN()+2,0)),0,VLOOKUP($A5,'Man Tab'!$A:$Q,COLUMN()+2,0))</f>
        <v>0</v>
      </c>
      <c r="H5" s="201">
        <f>IF(ISERROR(VLOOKUP($A5,'Man Tab'!$A:$Q,COLUMN()+2,0)),0,VLOOKUP($A5,'Man Tab'!$A:$Q,COLUMN()+2,0))</f>
        <v>0</v>
      </c>
      <c r="I5" s="201">
        <f>IF(ISERROR(VLOOKUP($A5,'Man Tab'!$A:$Q,COLUMN()+2,0)),0,VLOOKUP($A5,'Man Tab'!$A:$Q,COLUMN()+2,0))</f>
        <v>0</v>
      </c>
      <c r="J5" s="201">
        <f>IF(ISERROR(VLOOKUP($A5,'Man Tab'!$A:$Q,COLUMN()+2,0)),0,VLOOKUP($A5,'Man Tab'!$A:$Q,COLUMN()+2,0))</f>
        <v>0</v>
      </c>
      <c r="K5" s="201">
        <f>IF(ISERROR(VLOOKUP($A5,'Man Tab'!$A:$Q,COLUMN()+2,0)),0,VLOOKUP($A5,'Man Tab'!$A:$Q,COLUMN()+2,0))</f>
        <v>0</v>
      </c>
      <c r="L5" s="201">
        <f>IF(ISERROR(VLOOKUP($A5,'Man Tab'!$A:$Q,COLUMN()+2,0)),0,VLOOKUP($A5,'Man Tab'!$A:$Q,COLUMN()+2,0))</f>
        <v>0</v>
      </c>
      <c r="M5" s="201">
        <f>IF(ISERROR(VLOOKUP($A5,'Man Tab'!$A:$Q,COLUMN()+2,0)),0,VLOOKUP($A5,'Man Tab'!$A:$Q,COLUMN()+2,0))</f>
        <v>0</v>
      </c>
    </row>
    <row r="6" spans="1:13" ht="14.45" customHeight="1" x14ac:dyDescent="0.2">
      <c r="A6" s="202" t="s">
        <v>76</v>
      </c>
      <c r="B6" s="203">
        <f>B5</f>
        <v>890.2482</v>
      </c>
      <c r="C6" s="203">
        <f t="shared" ref="C6:M6" si="1">C5+B6</f>
        <v>1789.28269</v>
      </c>
      <c r="D6" s="203">
        <f t="shared" si="1"/>
        <v>2566.26766</v>
      </c>
      <c r="E6" s="203">
        <f t="shared" si="1"/>
        <v>3202.9694099999997</v>
      </c>
      <c r="F6" s="203">
        <f t="shared" si="1"/>
        <v>3918.7833799999999</v>
      </c>
      <c r="G6" s="203">
        <f t="shared" si="1"/>
        <v>3918.7833799999999</v>
      </c>
      <c r="H6" s="203">
        <f t="shared" si="1"/>
        <v>3918.7833799999999</v>
      </c>
      <c r="I6" s="203">
        <f t="shared" si="1"/>
        <v>3918.7833799999999</v>
      </c>
      <c r="J6" s="203">
        <f t="shared" si="1"/>
        <v>3918.7833799999999</v>
      </c>
      <c r="K6" s="203">
        <f t="shared" si="1"/>
        <v>3918.7833799999999</v>
      </c>
      <c r="L6" s="203">
        <f t="shared" si="1"/>
        <v>3918.7833799999999</v>
      </c>
      <c r="M6" s="203">
        <f t="shared" si="1"/>
        <v>3918.7833799999999</v>
      </c>
    </row>
    <row r="7" spans="1:13" ht="14.45" customHeight="1" x14ac:dyDescent="0.2">
      <c r="A7" s="202" t="s">
        <v>101</v>
      </c>
      <c r="B7" s="202"/>
      <c r="C7" s="202"/>
      <c r="D7" s="202"/>
      <c r="E7" s="202"/>
      <c r="F7" s="202"/>
      <c r="G7" s="202"/>
      <c r="H7" s="202"/>
      <c r="I7" s="202"/>
      <c r="J7" s="202"/>
      <c r="K7" s="202"/>
      <c r="L7" s="202"/>
      <c r="M7" s="202"/>
    </row>
    <row r="8" spans="1:13" ht="14.45" customHeight="1" x14ac:dyDescent="0.2">
      <c r="A8" s="202" t="s">
        <v>77</v>
      </c>
      <c r="B8" s="203">
        <f>B7*30</f>
        <v>0</v>
      </c>
      <c r="C8" s="203">
        <f t="shared" ref="C8:M8" si="2">C7*30</f>
        <v>0</v>
      </c>
      <c r="D8" s="203">
        <f t="shared" si="2"/>
        <v>0</v>
      </c>
      <c r="E8" s="203">
        <f t="shared" si="2"/>
        <v>0</v>
      </c>
      <c r="F8" s="203">
        <f t="shared" si="2"/>
        <v>0</v>
      </c>
      <c r="G8" s="203">
        <f t="shared" si="2"/>
        <v>0</v>
      </c>
      <c r="H8" s="203">
        <f t="shared" si="2"/>
        <v>0</v>
      </c>
      <c r="I8" s="203">
        <f t="shared" si="2"/>
        <v>0</v>
      </c>
      <c r="J8" s="203">
        <f t="shared" si="2"/>
        <v>0</v>
      </c>
      <c r="K8" s="203">
        <f t="shared" si="2"/>
        <v>0</v>
      </c>
      <c r="L8" s="203">
        <f t="shared" si="2"/>
        <v>0</v>
      </c>
      <c r="M8" s="203">
        <f t="shared" si="2"/>
        <v>0</v>
      </c>
    </row>
    <row r="9" spans="1:13" ht="14.45" customHeight="1" x14ac:dyDescent="0.2">
      <c r="A9" s="202" t="s">
        <v>102</v>
      </c>
      <c r="B9" s="202">
        <v>795390.28</v>
      </c>
      <c r="C9" s="202">
        <v>745178.62</v>
      </c>
      <c r="D9" s="202">
        <v>581132.97000000009</v>
      </c>
      <c r="E9" s="202">
        <v>537509.99</v>
      </c>
      <c r="F9" s="202">
        <v>1044447.6599999999</v>
      </c>
      <c r="G9" s="202">
        <v>0</v>
      </c>
      <c r="H9" s="202">
        <v>0</v>
      </c>
      <c r="I9" s="202">
        <v>0</v>
      </c>
      <c r="J9" s="202">
        <v>0</v>
      </c>
      <c r="K9" s="202">
        <v>0</v>
      </c>
      <c r="L9" s="202">
        <v>0</v>
      </c>
      <c r="M9" s="202">
        <v>0</v>
      </c>
    </row>
    <row r="10" spans="1:13" ht="14.45" customHeight="1" x14ac:dyDescent="0.2">
      <c r="A10" s="202" t="s">
        <v>78</v>
      </c>
      <c r="B10" s="203">
        <f>B9/1000</f>
        <v>795.39028000000008</v>
      </c>
      <c r="C10" s="203">
        <f t="shared" ref="C10:M10" si="3">C9/1000+B10</f>
        <v>1540.5689000000002</v>
      </c>
      <c r="D10" s="203">
        <f t="shared" si="3"/>
        <v>2121.7018700000003</v>
      </c>
      <c r="E10" s="203">
        <f t="shared" si="3"/>
        <v>2659.2118600000003</v>
      </c>
      <c r="F10" s="203">
        <f t="shared" si="3"/>
        <v>3703.6595200000002</v>
      </c>
      <c r="G10" s="203">
        <f t="shared" si="3"/>
        <v>3703.6595200000002</v>
      </c>
      <c r="H10" s="203">
        <f t="shared" si="3"/>
        <v>3703.6595200000002</v>
      </c>
      <c r="I10" s="203">
        <f t="shared" si="3"/>
        <v>3703.6595200000002</v>
      </c>
      <c r="J10" s="203">
        <f t="shared" si="3"/>
        <v>3703.6595200000002</v>
      </c>
      <c r="K10" s="203">
        <f t="shared" si="3"/>
        <v>3703.6595200000002</v>
      </c>
      <c r="L10" s="203">
        <f t="shared" si="3"/>
        <v>3703.6595200000002</v>
      </c>
      <c r="M10" s="203">
        <f t="shared" si="3"/>
        <v>3703.6595200000002</v>
      </c>
    </row>
    <row r="11" spans="1:13" ht="14.45" customHeight="1" x14ac:dyDescent="0.2">
      <c r="A11" s="198"/>
      <c r="B11" s="198" t="s">
        <v>93</v>
      </c>
      <c r="C11" s="198">
        <f ca="1">IF(MONTH(TODAY())=1,12,MONTH(TODAY())-1)</f>
        <v>5</v>
      </c>
      <c r="D11" s="198"/>
      <c r="E11" s="198"/>
      <c r="F11" s="198"/>
      <c r="G11" s="198"/>
      <c r="H11" s="198"/>
      <c r="I11" s="198"/>
      <c r="J11" s="198"/>
      <c r="K11" s="198"/>
      <c r="L11" s="198"/>
      <c r="M11" s="198"/>
    </row>
    <row r="12" spans="1:13" ht="14.45" customHeight="1" x14ac:dyDescent="0.2">
      <c r="A12" s="198">
        <v>0</v>
      </c>
      <c r="B12" s="201" t="str">
        <f>IF(ISERROR(HI!F15),#REF!,HI!F15)</f>
        <v/>
      </c>
      <c r="C12" s="198"/>
      <c r="D12" s="198"/>
      <c r="E12" s="198"/>
      <c r="F12" s="198"/>
      <c r="G12" s="198"/>
      <c r="H12" s="198"/>
      <c r="I12" s="198"/>
      <c r="J12" s="198"/>
      <c r="K12" s="198"/>
      <c r="L12" s="198"/>
      <c r="M12" s="198"/>
    </row>
    <row r="13" spans="1:13" ht="14.45" customHeight="1" x14ac:dyDescent="0.2">
      <c r="A13" s="198">
        <v>1</v>
      </c>
      <c r="B13" s="201" t="str">
        <f>IF(ISERROR(HI!F15),#REF!,HI!F15)</f>
        <v/>
      </c>
      <c r="C13" s="198"/>
      <c r="D13" s="198"/>
      <c r="E13" s="198"/>
      <c r="F13" s="198"/>
      <c r="G13" s="198"/>
      <c r="H13" s="198"/>
      <c r="I13" s="198"/>
      <c r="J13" s="198"/>
      <c r="K13" s="198"/>
      <c r="L13" s="198"/>
      <c r="M13" s="198"/>
    </row>
  </sheetData>
  <mergeCells count="1">
    <mergeCell ref="A1:M1"/>
  </mergeCells>
  <hyperlinks>
    <hyperlink ref="A2" location="Obsah!A1" display="Zpět na Obsah  KL 01  1.-4.měsíc" xr:uid="{57908D22-6F29-4F50-A19C-4A8EA5BF5320}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129" bestFit="1" customWidth="1"/>
    <col min="2" max="2" width="12.7109375" style="129" bestFit="1" customWidth="1"/>
    <col min="3" max="3" width="13.7109375" style="129" bestFit="1" customWidth="1"/>
    <col min="4" max="15" width="7.7109375" style="129" bestFit="1" customWidth="1"/>
    <col min="16" max="16" width="8.85546875" style="129" customWidth="1"/>
    <col min="17" max="17" width="6.7109375" style="129" bestFit="1" customWidth="1"/>
    <col min="18" max="16384" width="8.85546875" style="129"/>
  </cols>
  <sheetData>
    <row r="1" spans="1:17" s="204" customFormat="1" ht="18.600000000000001" customHeight="1" thickBot="1" x14ac:dyDescent="0.35">
      <c r="A1" s="341" t="s">
        <v>272</v>
      </c>
      <c r="B1" s="341"/>
      <c r="C1" s="341"/>
      <c r="D1" s="341"/>
      <c r="E1" s="341"/>
      <c r="F1" s="341"/>
      <c r="G1" s="341"/>
      <c r="H1" s="329"/>
      <c r="I1" s="329"/>
      <c r="J1" s="329"/>
      <c r="K1" s="329"/>
      <c r="L1" s="329"/>
      <c r="M1" s="329"/>
      <c r="N1" s="329"/>
      <c r="O1" s="329"/>
      <c r="P1" s="329"/>
      <c r="Q1" s="329"/>
    </row>
    <row r="2" spans="1:17" s="204" customFormat="1" ht="14.45" customHeight="1" thickBot="1" x14ac:dyDescent="0.25">
      <c r="A2" s="459" t="s">
        <v>270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</row>
    <row r="3" spans="1:17" ht="14.45" customHeight="1" x14ac:dyDescent="0.2">
      <c r="A3" s="76"/>
      <c r="B3" s="342" t="s">
        <v>29</v>
      </c>
      <c r="C3" s="343"/>
      <c r="D3" s="343"/>
      <c r="E3" s="343"/>
      <c r="F3" s="343"/>
      <c r="G3" s="343"/>
      <c r="H3" s="343"/>
      <c r="I3" s="343"/>
      <c r="J3" s="343"/>
      <c r="K3" s="343"/>
      <c r="L3" s="343"/>
      <c r="M3" s="343"/>
      <c r="N3" s="343"/>
      <c r="O3" s="343"/>
      <c r="P3" s="137"/>
      <c r="Q3" s="139"/>
    </row>
    <row r="4" spans="1:17" ht="14.45" customHeight="1" x14ac:dyDescent="0.2">
      <c r="A4" s="77"/>
      <c r="B4" s="20">
        <v>2020</v>
      </c>
      <c r="C4" s="138" t="s">
        <v>30</v>
      </c>
      <c r="D4" s="262" t="s">
        <v>247</v>
      </c>
      <c r="E4" s="262" t="s">
        <v>248</v>
      </c>
      <c r="F4" s="262" t="s">
        <v>249</v>
      </c>
      <c r="G4" s="262" t="s">
        <v>250</v>
      </c>
      <c r="H4" s="262" t="s">
        <v>251</v>
      </c>
      <c r="I4" s="262" t="s">
        <v>252</v>
      </c>
      <c r="J4" s="262" t="s">
        <v>253</v>
      </c>
      <c r="K4" s="262" t="s">
        <v>254</v>
      </c>
      <c r="L4" s="262" t="s">
        <v>255</v>
      </c>
      <c r="M4" s="262" t="s">
        <v>256</v>
      </c>
      <c r="N4" s="262" t="s">
        <v>257</v>
      </c>
      <c r="O4" s="262" t="s">
        <v>258</v>
      </c>
      <c r="P4" s="344" t="s">
        <v>3</v>
      </c>
      <c r="Q4" s="345"/>
    </row>
    <row r="5" spans="1:17" ht="14.45" customHeight="1" thickBot="1" x14ac:dyDescent="0.25">
      <c r="A5" s="78"/>
      <c r="B5" s="21" t="s">
        <v>31</v>
      </c>
      <c r="C5" s="22" t="s">
        <v>31</v>
      </c>
      <c r="D5" s="22" t="s">
        <v>32</v>
      </c>
      <c r="E5" s="22" t="s">
        <v>32</v>
      </c>
      <c r="F5" s="22" t="s">
        <v>32</v>
      </c>
      <c r="G5" s="22" t="s">
        <v>32</v>
      </c>
      <c r="H5" s="22" t="s">
        <v>32</v>
      </c>
      <c r="I5" s="22" t="s">
        <v>32</v>
      </c>
      <c r="J5" s="22" t="s">
        <v>32</v>
      </c>
      <c r="K5" s="22" t="s">
        <v>32</v>
      </c>
      <c r="L5" s="22" t="s">
        <v>32</v>
      </c>
      <c r="M5" s="22" t="s">
        <v>32</v>
      </c>
      <c r="N5" s="22" t="s">
        <v>32</v>
      </c>
      <c r="O5" s="22" t="s">
        <v>32</v>
      </c>
      <c r="P5" s="22" t="s">
        <v>32</v>
      </c>
      <c r="Q5" s="23" t="s">
        <v>33</v>
      </c>
    </row>
    <row r="6" spans="1:17" ht="14.45" customHeight="1" x14ac:dyDescent="0.2">
      <c r="A6" s="14" t="s">
        <v>34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94" t="s">
        <v>271</v>
      </c>
    </row>
    <row r="7" spans="1:17" ht="14.45" customHeight="1" x14ac:dyDescent="0.2">
      <c r="A7" s="15" t="s">
        <v>35</v>
      </c>
      <c r="B7" s="51">
        <v>17.000000100000001</v>
      </c>
      <c r="C7" s="52">
        <v>1.4166666750000001</v>
      </c>
      <c r="D7" s="52">
        <v>2.5547499999999999</v>
      </c>
      <c r="E7" s="52">
        <v>1.2261900000000001</v>
      </c>
      <c r="F7" s="52">
        <v>1.5684</v>
      </c>
      <c r="G7" s="52">
        <v>0.25438</v>
      </c>
      <c r="H7" s="52">
        <v>0</v>
      </c>
      <c r="I7" s="52">
        <v>0</v>
      </c>
      <c r="J7" s="52">
        <v>0</v>
      </c>
      <c r="K7" s="52">
        <v>0</v>
      </c>
      <c r="L7" s="52">
        <v>0</v>
      </c>
      <c r="M7" s="52">
        <v>0</v>
      </c>
      <c r="N7" s="52">
        <v>0</v>
      </c>
      <c r="O7" s="52">
        <v>0</v>
      </c>
      <c r="P7" s="53">
        <v>5.60372</v>
      </c>
      <c r="Q7" s="95">
        <v>0.32963058629629066</v>
      </c>
    </row>
    <row r="8" spans="1:17" ht="14.45" customHeight="1" x14ac:dyDescent="0.2">
      <c r="A8" s="15" t="s">
        <v>36</v>
      </c>
      <c r="B8" s="51">
        <v>0</v>
      </c>
      <c r="C8" s="52">
        <v>0</v>
      </c>
      <c r="D8" s="52">
        <v>0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>
        <v>0</v>
      </c>
      <c r="Q8" s="95" t="s">
        <v>271</v>
      </c>
    </row>
    <row r="9" spans="1:17" ht="14.45" customHeight="1" x14ac:dyDescent="0.2">
      <c r="A9" s="15" t="s">
        <v>37</v>
      </c>
      <c r="B9" s="51">
        <v>139.00000009999999</v>
      </c>
      <c r="C9" s="52">
        <v>11.583333341666666</v>
      </c>
      <c r="D9" s="52">
        <v>1.6115200000000001</v>
      </c>
      <c r="E9" s="52">
        <v>2.1505999999999998</v>
      </c>
      <c r="F9" s="52">
        <v>6.7545699999999993</v>
      </c>
      <c r="G9" s="52">
        <v>1.8666500000000001</v>
      </c>
      <c r="H9" s="52">
        <v>3.17239</v>
      </c>
      <c r="I9" s="52">
        <v>0</v>
      </c>
      <c r="J9" s="52">
        <v>0</v>
      </c>
      <c r="K9" s="52">
        <v>0</v>
      </c>
      <c r="L9" s="52">
        <v>0</v>
      </c>
      <c r="M9" s="52">
        <v>0</v>
      </c>
      <c r="N9" s="52">
        <v>0</v>
      </c>
      <c r="O9" s="52">
        <v>0</v>
      </c>
      <c r="P9" s="53">
        <v>15.555729999999999</v>
      </c>
      <c r="Q9" s="95">
        <v>0.11191172653819299</v>
      </c>
    </row>
    <row r="10" spans="1:17" ht="14.45" customHeight="1" x14ac:dyDescent="0.2">
      <c r="A10" s="15" t="s">
        <v>38</v>
      </c>
      <c r="B10" s="51">
        <v>0</v>
      </c>
      <c r="C10" s="52">
        <v>0</v>
      </c>
      <c r="D10" s="52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3">
        <v>0</v>
      </c>
      <c r="Q10" s="95" t="s">
        <v>271</v>
      </c>
    </row>
    <row r="11" spans="1:17" ht="14.45" customHeight="1" x14ac:dyDescent="0.2">
      <c r="A11" s="15" t="s">
        <v>39</v>
      </c>
      <c r="B11" s="51">
        <v>80.4939234</v>
      </c>
      <c r="C11" s="52">
        <v>6.7078269500000003</v>
      </c>
      <c r="D11" s="52">
        <v>5.5042299999999997</v>
      </c>
      <c r="E11" s="52">
        <v>4.8361499999999999</v>
      </c>
      <c r="F11" s="52">
        <v>12.12759</v>
      </c>
      <c r="G11" s="52">
        <v>4.40388</v>
      </c>
      <c r="H11" s="52">
        <v>5.0198400000000003</v>
      </c>
      <c r="I11" s="52">
        <v>0</v>
      </c>
      <c r="J11" s="52">
        <v>0</v>
      </c>
      <c r="K11" s="52">
        <v>0</v>
      </c>
      <c r="L11" s="52">
        <v>0</v>
      </c>
      <c r="M11" s="52">
        <v>0</v>
      </c>
      <c r="N11" s="52">
        <v>0</v>
      </c>
      <c r="O11" s="52">
        <v>0</v>
      </c>
      <c r="P11" s="53">
        <v>31.891690000000004</v>
      </c>
      <c r="Q11" s="95">
        <v>0.39619996954950271</v>
      </c>
    </row>
    <row r="12" spans="1:17" ht="14.45" customHeight="1" x14ac:dyDescent="0.2">
      <c r="A12" s="15" t="s">
        <v>40</v>
      </c>
      <c r="B12" s="51">
        <v>41.350628100000002</v>
      </c>
      <c r="C12" s="52">
        <v>3.445885675</v>
      </c>
      <c r="D12" s="52">
        <v>0.55759999999999998</v>
      </c>
      <c r="E12" s="52">
        <v>0</v>
      </c>
      <c r="F12" s="52">
        <v>11.8514</v>
      </c>
      <c r="G12" s="52">
        <v>1.089</v>
      </c>
      <c r="H12" s="52">
        <v>0</v>
      </c>
      <c r="I12" s="52">
        <v>0</v>
      </c>
      <c r="J12" s="52">
        <v>0</v>
      </c>
      <c r="K12" s="52">
        <v>0</v>
      </c>
      <c r="L12" s="52">
        <v>0</v>
      </c>
      <c r="M12" s="52">
        <v>0</v>
      </c>
      <c r="N12" s="52">
        <v>0</v>
      </c>
      <c r="O12" s="52">
        <v>0</v>
      </c>
      <c r="P12" s="53">
        <v>13.498000000000001</v>
      </c>
      <c r="Q12" s="95">
        <v>0.32642793157475641</v>
      </c>
    </row>
    <row r="13" spans="1:17" ht="14.45" customHeight="1" x14ac:dyDescent="0.2">
      <c r="A13" s="15" t="s">
        <v>41</v>
      </c>
      <c r="B13" s="51">
        <v>9.9999997999999994</v>
      </c>
      <c r="C13" s="52">
        <v>0.83333331666666666</v>
      </c>
      <c r="D13" s="52">
        <v>20.253730000000001</v>
      </c>
      <c r="E13" s="52">
        <v>0.41148000000000001</v>
      </c>
      <c r="F13" s="52">
        <v>1.10134</v>
      </c>
      <c r="G13" s="52">
        <v>6.2412999999999998</v>
      </c>
      <c r="H13" s="52">
        <v>3.4848000000000003</v>
      </c>
      <c r="I13" s="52">
        <v>0</v>
      </c>
      <c r="J13" s="52">
        <v>0</v>
      </c>
      <c r="K13" s="52">
        <v>0</v>
      </c>
      <c r="L13" s="52">
        <v>0</v>
      </c>
      <c r="M13" s="52">
        <v>0</v>
      </c>
      <c r="N13" s="52">
        <v>0</v>
      </c>
      <c r="O13" s="52">
        <v>0</v>
      </c>
      <c r="P13" s="53">
        <v>31.492650000000001</v>
      </c>
      <c r="Q13" s="95">
        <v>3.1492650629853016</v>
      </c>
    </row>
    <row r="14" spans="1:17" ht="14.45" customHeight="1" x14ac:dyDescent="0.2">
      <c r="A14" s="15" t="s">
        <v>42</v>
      </c>
      <c r="B14" s="51">
        <v>201.2900027</v>
      </c>
      <c r="C14" s="52">
        <v>16.774166891666667</v>
      </c>
      <c r="D14" s="52">
        <v>22.042999999999999</v>
      </c>
      <c r="E14" s="52">
        <v>17.172000000000001</v>
      </c>
      <c r="F14" s="52">
        <v>17.315999999999999</v>
      </c>
      <c r="G14" s="52">
        <v>14.683999999999999</v>
      </c>
      <c r="H14" s="52">
        <v>14.69</v>
      </c>
      <c r="I14" s="52">
        <v>0</v>
      </c>
      <c r="J14" s="52">
        <v>0</v>
      </c>
      <c r="K14" s="52">
        <v>0</v>
      </c>
      <c r="L14" s="52">
        <v>0</v>
      </c>
      <c r="M14" s="52">
        <v>0</v>
      </c>
      <c r="N14" s="52">
        <v>0</v>
      </c>
      <c r="O14" s="52">
        <v>0</v>
      </c>
      <c r="P14" s="53">
        <v>85.905000000000001</v>
      </c>
      <c r="Q14" s="95">
        <v>0.42677231282087913</v>
      </c>
    </row>
    <row r="15" spans="1:17" ht="14.45" customHeight="1" x14ac:dyDescent="0.2">
      <c r="A15" s="15" t="s">
        <v>43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95" t="s">
        <v>271</v>
      </c>
    </row>
    <row r="16" spans="1:17" ht="14.45" customHeight="1" x14ac:dyDescent="0.2">
      <c r="A16" s="15" t="s">
        <v>44</v>
      </c>
      <c r="B16" s="51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0</v>
      </c>
      <c r="Q16" s="95" t="s">
        <v>271</v>
      </c>
    </row>
    <row r="17" spans="1:17" ht="14.45" customHeight="1" x14ac:dyDescent="0.2">
      <c r="A17" s="15" t="s">
        <v>45</v>
      </c>
      <c r="B17" s="51">
        <v>150.85029550000002</v>
      </c>
      <c r="C17" s="52">
        <v>12.570857958333335</v>
      </c>
      <c r="D17" s="52">
        <v>0.74104999999999999</v>
      </c>
      <c r="E17" s="52">
        <v>22.30761</v>
      </c>
      <c r="F17" s="52">
        <v>24.90156</v>
      </c>
      <c r="G17" s="52">
        <v>0.90991999999999995</v>
      </c>
      <c r="H17" s="52">
        <v>0.17499999999999999</v>
      </c>
      <c r="I17" s="52">
        <v>0</v>
      </c>
      <c r="J17" s="52">
        <v>0</v>
      </c>
      <c r="K17" s="52">
        <v>0</v>
      </c>
      <c r="L17" s="52">
        <v>0</v>
      </c>
      <c r="M17" s="52">
        <v>0</v>
      </c>
      <c r="N17" s="52">
        <v>0</v>
      </c>
      <c r="O17" s="52">
        <v>0</v>
      </c>
      <c r="P17" s="53">
        <v>49.035139999999998</v>
      </c>
      <c r="Q17" s="95">
        <v>0.32505829595806124</v>
      </c>
    </row>
    <row r="18" spans="1:17" ht="14.45" customHeight="1" x14ac:dyDescent="0.2">
      <c r="A18" s="15" t="s">
        <v>46</v>
      </c>
      <c r="B18" s="51">
        <v>0</v>
      </c>
      <c r="C18" s="52">
        <v>0</v>
      </c>
      <c r="D18" s="52">
        <v>2.4289999999999998</v>
      </c>
      <c r="E18" s="52">
        <v>3.0209999999999999</v>
      </c>
      <c r="F18" s="52">
        <v>1.458</v>
      </c>
      <c r="G18" s="52">
        <v>2.8570000000000002</v>
      </c>
      <c r="H18" s="52">
        <v>0</v>
      </c>
      <c r="I18" s="52">
        <v>0</v>
      </c>
      <c r="J18" s="52">
        <v>0</v>
      </c>
      <c r="K18" s="52">
        <v>0</v>
      </c>
      <c r="L18" s="52">
        <v>0</v>
      </c>
      <c r="M18" s="52">
        <v>0</v>
      </c>
      <c r="N18" s="52">
        <v>0</v>
      </c>
      <c r="O18" s="52">
        <v>0</v>
      </c>
      <c r="P18" s="53">
        <v>9.7650000000000006</v>
      </c>
      <c r="Q18" s="95" t="s">
        <v>271</v>
      </c>
    </row>
    <row r="19" spans="1:17" ht="14.45" customHeight="1" x14ac:dyDescent="0.2">
      <c r="A19" s="15" t="s">
        <v>47</v>
      </c>
      <c r="B19" s="51">
        <v>364.9987562</v>
      </c>
      <c r="C19" s="52">
        <v>30.416563016666668</v>
      </c>
      <c r="D19" s="52">
        <v>46.618650000000002</v>
      </c>
      <c r="E19" s="52">
        <v>40.659529999999997</v>
      </c>
      <c r="F19" s="52">
        <v>26.778080000000003</v>
      </c>
      <c r="G19" s="52">
        <v>31.81785</v>
      </c>
      <c r="H19" s="52">
        <v>28.387580000000003</v>
      </c>
      <c r="I19" s="52">
        <v>0</v>
      </c>
      <c r="J19" s="52">
        <v>0</v>
      </c>
      <c r="K19" s="52">
        <v>0</v>
      </c>
      <c r="L19" s="52">
        <v>0</v>
      </c>
      <c r="M19" s="52">
        <v>0</v>
      </c>
      <c r="N19" s="52">
        <v>0</v>
      </c>
      <c r="O19" s="52">
        <v>0</v>
      </c>
      <c r="P19" s="53">
        <v>174.26169000000002</v>
      </c>
      <c r="Q19" s="95">
        <v>0.47743091459882631</v>
      </c>
    </row>
    <row r="20" spans="1:17" ht="14.45" customHeight="1" x14ac:dyDescent="0.2">
      <c r="A20" s="15" t="s">
        <v>48</v>
      </c>
      <c r="B20" s="51">
        <v>10414.499819000001</v>
      </c>
      <c r="C20" s="52">
        <v>867.87498491666668</v>
      </c>
      <c r="D20" s="52">
        <v>743.29279000000008</v>
      </c>
      <c r="E20" s="52">
        <v>762.74005</v>
      </c>
      <c r="F20" s="52">
        <v>622.93115</v>
      </c>
      <c r="G20" s="52">
        <v>523.96189000000004</v>
      </c>
      <c r="H20" s="52">
        <v>606.67197999999996</v>
      </c>
      <c r="I20" s="52">
        <v>0</v>
      </c>
      <c r="J20" s="52">
        <v>0</v>
      </c>
      <c r="K20" s="52">
        <v>0</v>
      </c>
      <c r="L20" s="52">
        <v>0</v>
      </c>
      <c r="M20" s="52">
        <v>0</v>
      </c>
      <c r="N20" s="52">
        <v>0</v>
      </c>
      <c r="O20" s="52">
        <v>0</v>
      </c>
      <c r="P20" s="53">
        <v>3259.5978600000003</v>
      </c>
      <c r="Q20" s="95">
        <v>0.31298650119070115</v>
      </c>
    </row>
    <row r="21" spans="1:17" ht="14.45" customHeight="1" x14ac:dyDescent="0.2">
      <c r="A21" s="16" t="s">
        <v>49</v>
      </c>
      <c r="B21" s="51">
        <v>459.31823580000002</v>
      </c>
      <c r="C21" s="52">
        <v>38.276519650000004</v>
      </c>
      <c r="D21" s="52">
        <v>40.999379999999995</v>
      </c>
      <c r="E21" s="52">
        <v>40.999379999999995</v>
      </c>
      <c r="F21" s="52">
        <v>40.999379999999995</v>
      </c>
      <c r="G21" s="52">
        <v>40.999379999999995</v>
      </c>
      <c r="H21" s="52">
        <v>40.999379999999995</v>
      </c>
      <c r="I21" s="52">
        <v>0</v>
      </c>
      <c r="J21" s="52">
        <v>0</v>
      </c>
      <c r="K21" s="52">
        <v>0</v>
      </c>
      <c r="L21" s="52">
        <v>0</v>
      </c>
      <c r="M21" s="52">
        <v>0</v>
      </c>
      <c r="N21" s="52">
        <v>0</v>
      </c>
      <c r="O21" s="52">
        <v>0</v>
      </c>
      <c r="P21" s="53">
        <v>204.99689999999998</v>
      </c>
      <c r="Q21" s="95">
        <v>0.44630690449934879</v>
      </c>
    </row>
    <row r="22" spans="1:17" ht="14.45" customHeight="1" x14ac:dyDescent="0.2">
      <c r="A22" s="15" t="s">
        <v>50</v>
      </c>
      <c r="B22" s="51">
        <v>0</v>
      </c>
      <c r="C22" s="52">
        <v>0</v>
      </c>
      <c r="D22" s="52">
        <v>0</v>
      </c>
      <c r="E22" s="52">
        <v>0</v>
      </c>
      <c r="F22" s="52">
        <v>5.6870000000000003</v>
      </c>
      <c r="G22" s="52">
        <v>4.4165000000000001</v>
      </c>
      <c r="H22" s="52">
        <v>12.281499999999999</v>
      </c>
      <c r="I22" s="52">
        <v>0</v>
      </c>
      <c r="J22" s="52">
        <v>0</v>
      </c>
      <c r="K22" s="52">
        <v>0</v>
      </c>
      <c r="L22" s="52">
        <v>0</v>
      </c>
      <c r="M22" s="52">
        <v>0</v>
      </c>
      <c r="N22" s="52">
        <v>0</v>
      </c>
      <c r="O22" s="52">
        <v>0</v>
      </c>
      <c r="P22" s="53">
        <v>22.384999999999998</v>
      </c>
      <c r="Q22" s="95" t="s">
        <v>271</v>
      </c>
    </row>
    <row r="23" spans="1:17" ht="14.45" customHeight="1" x14ac:dyDescent="0.2">
      <c r="A23" s="16" t="s">
        <v>51</v>
      </c>
      <c r="B23" s="51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0</v>
      </c>
      <c r="Q23" s="95" t="s">
        <v>271</v>
      </c>
    </row>
    <row r="24" spans="1:17" ht="14.45" customHeight="1" x14ac:dyDescent="0.2">
      <c r="A24" s="16" t="s">
        <v>52</v>
      </c>
      <c r="B24" s="51">
        <v>23.699985599998399</v>
      </c>
      <c r="C24" s="52">
        <v>1.9749987999998666</v>
      </c>
      <c r="D24" s="52">
        <v>3.6424999999999272</v>
      </c>
      <c r="E24" s="52">
        <v>3.5105000000000928</v>
      </c>
      <c r="F24" s="52">
        <v>3.5104999999999791</v>
      </c>
      <c r="G24" s="52">
        <v>3.1999999999999318</v>
      </c>
      <c r="H24" s="52">
        <v>0.93149999999991451</v>
      </c>
      <c r="I24" s="52">
        <v>0</v>
      </c>
      <c r="J24" s="52">
        <v>0</v>
      </c>
      <c r="K24" s="52">
        <v>0</v>
      </c>
      <c r="L24" s="52">
        <v>0</v>
      </c>
      <c r="M24" s="52">
        <v>0</v>
      </c>
      <c r="N24" s="52">
        <v>0</v>
      </c>
      <c r="O24" s="52">
        <v>0</v>
      </c>
      <c r="P24" s="53">
        <v>14.794999999999845</v>
      </c>
      <c r="Q24" s="95">
        <v>0.62426198267398292</v>
      </c>
    </row>
    <row r="25" spans="1:17" ht="14.45" customHeight="1" x14ac:dyDescent="0.2">
      <c r="A25" s="17" t="s">
        <v>53</v>
      </c>
      <c r="B25" s="54">
        <v>11902.501646299999</v>
      </c>
      <c r="C25" s="55">
        <v>991.87513719166657</v>
      </c>
      <c r="D25" s="55">
        <v>890.2482</v>
      </c>
      <c r="E25" s="55">
        <v>899.03449000000001</v>
      </c>
      <c r="F25" s="55">
        <v>776.98496999999998</v>
      </c>
      <c r="G25" s="55">
        <v>636.70174999999995</v>
      </c>
      <c r="H25" s="55">
        <v>715.81396999999993</v>
      </c>
      <c r="I25" s="55">
        <v>0</v>
      </c>
      <c r="J25" s="55">
        <v>0</v>
      </c>
      <c r="K25" s="55">
        <v>0</v>
      </c>
      <c r="L25" s="55">
        <v>0</v>
      </c>
      <c r="M25" s="55">
        <v>0</v>
      </c>
      <c r="N25" s="55">
        <v>0</v>
      </c>
      <c r="O25" s="55">
        <v>0</v>
      </c>
      <c r="P25" s="56">
        <v>3918.7833799999999</v>
      </c>
      <c r="Q25" s="96">
        <v>0.32924031404928972</v>
      </c>
    </row>
    <row r="26" spans="1:17" ht="14.45" customHeight="1" x14ac:dyDescent="0.2">
      <c r="A26" s="15" t="s">
        <v>54</v>
      </c>
      <c r="B26" s="51">
        <v>0</v>
      </c>
      <c r="C26" s="52">
        <v>0</v>
      </c>
      <c r="D26" s="52">
        <v>145.53542999999999</v>
      </c>
      <c r="E26" s="52">
        <v>93.746250000000003</v>
      </c>
      <c r="F26" s="52">
        <v>94.588070000000002</v>
      </c>
      <c r="G26" s="52">
        <v>89.649860000000004</v>
      </c>
      <c r="H26" s="52">
        <v>51.929580000000001</v>
      </c>
      <c r="I26" s="52">
        <v>0</v>
      </c>
      <c r="J26" s="52">
        <v>0</v>
      </c>
      <c r="K26" s="52">
        <v>0</v>
      </c>
      <c r="L26" s="52">
        <v>0</v>
      </c>
      <c r="M26" s="52">
        <v>0</v>
      </c>
      <c r="N26" s="52">
        <v>0</v>
      </c>
      <c r="O26" s="52">
        <v>0</v>
      </c>
      <c r="P26" s="53">
        <v>475.44918999999999</v>
      </c>
      <c r="Q26" s="95" t="s">
        <v>271</v>
      </c>
    </row>
    <row r="27" spans="1:17" ht="14.45" customHeight="1" x14ac:dyDescent="0.2">
      <c r="A27" s="18" t="s">
        <v>55</v>
      </c>
      <c r="B27" s="54">
        <v>11902.501646299999</v>
      </c>
      <c r="C27" s="55">
        <v>991.87513719166657</v>
      </c>
      <c r="D27" s="55">
        <v>1035.7836299999999</v>
      </c>
      <c r="E27" s="55">
        <v>992.78074000000004</v>
      </c>
      <c r="F27" s="55">
        <v>871.57303999999999</v>
      </c>
      <c r="G27" s="55">
        <v>726.35160999999994</v>
      </c>
      <c r="H27" s="55">
        <v>767.74354999999991</v>
      </c>
      <c r="I27" s="55">
        <v>0</v>
      </c>
      <c r="J27" s="55">
        <v>0</v>
      </c>
      <c r="K27" s="55">
        <v>0</v>
      </c>
      <c r="L27" s="55">
        <v>0</v>
      </c>
      <c r="M27" s="55">
        <v>0</v>
      </c>
      <c r="N27" s="55">
        <v>0</v>
      </c>
      <c r="O27" s="55">
        <v>0</v>
      </c>
      <c r="P27" s="56">
        <v>4394.2325700000001</v>
      </c>
      <c r="Q27" s="96">
        <v>0.36918563009533273</v>
      </c>
    </row>
    <row r="28" spans="1:17" ht="14.45" customHeight="1" x14ac:dyDescent="0.2">
      <c r="A28" s="16" t="s">
        <v>56</v>
      </c>
      <c r="B28" s="51">
        <v>1692.6084805</v>
      </c>
      <c r="C28" s="52">
        <v>141.05070670833334</v>
      </c>
      <c r="D28" s="52">
        <v>191.09971999999999</v>
      </c>
      <c r="E28" s="52">
        <v>172.60192000000001</v>
      </c>
      <c r="F28" s="52">
        <v>139.88334</v>
      </c>
      <c r="G28" s="52">
        <v>12.560840000000001</v>
      </c>
      <c r="H28" s="52">
        <v>137.65696</v>
      </c>
      <c r="I28" s="52">
        <v>0</v>
      </c>
      <c r="J28" s="52">
        <v>0</v>
      </c>
      <c r="K28" s="52">
        <v>0</v>
      </c>
      <c r="L28" s="52">
        <v>0</v>
      </c>
      <c r="M28" s="52">
        <v>0</v>
      </c>
      <c r="N28" s="52">
        <v>0</v>
      </c>
      <c r="O28" s="52">
        <v>0</v>
      </c>
      <c r="P28" s="53">
        <v>653.80277999999998</v>
      </c>
      <c r="Q28" s="95">
        <v>0.38626935143729474</v>
      </c>
    </row>
    <row r="29" spans="1:17" ht="14.45" customHeight="1" x14ac:dyDescent="0.2">
      <c r="A29" s="16" t="s">
        <v>57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95" t="s">
        <v>271</v>
      </c>
    </row>
    <row r="30" spans="1:17" ht="14.45" customHeight="1" x14ac:dyDescent="0.2">
      <c r="A30" s="16" t="s">
        <v>58</v>
      </c>
      <c r="B30" s="51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0</v>
      </c>
      <c r="Q30" s="95" t="s">
        <v>271</v>
      </c>
    </row>
    <row r="31" spans="1:17" ht="14.45" customHeight="1" thickBot="1" x14ac:dyDescent="0.25">
      <c r="A31" s="19" t="s">
        <v>59</v>
      </c>
      <c r="B31" s="57">
        <v>0</v>
      </c>
      <c r="C31" s="58">
        <v>0</v>
      </c>
      <c r="D31" s="58">
        <v>0.3105</v>
      </c>
      <c r="E31" s="58">
        <v>0.3105</v>
      </c>
      <c r="F31" s="58">
        <v>0.3105</v>
      </c>
      <c r="G31" s="58">
        <v>0</v>
      </c>
      <c r="H31" s="58">
        <v>0.93149999999999999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9">
        <v>1.863</v>
      </c>
      <c r="Q31" s="97" t="s">
        <v>271</v>
      </c>
    </row>
    <row r="32" spans="1:17" ht="14.45" customHeight="1" x14ac:dyDescent="0.2">
      <c r="B32" s="130"/>
      <c r="C32" s="130"/>
      <c r="D32" s="130"/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</row>
    <row r="33" spans="1:17" ht="14.45" customHeight="1" x14ac:dyDescent="0.2">
      <c r="A33" s="113" t="s">
        <v>160</v>
      </c>
      <c r="B33" s="131"/>
      <c r="C33" s="131"/>
      <c r="D33" s="131"/>
      <c r="E33" s="131"/>
      <c r="F33" s="131"/>
      <c r="G33" s="131"/>
      <c r="H33" s="131"/>
      <c r="I33" s="131"/>
      <c r="J33" s="131"/>
      <c r="K33" s="131"/>
      <c r="L33" s="131"/>
      <c r="M33" s="131"/>
      <c r="N33" s="131"/>
      <c r="O33" s="131"/>
      <c r="P33" s="131"/>
      <c r="Q33" s="131"/>
    </row>
    <row r="34" spans="1:17" ht="14.45" customHeight="1" x14ac:dyDescent="0.2">
      <c r="A34" s="135" t="s">
        <v>245</v>
      </c>
      <c r="B34" s="131"/>
      <c r="C34" s="131"/>
      <c r="D34" s="131"/>
      <c r="E34" s="131"/>
      <c r="F34" s="131"/>
      <c r="G34" s="131"/>
      <c r="H34" s="131"/>
      <c r="I34" s="131"/>
      <c r="J34" s="131"/>
      <c r="K34" s="131"/>
      <c r="L34" s="131"/>
      <c r="M34" s="131"/>
      <c r="N34" s="131"/>
      <c r="O34" s="131"/>
      <c r="P34" s="131"/>
      <c r="Q34" s="131"/>
    </row>
    <row r="35" spans="1:17" ht="14.45" customHeight="1" x14ac:dyDescent="0.2">
      <c r="A35" s="136" t="s">
        <v>60</v>
      </c>
      <c r="B35" s="131"/>
      <c r="C35" s="131"/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131"/>
      <c r="O35" s="131"/>
      <c r="P35" s="131"/>
      <c r="Q35" s="131"/>
    </row>
  </sheetData>
  <autoFilter ref="A5:A31" xr:uid="{00000000-0009-0000-0000-000005000000}"/>
  <mergeCells count="3">
    <mergeCell ref="A1:Q1"/>
    <mergeCell ref="B3:O3"/>
    <mergeCell ref="P4:Q4"/>
  </mergeCells>
  <hyperlinks>
    <hyperlink ref="A2" location="Obsah!A1" display="Zpět na Obsah  KL 01  1.-4.měsíc" xr:uid="{4F46F600-AE50-434F-8387-ABFEAEE34309}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M81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129" customWidth="1"/>
    <col min="2" max="11" width="10" style="129" customWidth="1"/>
    <col min="12" max="16384" width="8.85546875" style="129"/>
  </cols>
  <sheetData>
    <row r="1" spans="1:13" s="60" customFormat="1" ht="18.600000000000001" customHeight="1" thickBot="1" x14ac:dyDescent="0.35">
      <c r="A1" s="341" t="s">
        <v>61</v>
      </c>
      <c r="B1" s="341"/>
      <c r="C1" s="341"/>
      <c r="D1" s="341"/>
      <c r="E1" s="341"/>
      <c r="F1" s="341"/>
      <c r="G1" s="341"/>
      <c r="H1" s="346"/>
      <c r="I1" s="346"/>
      <c r="J1" s="346"/>
      <c r="K1" s="346"/>
    </row>
    <row r="2" spans="1:13" s="60" customFormat="1" ht="14.45" customHeight="1" thickBot="1" x14ac:dyDescent="0.25">
      <c r="A2" s="459" t="s">
        <v>270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3" ht="14.45" customHeight="1" x14ac:dyDescent="0.2">
      <c r="A3" s="76"/>
      <c r="B3" s="342" t="s">
        <v>62</v>
      </c>
      <c r="C3" s="343"/>
      <c r="D3" s="343"/>
      <c r="E3" s="343"/>
      <c r="F3" s="349" t="s">
        <v>63</v>
      </c>
      <c r="G3" s="343"/>
      <c r="H3" s="343"/>
      <c r="I3" s="343"/>
      <c r="J3" s="343"/>
      <c r="K3" s="350"/>
    </row>
    <row r="4" spans="1:13" ht="14.45" customHeight="1" x14ac:dyDescent="0.2">
      <c r="A4" s="77"/>
      <c r="B4" s="347"/>
      <c r="C4" s="348"/>
      <c r="D4" s="348"/>
      <c r="E4" s="348"/>
      <c r="F4" s="351" t="s">
        <v>263</v>
      </c>
      <c r="G4" s="353" t="s">
        <v>64</v>
      </c>
      <c r="H4" s="140" t="s">
        <v>141</v>
      </c>
      <c r="I4" s="351" t="s">
        <v>65</v>
      </c>
      <c r="J4" s="353" t="s">
        <v>265</v>
      </c>
      <c r="K4" s="354" t="s">
        <v>266</v>
      </c>
    </row>
    <row r="5" spans="1:13" ht="39" thickBot="1" x14ac:dyDescent="0.25">
      <c r="A5" s="78"/>
      <c r="B5" s="24" t="s">
        <v>259</v>
      </c>
      <c r="C5" s="25" t="s">
        <v>260</v>
      </c>
      <c r="D5" s="26" t="s">
        <v>261</v>
      </c>
      <c r="E5" s="26" t="s">
        <v>262</v>
      </c>
      <c r="F5" s="352"/>
      <c r="G5" s="352"/>
      <c r="H5" s="25" t="s">
        <v>264</v>
      </c>
      <c r="I5" s="352"/>
      <c r="J5" s="352"/>
      <c r="K5" s="355"/>
    </row>
    <row r="6" spans="1:13" ht="14.45" customHeight="1" x14ac:dyDescent="0.2">
      <c r="A6" s="465" t="s">
        <v>66</v>
      </c>
      <c r="B6" s="461">
        <v>4821.648725</v>
      </c>
      <c r="C6" s="462">
        <v>-249.72101999999998</v>
      </c>
      <c r="D6" s="462">
        <v>-5071.369745</v>
      </c>
      <c r="E6" s="463">
        <v>-5.179162445103256E-2</v>
      </c>
      <c r="F6" s="461">
        <v>-10209.876028799999</v>
      </c>
      <c r="G6" s="462">
        <v>-4254.1150120000002</v>
      </c>
      <c r="H6" s="462">
        <v>1082.1905200000001</v>
      </c>
      <c r="I6" s="462">
        <v>2046.7383799999998</v>
      </c>
      <c r="J6" s="462">
        <v>6300.853392</v>
      </c>
      <c r="K6" s="464">
        <v>-0.20046652615825736</v>
      </c>
      <c r="L6" s="150"/>
      <c r="M6" s="460" t="str">
        <f t="shared" ref="M6:M69" si="0">IF(A6="HV","HV",IF(OR(LEFT(A6,16)="               5",LEFT(A6,16)="               6",LEFT(A6,16)="               7",LEFT(A6,16)="               8"),"X",""))</f>
        <v>HV</v>
      </c>
    </row>
    <row r="7" spans="1:13" ht="14.45" customHeight="1" x14ac:dyDescent="0.2">
      <c r="A7" s="465" t="s">
        <v>273</v>
      </c>
      <c r="B7" s="461">
        <v>9914.3522459999986</v>
      </c>
      <c r="C7" s="462">
        <v>11573.926449999999</v>
      </c>
      <c r="D7" s="462">
        <v>1659.5742040000005</v>
      </c>
      <c r="E7" s="463">
        <v>1.1673910874681264</v>
      </c>
      <c r="F7" s="461">
        <v>11902.501646299999</v>
      </c>
      <c r="G7" s="462">
        <v>4959.3756859583327</v>
      </c>
      <c r="H7" s="462">
        <v>715.81396999999993</v>
      </c>
      <c r="I7" s="462">
        <v>3918.7833799999999</v>
      </c>
      <c r="J7" s="462">
        <v>-1040.5923059583329</v>
      </c>
      <c r="K7" s="464">
        <v>0.32924031404928972</v>
      </c>
      <c r="L7" s="150"/>
      <c r="M7" s="460" t="str">
        <f t="shared" si="0"/>
        <v/>
      </c>
    </row>
    <row r="8" spans="1:13" ht="14.45" customHeight="1" x14ac:dyDescent="0.2">
      <c r="A8" s="465" t="s">
        <v>274</v>
      </c>
      <c r="B8" s="461">
        <v>436.98308700000001</v>
      </c>
      <c r="C8" s="462">
        <v>519.29072000000099</v>
      </c>
      <c r="D8" s="462">
        <v>82.307633000000976</v>
      </c>
      <c r="E8" s="463">
        <v>1.1883542760546268</v>
      </c>
      <c r="F8" s="461">
        <v>489.13455420000003</v>
      </c>
      <c r="G8" s="462">
        <v>203.80606424999999</v>
      </c>
      <c r="H8" s="462">
        <v>27.29853</v>
      </c>
      <c r="I8" s="462">
        <v>185.94179</v>
      </c>
      <c r="J8" s="462">
        <v>-17.864274249999994</v>
      </c>
      <c r="K8" s="464">
        <v>0.38014445800934171</v>
      </c>
      <c r="L8" s="150"/>
      <c r="M8" s="460" t="str">
        <f t="shared" si="0"/>
        <v/>
      </c>
    </row>
    <row r="9" spans="1:13" ht="14.45" customHeight="1" x14ac:dyDescent="0.2">
      <c r="A9" s="465" t="s">
        <v>275</v>
      </c>
      <c r="B9" s="461">
        <v>233.698275</v>
      </c>
      <c r="C9" s="462">
        <v>314.22471999999999</v>
      </c>
      <c r="D9" s="462">
        <v>80.526444999999995</v>
      </c>
      <c r="E9" s="463">
        <v>1.3445744090323302</v>
      </c>
      <c r="F9" s="461">
        <v>287.84455150000002</v>
      </c>
      <c r="G9" s="462">
        <v>119.93522979166669</v>
      </c>
      <c r="H9" s="462">
        <v>12.60853</v>
      </c>
      <c r="I9" s="462">
        <v>100.03679</v>
      </c>
      <c r="J9" s="462">
        <v>-19.898439791666689</v>
      </c>
      <c r="K9" s="464">
        <v>0.34753754927336183</v>
      </c>
      <c r="L9" s="150"/>
      <c r="M9" s="460" t="str">
        <f t="shared" si="0"/>
        <v/>
      </c>
    </row>
    <row r="10" spans="1:13" ht="14.45" customHeight="1" x14ac:dyDescent="0.2">
      <c r="A10" s="465" t="s">
        <v>276</v>
      </c>
      <c r="B10" s="461">
        <v>0</v>
      </c>
      <c r="C10" s="462">
        <v>1.4000000000000001E-4</v>
      </c>
      <c r="D10" s="462">
        <v>1.4000000000000001E-4</v>
      </c>
      <c r="E10" s="463">
        <v>0</v>
      </c>
      <c r="F10" s="461">
        <v>0</v>
      </c>
      <c r="G10" s="462">
        <v>0</v>
      </c>
      <c r="H10" s="462">
        <v>0</v>
      </c>
      <c r="I10" s="462">
        <v>0</v>
      </c>
      <c r="J10" s="462">
        <v>0</v>
      </c>
      <c r="K10" s="464">
        <v>0</v>
      </c>
      <c r="L10" s="150"/>
      <c r="M10" s="460" t="str">
        <f t="shared" si="0"/>
        <v>X</v>
      </c>
    </row>
    <row r="11" spans="1:13" ht="14.45" customHeight="1" x14ac:dyDescent="0.2">
      <c r="A11" s="465" t="s">
        <v>277</v>
      </c>
      <c r="B11" s="461">
        <v>0</v>
      </c>
      <c r="C11" s="462">
        <v>1.4000000000000001E-4</v>
      </c>
      <c r="D11" s="462">
        <v>1.4000000000000001E-4</v>
      </c>
      <c r="E11" s="463">
        <v>0</v>
      </c>
      <c r="F11" s="461">
        <v>0</v>
      </c>
      <c r="G11" s="462">
        <v>0</v>
      </c>
      <c r="H11" s="462">
        <v>0</v>
      </c>
      <c r="I11" s="462">
        <v>0</v>
      </c>
      <c r="J11" s="462">
        <v>0</v>
      </c>
      <c r="K11" s="464">
        <v>0</v>
      </c>
      <c r="L11" s="150"/>
      <c r="M11" s="460" t="str">
        <f t="shared" si="0"/>
        <v/>
      </c>
    </row>
    <row r="12" spans="1:13" ht="14.45" customHeight="1" x14ac:dyDescent="0.2">
      <c r="A12" s="465" t="s">
        <v>278</v>
      </c>
      <c r="B12" s="461">
        <v>17.000001000000001</v>
      </c>
      <c r="C12" s="462">
        <v>26.200590000000002</v>
      </c>
      <c r="D12" s="462">
        <v>9.2005890000000008</v>
      </c>
      <c r="E12" s="463">
        <v>1.5412110858111125</v>
      </c>
      <c r="F12" s="461">
        <v>17.000000100000001</v>
      </c>
      <c r="G12" s="462">
        <v>7.0833333750000005</v>
      </c>
      <c r="H12" s="462">
        <v>0</v>
      </c>
      <c r="I12" s="462">
        <v>5.60372</v>
      </c>
      <c r="J12" s="462">
        <v>-1.4796133750000005</v>
      </c>
      <c r="K12" s="464">
        <v>0.32963058629629066</v>
      </c>
      <c r="L12" s="150"/>
      <c r="M12" s="460" t="str">
        <f t="shared" si="0"/>
        <v>X</v>
      </c>
    </row>
    <row r="13" spans="1:13" ht="14.45" customHeight="1" x14ac:dyDescent="0.2">
      <c r="A13" s="465" t="s">
        <v>279</v>
      </c>
      <c r="B13" s="461">
        <v>10.000001000000001</v>
      </c>
      <c r="C13" s="462">
        <v>7.4455900000000002</v>
      </c>
      <c r="D13" s="462">
        <v>-2.5544110000000009</v>
      </c>
      <c r="E13" s="463">
        <v>0.74455892554410741</v>
      </c>
      <c r="F13" s="461">
        <v>10.000000099999999</v>
      </c>
      <c r="G13" s="462">
        <v>4.1666667083333326</v>
      </c>
      <c r="H13" s="462">
        <v>0</v>
      </c>
      <c r="I13" s="462">
        <v>5.01722</v>
      </c>
      <c r="J13" s="462">
        <v>0.85055329166666738</v>
      </c>
      <c r="K13" s="464">
        <v>0.50172199498278003</v>
      </c>
      <c r="L13" s="150"/>
      <c r="M13" s="460" t="str">
        <f t="shared" si="0"/>
        <v/>
      </c>
    </row>
    <row r="14" spans="1:13" ht="14.45" customHeight="1" x14ac:dyDescent="0.2">
      <c r="A14" s="465" t="s">
        <v>280</v>
      </c>
      <c r="B14" s="461">
        <v>7</v>
      </c>
      <c r="C14" s="462">
        <v>18.754999999999999</v>
      </c>
      <c r="D14" s="462">
        <v>11.754999999999999</v>
      </c>
      <c r="E14" s="463">
        <v>2.6792857142857143</v>
      </c>
      <c r="F14" s="461">
        <v>7</v>
      </c>
      <c r="G14" s="462">
        <v>2.916666666666667</v>
      </c>
      <c r="H14" s="462">
        <v>0</v>
      </c>
      <c r="I14" s="462">
        <v>0.58650000000000002</v>
      </c>
      <c r="J14" s="462">
        <v>-2.3301666666666669</v>
      </c>
      <c r="K14" s="464">
        <v>8.3785714285714283E-2</v>
      </c>
      <c r="L14" s="150"/>
      <c r="M14" s="460" t="str">
        <f t="shared" si="0"/>
        <v/>
      </c>
    </row>
    <row r="15" spans="1:13" ht="14.45" customHeight="1" x14ac:dyDescent="0.2">
      <c r="A15" s="465" t="s">
        <v>281</v>
      </c>
      <c r="B15" s="461">
        <v>99.999999000000003</v>
      </c>
      <c r="C15" s="462">
        <v>151.322</v>
      </c>
      <c r="D15" s="462">
        <v>51.322001</v>
      </c>
      <c r="E15" s="463">
        <v>1.5132200151322002</v>
      </c>
      <c r="F15" s="461">
        <v>139.00000009999999</v>
      </c>
      <c r="G15" s="462">
        <v>57.916666708333331</v>
      </c>
      <c r="H15" s="462">
        <v>3.17239</v>
      </c>
      <c r="I15" s="462">
        <v>15.555729999999999</v>
      </c>
      <c r="J15" s="462">
        <v>-42.360936708333334</v>
      </c>
      <c r="K15" s="464">
        <v>0.11191172653819299</v>
      </c>
      <c r="L15" s="150"/>
      <c r="M15" s="460" t="str">
        <f t="shared" si="0"/>
        <v>X</v>
      </c>
    </row>
    <row r="16" spans="1:13" ht="14.45" customHeight="1" x14ac:dyDescent="0.2">
      <c r="A16" s="465" t="s">
        <v>282</v>
      </c>
      <c r="B16" s="461">
        <v>5</v>
      </c>
      <c r="C16" s="462">
        <v>4.53024</v>
      </c>
      <c r="D16" s="462">
        <v>-0.46975999999999996</v>
      </c>
      <c r="E16" s="463">
        <v>0.90604799999999996</v>
      </c>
      <c r="F16" s="461">
        <v>5.0000001000000003</v>
      </c>
      <c r="G16" s="462">
        <v>2.083333375</v>
      </c>
      <c r="H16" s="462">
        <v>1.0067200000000001</v>
      </c>
      <c r="I16" s="462">
        <v>2.0134400000000001</v>
      </c>
      <c r="J16" s="462">
        <v>-6.9893374999999924E-2</v>
      </c>
      <c r="K16" s="464">
        <v>0.40268799194624016</v>
      </c>
      <c r="L16" s="150"/>
      <c r="M16" s="460" t="str">
        <f t="shared" si="0"/>
        <v/>
      </c>
    </row>
    <row r="17" spans="1:13" ht="14.45" customHeight="1" x14ac:dyDescent="0.2">
      <c r="A17" s="465" t="s">
        <v>283</v>
      </c>
      <c r="B17" s="461">
        <v>5</v>
      </c>
      <c r="C17" s="462">
        <v>0</v>
      </c>
      <c r="D17" s="462">
        <v>-5</v>
      </c>
      <c r="E17" s="463">
        <v>0</v>
      </c>
      <c r="F17" s="461">
        <v>0</v>
      </c>
      <c r="G17" s="462">
        <v>0</v>
      </c>
      <c r="H17" s="462">
        <v>0</v>
      </c>
      <c r="I17" s="462">
        <v>0</v>
      </c>
      <c r="J17" s="462">
        <v>0</v>
      </c>
      <c r="K17" s="464">
        <v>0</v>
      </c>
      <c r="L17" s="150"/>
      <c r="M17" s="460" t="str">
        <f t="shared" si="0"/>
        <v/>
      </c>
    </row>
    <row r="18" spans="1:13" ht="14.45" customHeight="1" x14ac:dyDescent="0.2">
      <c r="A18" s="465" t="s">
        <v>284</v>
      </c>
      <c r="B18" s="461">
        <v>3</v>
      </c>
      <c r="C18" s="462">
        <v>1.6789000000000001</v>
      </c>
      <c r="D18" s="462">
        <v>-1.3210999999999999</v>
      </c>
      <c r="E18" s="463">
        <v>0.55963333333333332</v>
      </c>
      <c r="F18" s="461">
        <v>2</v>
      </c>
      <c r="G18" s="462">
        <v>0.83333333333333326</v>
      </c>
      <c r="H18" s="462">
        <v>0</v>
      </c>
      <c r="I18" s="462">
        <v>0.22968</v>
      </c>
      <c r="J18" s="462">
        <v>-0.60365333333333326</v>
      </c>
      <c r="K18" s="464">
        <v>0.11484</v>
      </c>
      <c r="L18" s="150"/>
      <c r="M18" s="460" t="str">
        <f t="shared" si="0"/>
        <v/>
      </c>
    </row>
    <row r="19" spans="1:13" ht="14.45" customHeight="1" x14ac:dyDescent="0.2">
      <c r="A19" s="465" t="s">
        <v>285</v>
      </c>
      <c r="B19" s="461">
        <v>65.000000999999997</v>
      </c>
      <c r="C19" s="462">
        <v>131.9092</v>
      </c>
      <c r="D19" s="462">
        <v>66.909199000000001</v>
      </c>
      <c r="E19" s="463">
        <v>2.0293722764711957</v>
      </c>
      <c r="F19" s="461">
        <v>109.99999989999999</v>
      </c>
      <c r="G19" s="462">
        <v>45.833333291666662</v>
      </c>
      <c r="H19" s="462">
        <v>1.7408699999999999</v>
      </c>
      <c r="I19" s="462">
        <v>11.84281</v>
      </c>
      <c r="J19" s="462">
        <v>-33.990523291666662</v>
      </c>
      <c r="K19" s="464">
        <v>0.10766190918878356</v>
      </c>
      <c r="L19" s="150"/>
      <c r="M19" s="460" t="str">
        <f t="shared" si="0"/>
        <v/>
      </c>
    </row>
    <row r="20" spans="1:13" ht="14.45" customHeight="1" x14ac:dyDescent="0.2">
      <c r="A20" s="465" t="s">
        <v>286</v>
      </c>
      <c r="B20" s="461">
        <v>0</v>
      </c>
      <c r="C20" s="462">
        <v>0.1016</v>
      </c>
      <c r="D20" s="462">
        <v>0.1016</v>
      </c>
      <c r="E20" s="463">
        <v>0</v>
      </c>
      <c r="F20" s="461">
        <v>0</v>
      </c>
      <c r="G20" s="462">
        <v>0</v>
      </c>
      <c r="H20" s="462">
        <v>0</v>
      </c>
      <c r="I20" s="462">
        <v>0</v>
      </c>
      <c r="J20" s="462">
        <v>0</v>
      </c>
      <c r="K20" s="464">
        <v>0</v>
      </c>
      <c r="L20" s="150"/>
      <c r="M20" s="460" t="str">
        <f t="shared" si="0"/>
        <v/>
      </c>
    </row>
    <row r="21" spans="1:13" ht="14.45" customHeight="1" x14ac:dyDescent="0.2">
      <c r="A21" s="465" t="s">
        <v>287</v>
      </c>
      <c r="B21" s="461">
        <v>16.999998999999999</v>
      </c>
      <c r="C21" s="462">
        <v>8.7555200000000006</v>
      </c>
      <c r="D21" s="462">
        <v>-8.2444789999999983</v>
      </c>
      <c r="E21" s="463">
        <v>0.5150306185312129</v>
      </c>
      <c r="F21" s="461">
        <v>16.000000099999998</v>
      </c>
      <c r="G21" s="462">
        <v>6.6666667083333317</v>
      </c>
      <c r="H21" s="462">
        <v>0</v>
      </c>
      <c r="I21" s="462">
        <v>0.41499999999999998</v>
      </c>
      <c r="J21" s="462">
        <v>-6.2516667083333317</v>
      </c>
      <c r="K21" s="464">
        <v>2.5937499837890628E-2</v>
      </c>
      <c r="L21" s="150"/>
      <c r="M21" s="460" t="str">
        <f t="shared" si="0"/>
        <v/>
      </c>
    </row>
    <row r="22" spans="1:13" ht="14.45" customHeight="1" x14ac:dyDescent="0.2">
      <c r="A22" s="465" t="s">
        <v>288</v>
      </c>
      <c r="B22" s="461">
        <v>4.9999989999999999</v>
      </c>
      <c r="C22" s="462">
        <v>4.2101600000000001</v>
      </c>
      <c r="D22" s="462">
        <v>-0.78983899999999974</v>
      </c>
      <c r="E22" s="463">
        <v>0.84203216840643369</v>
      </c>
      <c r="F22" s="461">
        <v>5</v>
      </c>
      <c r="G22" s="462">
        <v>2.0833333333333335</v>
      </c>
      <c r="H22" s="462">
        <v>0</v>
      </c>
      <c r="I22" s="462">
        <v>0.63</v>
      </c>
      <c r="J22" s="462">
        <v>-1.4533333333333336</v>
      </c>
      <c r="K22" s="464">
        <v>0.126</v>
      </c>
      <c r="L22" s="150"/>
      <c r="M22" s="460" t="str">
        <f t="shared" si="0"/>
        <v/>
      </c>
    </row>
    <row r="23" spans="1:13" ht="14.45" customHeight="1" x14ac:dyDescent="0.2">
      <c r="A23" s="465" t="s">
        <v>289</v>
      </c>
      <c r="B23" s="461">
        <v>0</v>
      </c>
      <c r="C23" s="462">
        <v>0.13638</v>
      </c>
      <c r="D23" s="462">
        <v>0.13638</v>
      </c>
      <c r="E23" s="463">
        <v>0</v>
      </c>
      <c r="F23" s="461">
        <v>1</v>
      </c>
      <c r="G23" s="462">
        <v>0.41666666666666663</v>
      </c>
      <c r="H23" s="462">
        <v>0</v>
      </c>
      <c r="I23" s="462">
        <v>0</v>
      </c>
      <c r="J23" s="462">
        <v>-0.41666666666666663</v>
      </c>
      <c r="K23" s="464">
        <v>0</v>
      </c>
      <c r="L23" s="150"/>
      <c r="M23" s="460" t="str">
        <f t="shared" si="0"/>
        <v/>
      </c>
    </row>
    <row r="24" spans="1:13" ht="14.45" customHeight="1" x14ac:dyDescent="0.2">
      <c r="A24" s="465" t="s">
        <v>290</v>
      </c>
      <c r="B24" s="461">
        <v>0</v>
      </c>
      <c r="C24" s="462">
        <v>0</v>
      </c>
      <c r="D24" s="462">
        <v>0</v>
      </c>
      <c r="E24" s="463">
        <v>0</v>
      </c>
      <c r="F24" s="461">
        <v>0</v>
      </c>
      <c r="G24" s="462">
        <v>0</v>
      </c>
      <c r="H24" s="462">
        <v>0.42480000000000001</v>
      </c>
      <c r="I24" s="462">
        <v>0.42480000000000001</v>
      </c>
      <c r="J24" s="462">
        <v>0.42480000000000001</v>
      </c>
      <c r="K24" s="464">
        <v>0</v>
      </c>
      <c r="L24" s="150"/>
      <c r="M24" s="460" t="str">
        <f t="shared" si="0"/>
        <v/>
      </c>
    </row>
    <row r="25" spans="1:13" ht="14.45" customHeight="1" x14ac:dyDescent="0.2">
      <c r="A25" s="465" t="s">
        <v>291</v>
      </c>
      <c r="B25" s="461">
        <v>78.804047999999995</v>
      </c>
      <c r="C25" s="462">
        <v>79.714380000000006</v>
      </c>
      <c r="D25" s="462">
        <v>0.91033200000001102</v>
      </c>
      <c r="E25" s="463">
        <v>1.0115518431235919</v>
      </c>
      <c r="F25" s="461">
        <v>80.4939234</v>
      </c>
      <c r="G25" s="462">
        <v>33.539134750000002</v>
      </c>
      <c r="H25" s="462">
        <v>5.0198400000000003</v>
      </c>
      <c r="I25" s="462">
        <v>31.891689999999997</v>
      </c>
      <c r="J25" s="462">
        <v>-1.6474447500000053</v>
      </c>
      <c r="K25" s="464">
        <v>0.39619996954950265</v>
      </c>
      <c r="L25" s="150"/>
      <c r="M25" s="460" t="str">
        <f t="shared" si="0"/>
        <v>X</v>
      </c>
    </row>
    <row r="26" spans="1:13" ht="14.45" customHeight="1" x14ac:dyDescent="0.2">
      <c r="A26" s="465" t="s">
        <v>292</v>
      </c>
      <c r="B26" s="461">
        <v>0</v>
      </c>
      <c r="C26" s="462">
        <v>0.98009999999999997</v>
      </c>
      <c r="D26" s="462">
        <v>0.98009999999999997</v>
      </c>
      <c r="E26" s="463">
        <v>0</v>
      </c>
      <c r="F26" s="461">
        <v>0</v>
      </c>
      <c r="G26" s="462">
        <v>0</v>
      </c>
      <c r="H26" s="462">
        <v>0</v>
      </c>
      <c r="I26" s="462">
        <v>7.6675300000000002</v>
      </c>
      <c r="J26" s="462">
        <v>7.6675300000000002</v>
      </c>
      <c r="K26" s="464">
        <v>0</v>
      </c>
      <c r="L26" s="150"/>
      <c r="M26" s="460" t="str">
        <f t="shared" si="0"/>
        <v/>
      </c>
    </row>
    <row r="27" spans="1:13" ht="14.45" customHeight="1" x14ac:dyDescent="0.2">
      <c r="A27" s="465" t="s">
        <v>293</v>
      </c>
      <c r="B27" s="461">
        <v>1.9999990000000001</v>
      </c>
      <c r="C27" s="462">
        <v>1.47594</v>
      </c>
      <c r="D27" s="462">
        <v>-0.52405900000000005</v>
      </c>
      <c r="E27" s="463">
        <v>0.73797036898518442</v>
      </c>
      <c r="F27" s="461">
        <v>1</v>
      </c>
      <c r="G27" s="462">
        <v>0.41666666666666663</v>
      </c>
      <c r="H27" s="462">
        <v>0</v>
      </c>
      <c r="I27" s="462">
        <v>4.8490000000000005E-2</v>
      </c>
      <c r="J27" s="462">
        <v>-0.3681766666666666</v>
      </c>
      <c r="K27" s="464">
        <v>4.8490000000000005E-2</v>
      </c>
      <c r="L27" s="150"/>
      <c r="M27" s="460" t="str">
        <f t="shared" si="0"/>
        <v/>
      </c>
    </row>
    <row r="28" spans="1:13" ht="14.45" customHeight="1" x14ac:dyDescent="0.2">
      <c r="A28" s="465" t="s">
        <v>294</v>
      </c>
      <c r="B28" s="461">
        <v>20</v>
      </c>
      <c r="C28" s="462">
        <v>16.465400000000002</v>
      </c>
      <c r="D28" s="462">
        <v>-3.5345999999999975</v>
      </c>
      <c r="E28" s="463">
        <v>0.82327000000000017</v>
      </c>
      <c r="F28" s="461">
        <v>20.0000003</v>
      </c>
      <c r="G28" s="462">
        <v>8.3333334583333336</v>
      </c>
      <c r="H28" s="462">
        <v>1.1916099999999998</v>
      </c>
      <c r="I28" s="462">
        <v>9.9381699999999995</v>
      </c>
      <c r="J28" s="462">
        <v>1.6048365416666659</v>
      </c>
      <c r="K28" s="464">
        <v>0.49690849254637259</v>
      </c>
      <c r="L28" s="150"/>
      <c r="M28" s="460" t="str">
        <f t="shared" si="0"/>
        <v/>
      </c>
    </row>
    <row r="29" spans="1:13" ht="14.45" customHeight="1" x14ac:dyDescent="0.2">
      <c r="A29" s="465" t="s">
        <v>295</v>
      </c>
      <c r="B29" s="461">
        <v>19.999997999999998</v>
      </c>
      <c r="C29" s="462">
        <v>21.034839999999999</v>
      </c>
      <c r="D29" s="462">
        <v>1.0348420000000011</v>
      </c>
      <c r="E29" s="463">
        <v>1.0517421051742106</v>
      </c>
      <c r="F29" s="461">
        <v>25.000000100000001</v>
      </c>
      <c r="G29" s="462">
        <v>10.416666708333333</v>
      </c>
      <c r="H29" s="462">
        <v>1.2276400000000001</v>
      </c>
      <c r="I29" s="462">
        <v>5.59788</v>
      </c>
      <c r="J29" s="462">
        <v>-4.8187867083333327</v>
      </c>
      <c r="K29" s="464">
        <v>0.22391519910433919</v>
      </c>
      <c r="L29" s="150"/>
      <c r="M29" s="460" t="str">
        <f t="shared" si="0"/>
        <v/>
      </c>
    </row>
    <row r="30" spans="1:13" ht="14.45" customHeight="1" x14ac:dyDescent="0.2">
      <c r="A30" s="465" t="s">
        <v>296</v>
      </c>
      <c r="B30" s="461">
        <v>1.6708409999999998</v>
      </c>
      <c r="C30" s="462">
        <v>2.8664699999999996</v>
      </c>
      <c r="D30" s="462">
        <v>1.1956289999999998</v>
      </c>
      <c r="E30" s="463">
        <v>1.7155851454447191</v>
      </c>
      <c r="F30" s="461">
        <v>2.5658395999999999</v>
      </c>
      <c r="G30" s="462">
        <v>1.0690998333333332</v>
      </c>
      <c r="H30" s="462">
        <v>0</v>
      </c>
      <c r="I30" s="462">
        <v>0</v>
      </c>
      <c r="J30" s="462">
        <v>-1.0690998333333332</v>
      </c>
      <c r="K30" s="464">
        <v>0</v>
      </c>
      <c r="L30" s="150"/>
      <c r="M30" s="460" t="str">
        <f t="shared" si="0"/>
        <v/>
      </c>
    </row>
    <row r="31" spans="1:13" ht="14.45" customHeight="1" x14ac:dyDescent="0.2">
      <c r="A31" s="465" t="s">
        <v>297</v>
      </c>
      <c r="B31" s="461">
        <v>0</v>
      </c>
      <c r="C31" s="462">
        <v>0.34300000000000003</v>
      </c>
      <c r="D31" s="462">
        <v>0.34300000000000003</v>
      </c>
      <c r="E31" s="463">
        <v>0</v>
      </c>
      <c r="F31" s="461">
        <v>0</v>
      </c>
      <c r="G31" s="462">
        <v>0</v>
      </c>
      <c r="H31" s="462">
        <v>0</v>
      </c>
      <c r="I31" s="462">
        <v>1.796E-2</v>
      </c>
      <c r="J31" s="462">
        <v>1.796E-2</v>
      </c>
      <c r="K31" s="464">
        <v>0</v>
      </c>
      <c r="L31" s="150"/>
      <c r="M31" s="460" t="str">
        <f t="shared" si="0"/>
        <v/>
      </c>
    </row>
    <row r="32" spans="1:13" ht="14.45" customHeight="1" x14ac:dyDescent="0.2">
      <c r="A32" s="465" t="s">
        <v>298</v>
      </c>
      <c r="B32" s="461">
        <v>0</v>
      </c>
      <c r="C32" s="462">
        <v>3.4037299999999999</v>
      </c>
      <c r="D32" s="462">
        <v>3.4037299999999999</v>
      </c>
      <c r="E32" s="463">
        <v>0</v>
      </c>
      <c r="F32" s="461">
        <v>0</v>
      </c>
      <c r="G32" s="462">
        <v>0</v>
      </c>
      <c r="H32" s="462">
        <v>0.52732000000000001</v>
      </c>
      <c r="I32" s="462">
        <v>0.99679999999999991</v>
      </c>
      <c r="J32" s="462">
        <v>0.99679999999999991</v>
      </c>
      <c r="K32" s="464">
        <v>0</v>
      </c>
      <c r="L32" s="150"/>
      <c r="M32" s="460" t="str">
        <f t="shared" si="0"/>
        <v/>
      </c>
    </row>
    <row r="33" spans="1:13" ht="14.45" customHeight="1" x14ac:dyDescent="0.2">
      <c r="A33" s="465" t="s">
        <v>299</v>
      </c>
      <c r="B33" s="461">
        <v>0</v>
      </c>
      <c r="C33" s="462">
        <v>1.35436</v>
      </c>
      <c r="D33" s="462">
        <v>1.35436</v>
      </c>
      <c r="E33" s="463">
        <v>0</v>
      </c>
      <c r="F33" s="461">
        <v>0</v>
      </c>
      <c r="G33" s="462">
        <v>0</v>
      </c>
      <c r="H33" s="462">
        <v>0</v>
      </c>
      <c r="I33" s="462">
        <v>0.10672</v>
      </c>
      <c r="J33" s="462">
        <v>0.10672</v>
      </c>
      <c r="K33" s="464">
        <v>0</v>
      </c>
      <c r="L33" s="150"/>
      <c r="M33" s="460" t="str">
        <f t="shared" si="0"/>
        <v/>
      </c>
    </row>
    <row r="34" spans="1:13" ht="14.45" customHeight="1" x14ac:dyDescent="0.2">
      <c r="A34" s="465" t="s">
        <v>300</v>
      </c>
      <c r="B34" s="461">
        <v>25.133210999999999</v>
      </c>
      <c r="C34" s="462">
        <v>18.046869999999998</v>
      </c>
      <c r="D34" s="462">
        <v>-7.0863410000000009</v>
      </c>
      <c r="E34" s="463">
        <v>0.71804872047586754</v>
      </c>
      <c r="F34" s="461">
        <v>16.9280835</v>
      </c>
      <c r="G34" s="462">
        <v>7.0533681250000004</v>
      </c>
      <c r="H34" s="462">
        <v>0</v>
      </c>
      <c r="I34" s="462">
        <v>2.4805000000000001</v>
      </c>
      <c r="J34" s="462">
        <v>-4.5728681250000003</v>
      </c>
      <c r="K34" s="464">
        <v>0.14653164961054216</v>
      </c>
      <c r="L34" s="150"/>
      <c r="M34" s="460" t="str">
        <f t="shared" si="0"/>
        <v/>
      </c>
    </row>
    <row r="35" spans="1:13" ht="14.45" customHeight="1" x14ac:dyDescent="0.2">
      <c r="A35" s="465" t="s">
        <v>301</v>
      </c>
      <c r="B35" s="461">
        <v>9.999998999999999</v>
      </c>
      <c r="C35" s="462">
        <v>13.74367</v>
      </c>
      <c r="D35" s="462">
        <v>3.7436710000000009</v>
      </c>
      <c r="E35" s="463">
        <v>1.3743671374367139</v>
      </c>
      <c r="F35" s="461">
        <v>14.999999900000001</v>
      </c>
      <c r="G35" s="462">
        <v>6.2499999583333334</v>
      </c>
      <c r="H35" s="462">
        <v>2.0732699999999999</v>
      </c>
      <c r="I35" s="462">
        <v>5.0376400000000006</v>
      </c>
      <c r="J35" s="462">
        <v>-1.2123599583333329</v>
      </c>
      <c r="K35" s="464">
        <v>0.33584266890561781</v>
      </c>
      <c r="L35" s="150"/>
      <c r="M35" s="460" t="str">
        <f t="shared" si="0"/>
        <v/>
      </c>
    </row>
    <row r="36" spans="1:13" ht="14.45" customHeight="1" x14ac:dyDescent="0.2">
      <c r="A36" s="465" t="s">
        <v>302</v>
      </c>
      <c r="B36" s="461">
        <v>30.401378000000001</v>
      </c>
      <c r="C36" s="462">
        <v>41.158760000000001</v>
      </c>
      <c r="D36" s="462">
        <v>10.757382</v>
      </c>
      <c r="E36" s="463">
        <v>1.3538452105690735</v>
      </c>
      <c r="F36" s="461">
        <v>41.350628100000002</v>
      </c>
      <c r="G36" s="462">
        <v>17.229428375000001</v>
      </c>
      <c r="H36" s="462">
        <v>0</v>
      </c>
      <c r="I36" s="462">
        <v>13.497999999999999</v>
      </c>
      <c r="J36" s="462">
        <v>-3.7314283750000019</v>
      </c>
      <c r="K36" s="464">
        <v>0.32642793157475641</v>
      </c>
      <c r="L36" s="150"/>
      <c r="M36" s="460" t="str">
        <f t="shared" si="0"/>
        <v>X</v>
      </c>
    </row>
    <row r="37" spans="1:13" ht="14.45" customHeight="1" x14ac:dyDescent="0.2">
      <c r="A37" s="465" t="s">
        <v>303</v>
      </c>
      <c r="B37" s="461">
        <v>0</v>
      </c>
      <c r="C37" s="462">
        <v>0.128</v>
      </c>
      <c r="D37" s="462">
        <v>0.128</v>
      </c>
      <c r="E37" s="463">
        <v>0</v>
      </c>
      <c r="F37" s="461">
        <v>1.1562099999999999E-2</v>
      </c>
      <c r="G37" s="462">
        <v>4.8175416666666662E-3</v>
      </c>
      <c r="H37" s="462">
        <v>0</v>
      </c>
      <c r="I37" s="462">
        <v>0</v>
      </c>
      <c r="J37" s="462">
        <v>-4.8175416666666662E-3</v>
      </c>
      <c r="K37" s="464">
        <v>0</v>
      </c>
      <c r="L37" s="150"/>
      <c r="M37" s="460" t="str">
        <f t="shared" si="0"/>
        <v/>
      </c>
    </row>
    <row r="38" spans="1:13" ht="14.45" customHeight="1" x14ac:dyDescent="0.2">
      <c r="A38" s="465" t="s">
        <v>304</v>
      </c>
      <c r="B38" s="461">
        <v>20.204374000000001</v>
      </c>
      <c r="C38" s="462">
        <v>39.085680000000004</v>
      </c>
      <c r="D38" s="462">
        <v>18.881306000000002</v>
      </c>
      <c r="E38" s="463">
        <v>1.9345157637648165</v>
      </c>
      <c r="F38" s="461">
        <v>39.339065999999995</v>
      </c>
      <c r="G38" s="462">
        <v>16.391277499999998</v>
      </c>
      <c r="H38" s="462">
        <v>0</v>
      </c>
      <c r="I38" s="462">
        <v>12.1669</v>
      </c>
      <c r="J38" s="462">
        <v>-4.2243774999999975</v>
      </c>
      <c r="K38" s="464">
        <v>0.30928288943108107</v>
      </c>
      <c r="L38" s="150"/>
      <c r="M38" s="460" t="str">
        <f t="shared" si="0"/>
        <v/>
      </c>
    </row>
    <row r="39" spans="1:13" ht="14.45" customHeight="1" x14ac:dyDescent="0.2">
      <c r="A39" s="465" t="s">
        <v>305</v>
      </c>
      <c r="B39" s="461">
        <v>0</v>
      </c>
      <c r="C39" s="462">
        <v>0</v>
      </c>
      <c r="D39" s="462">
        <v>0</v>
      </c>
      <c r="E39" s="463">
        <v>0</v>
      </c>
      <c r="F39" s="461">
        <v>0</v>
      </c>
      <c r="G39" s="462">
        <v>0</v>
      </c>
      <c r="H39" s="462">
        <v>0</v>
      </c>
      <c r="I39" s="462">
        <v>1.089</v>
      </c>
      <c r="J39" s="462">
        <v>1.089</v>
      </c>
      <c r="K39" s="464">
        <v>0</v>
      </c>
      <c r="L39" s="150"/>
      <c r="M39" s="460" t="str">
        <f t="shared" si="0"/>
        <v/>
      </c>
    </row>
    <row r="40" spans="1:13" ht="14.45" customHeight="1" x14ac:dyDescent="0.2">
      <c r="A40" s="465" t="s">
        <v>306</v>
      </c>
      <c r="B40" s="461">
        <v>10.197004000000002</v>
      </c>
      <c r="C40" s="462">
        <v>1.9450799999999999</v>
      </c>
      <c r="D40" s="462">
        <v>-8.2519240000000025</v>
      </c>
      <c r="E40" s="463">
        <v>0.19075014582714683</v>
      </c>
      <c r="F40" s="461">
        <v>2</v>
      </c>
      <c r="G40" s="462">
        <v>0.83333333333333326</v>
      </c>
      <c r="H40" s="462">
        <v>0</v>
      </c>
      <c r="I40" s="462">
        <v>0.24209999999999998</v>
      </c>
      <c r="J40" s="462">
        <v>-0.59123333333333328</v>
      </c>
      <c r="K40" s="464">
        <v>0.12104999999999999</v>
      </c>
      <c r="L40" s="150"/>
      <c r="M40" s="460" t="str">
        <f t="shared" si="0"/>
        <v/>
      </c>
    </row>
    <row r="41" spans="1:13" ht="14.45" customHeight="1" x14ac:dyDescent="0.2">
      <c r="A41" s="465" t="s">
        <v>307</v>
      </c>
      <c r="B41" s="461">
        <v>7.4928490000000005</v>
      </c>
      <c r="C41" s="462">
        <v>8.86585</v>
      </c>
      <c r="D41" s="462">
        <v>1.3730009999999995</v>
      </c>
      <c r="E41" s="463">
        <v>1.1832415146761932</v>
      </c>
      <c r="F41" s="461">
        <v>9.9999997999999994</v>
      </c>
      <c r="G41" s="462">
        <v>4.166666583333333</v>
      </c>
      <c r="H41" s="462">
        <v>3.4848000000000003</v>
      </c>
      <c r="I41" s="462">
        <v>31.492650000000001</v>
      </c>
      <c r="J41" s="462">
        <v>27.325983416666666</v>
      </c>
      <c r="K41" s="464">
        <v>3.1492650629853016</v>
      </c>
      <c r="L41" s="150"/>
      <c r="M41" s="460" t="str">
        <f t="shared" si="0"/>
        <v>X</v>
      </c>
    </row>
    <row r="42" spans="1:13" ht="14.45" customHeight="1" x14ac:dyDescent="0.2">
      <c r="A42" s="465" t="s">
        <v>308</v>
      </c>
      <c r="B42" s="461">
        <v>0</v>
      </c>
      <c r="C42" s="462">
        <v>1.9194599999999999</v>
      </c>
      <c r="D42" s="462">
        <v>1.9194599999999999</v>
      </c>
      <c r="E42" s="463">
        <v>0</v>
      </c>
      <c r="F42" s="461">
        <v>0</v>
      </c>
      <c r="G42" s="462">
        <v>0</v>
      </c>
      <c r="H42" s="462">
        <v>0</v>
      </c>
      <c r="I42" s="462">
        <v>0.45556999999999997</v>
      </c>
      <c r="J42" s="462">
        <v>0.45556999999999997</v>
      </c>
      <c r="K42" s="464">
        <v>0</v>
      </c>
      <c r="L42" s="150"/>
      <c r="M42" s="460" t="str">
        <f t="shared" si="0"/>
        <v/>
      </c>
    </row>
    <row r="43" spans="1:13" ht="14.45" customHeight="1" x14ac:dyDescent="0.2">
      <c r="A43" s="465" t="s">
        <v>309</v>
      </c>
      <c r="B43" s="461">
        <v>0</v>
      </c>
      <c r="C43" s="462">
        <v>0</v>
      </c>
      <c r="D43" s="462">
        <v>0</v>
      </c>
      <c r="E43" s="463">
        <v>0</v>
      </c>
      <c r="F43" s="461">
        <v>0</v>
      </c>
      <c r="G43" s="462">
        <v>0</v>
      </c>
      <c r="H43" s="462">
        <v>0</v>
      </c>
      <c r="I43" s="462">
        <v>19.74962</v>
      </c>
      <c r="J43" s="462">
        <v>19.74962</v>
      </c>
      <c r="K43" s="464">
        <v>0</v>
      </c>
      <c r="L43" s="150"/>
      <c r="M43" s="460" t="str">
        <f t="shared" si="0"/>
        <v/>
      </c>
    </row>
    <row r="44" spans="1:13" ht="14.45" customHeight="1" x14ac:dyDescent="0.2">
      <c r="A44" s="465" t="s">
        <v>310</v>
      </c>
      <c r="B44" s="461">
        <v>0</v>
      </c>
      <c r="C44" s="462">
        <v>0</v>
      </c>
      <c r="D44" s="462">
        <v>0</v>
      </c>
      <c r="E44" s="463">
        <v>0</v>
      </c>
      <c r="F44" s="461">
        <v>0</v>
      </c>
      <c r="G44" s="462">
        <v>0</v>
      </c>
      <c r="H44" s="462">
        <v>0</v>
      </c>
      <c r="I44" s="462">
        <v>0.14762</v>
      </c>
      <c r="J44" s="462">
        <v>0.14762</v>
      </c>
      <c r="K44" s="464">
        <v>0</v>
      </c>
      <c r="L44" s="150"/>
      <c r="M44" s="460" t="str">
        <f t="shared" si="0"/>
        <v/>
      </c>
    </row>
    <row r="45" spans="1:13" ht="14.45" customHeight="1" x14ac:dyDescent="0.2">
      <c r="A45" s="465" t="s">
        <v>311</v>
      </c>
      <c r="B45" s="461">
        <v>7.4928490000000005</v>
      </c>
      <c r="C45" s="462">
        <v>6.9463900000000001</v>
      </c>
      <c r="D45" s="462">
        <v>-0.54645900000000047</v>
      </c>
      <c r="E45" s="463">
        <v>0.92706926297326953</v>
      </c>
      <c r="F45" s="461">
        <v>9.9999997999999994</v>
      </c>
      <c r="G45" s="462">
        <v>4.166666583333333</v>
      </c>
      <c r="H45" s="462">
        <v>0</v>
      </c>
      <c r="I45" s="462">
        <v>2.0575799999999997</v>
      </c>
      <c r="J45" s="462">
        <v>-2.1090865833333332</v>
      </c>
      <c r="K45" s="464">
        <v>0.20575800411516007</v>
      </c>
      <c r="L45" s="150"/>
      <c r="M45" s="460" t="str">
        <f t="shared" si="0"/>
        <v/>
      </c>
    </row>
    <row r="46" spans="1:13" ht="14.45" customHeight="1" x14ac:dyDescent="0.2">
      <c r="A46" s="465" t="s">
        <v>312</v>
      </c>
      <c r="B46" s="461">
        <v>0</v>
      </c>
      <c r="C46" s="462">
        <v>0</v>
      </c>
      <c r="D46" s="462">
        <v>0</v>
      </c>
      <c r="E46" s="463">
        <v>0</v>
      </c>
      <c r="F46" s="461">
        <v>0</v>
      </c>
      <c r="G46" s="462">
        <v>0</v>
      </c>
      <c r="H46" s="462">
        <v>3.4848000000000003</v>
      </c>
      <c r="I46" s="462">
        <v>9.0822599999999998</v>
      </c>
      <c r="J46" s="462">
        <v>9.0822599999999998</v>
      </c>
      <c r="K46" s="464">
        <v>0</v>
      </c>
      <c r="L46" s="150"/>
      <c r="M46" s="460" t="str">
        <f t="shared" si="0"/>
        <v/>
      </c>
    </row>
    <row r="47" spans="1:13" ht="14.45" customHeight="1" x14ac:dyDescent="0.2">
      <c r="A47" s="465" t="s">
        <v>313</v>
      </c>
      <c r="B47" s="461">
        <v>0</v>
      </c>
      <c r="C47" s="462">
        <v>0.13200000000000001</v>
      </c>
      <c r="D47" s="462">
        <v>0.13200000000000001</v>
      </c>
      <c r="E47" s="463">
        <v>0</v>
      </c>
      <c r="F47" s="461">
        <v>0</v>
      </c>
      <c r="G47" s="462">
        <v>0</v>
      </c>
      <c r="H47" s="462">
        <v>0</v>
      </c>
      <c r="I47" s="462">
        <v>0.13200000000000001</v>
      </c>
      <c r="J47" s="462">
        <v>0.13200000000000001</v>
      </c>
      <c r="K47" s="464">
        <v>0</v>
      </c>
      <c r="L47" s="150"/>
      <c r="M47" s="460" t="str">
        <f t="shared" si="0"/>
        <v>X</v>
      </c>
    </row>
    <row r="48" spans="1:13" ht="14.45" customHeight="1" x14ac:dyDescent="0.2">
      <c r="A48" s="465" t="s">
        <v>314</v>
      </c>
      <c r="B48" s="461">
        <v>0</v>
      </c>
      <c r="C48" s="462">
        <v>0.13200000000000001</v>
      </c>
      <c r="D48" s="462">
        <v>0.13200000000000001</v>
      </c>
      <c r="E48" s="463">
        <v>0</v>
      </c>
      <c r="F48" s="461">
        <v>0</v>
      </c>
      <c r="G48" s="462">
        <v>0</v>
      </c>
      <c r="H48" s="462">
        <v>0</v>
      </c>
      <c r="I48" s="462">
        <v>0.13200000000000001</v>
      </c>
      <c r="J48" s="462">
        <v>0.13200000000000001</v>
      </c>
      <c r="K48" s="464">
        <v>0</v>
      </c>
      <c r="L48" s="150"/>
      <c r="M48" s="460" t="str">
        <f t="shared" si="0"/>
        <v/>
      </c>
    </row>
    <row r="49" spans="1:13" ht="14.45" customHeight="1" x14ac:dyDescent="0.2">
      <c r="A49" s="465" t="s">
        <v>315</v>
      </c>
      <c r="B49" s="461">
        <v>0</v>
      </c>
      <c r="C49" s="462">
        <v>6.8310000000000004</v>
      </c>
      <c r="D49" s="462">
        <v>6.8310000000000004</v>
      </c>
      <c r="E49" s="463">
        <v>0</v>
      </c>
      <c r="F49" s="461">
        <v>0</v>
      </c>
      <c r="G49" s="462">
        <v>0</v>
      </c>
      <c r="H49" s="462">
        <v>0.93149999999999999</v>
      </c>
      <c r="I49" s="462">
        <v>1.863</v>
      </c>
      <c r="J49" s="462">
        <v>1.863</v>
      </c>
      <c r="K49" s="464">
        <v>0</v>
      </c>
      <c r="L49" s="150"/>
      <c r="M49" s="460" t="str">
        <f t="shared" si="0"/>
        <v>X</v>
      </c>
    </row>
    <row r="50" spans="1:13" ht="14.45" customHeight="1" x14ac:dyDescent="0.2">
      <c r="A50" s="465" t="s">
        <v>316</v>
      </c>
      <c r="B50" s="461">
        <v>0</v>
      </c>
      <c r="C50" s="462">
        <v>6.8310000000000004</v>
      </c>
      <c r="D50" s="462">
        <v>6.8310000000000004</v>
      </c>
      <c r="E50" s="463">
        <v>0</v>
      </c>
      <c r="F50" s="461">
        <v>0</v>
      </c>
      <c r="G50" s="462">
        <v>0</v>
      </c>
      <c r="H50" s="462">
        <v>0.93149999999999999</v>
      </c>
      <c r="I50" s="462">
        <v>1.863</v>
      </c>
      <c r="J50" s="462">
        <v>1.863</v>
      </c>
      <c r="K50" s="464">
        <v>0</v>
      </c>
      <c r="L50" s="150"/>
      <c r="M50" s="460" t="str">
        <f t="shared" si="0"/>
        <v/>
      </c>
    </row>
    <row r="51" spans="1:13" ht="14.45" customHeight="1" x14ac:dyDescent="0.2">
      <c r="A51" s="465" t="s">
        <v>317</v>
      </c>
      <c r="B51" s="461">
        <v>203.28481200000002</v>
      </c>
      <c r="C51" s="462">
        <v>205.066</v>
      </c>
      <c r="D51" s="462">
        <v>1.781187999999986</v>
      </c>
      <c r="E51" s="463">
        <v>1.0087620318629607</v>
      </c>
      <c r="F51" s="461">
        <v>201.2900027</v>
      </c>
      <c r="G51" s="462">
        <v>83.870834458333334</v>
      </c>
      <c r="H51" s="462">
        <v>14.69</v>
      </c>
      <c r="I51" s="462">
        <v>85.905000000000001</v>
      </c>
      <c r="J51" s="462">
        <v>2.0341655416666669</v>
      </c>
      <c r="K51" s="464">
        <v>0.42677231282087913</v>
      </c>
      <c r="L51" s="150"/>
      <c r="M51" s="460" t="str">
        <f t="shared" si="0"/>
        <v/>
      </c>
    </row>
    <row r="52" spans="1:13" ht="14.45" customHeight="1" x14ac:dyDescent="0.2">
      <c r="A52" s="465" t="s">
        <v>318</v>
      </c>
      <c r="B52" s="461">
        <v>203.28481200000002</v>
      </c>
      <c r="C52" s="462">
        <v>205.066</v>
      </c>
      <c r="D52" s="462">
        <v>1.781187999999986</v>
      </c>
      <c r="E52" s="463">
        <v>1.0087620318629607</v>
      </c>
      <c r="F52" s="461">
        <v>201.2900027</v>
      </c>
      <c r="G52" s="462">
        <v>83.870834458333334</v>
      </c>
      <c r="H52" s="462">
        <v>14.69</v>
      </c>
      <c r="I52" s="462">
        <v>85.905000000000001</v>
      </c>
      <c r="J52" s="462">
        <v>2.0341655416666669</v>
      </c>
      <c r="K52" s="464">
        <v>0.42677231282087913</v>
      </c>
      <c r="L52" s="150"/>
      <c r="M52" s="460" t="str">
        <f t="shared" si="0"/>
        <v>X</v>
      </c>
    </row>
    <row r="53" spans="1:13" ht="14.45" customHeight="1" x14ac:dyDescent="0.2">
      <c r="A53" s="465" t="s">
        <v>319</v>
      </c>
      <c r="B53" s="461">
        <v>94.223498000000006</v>
      </c>
      <c r="C53" s="462">
        <v>100.214</v>
      </c>
      <c r="D53" s="462">
        <v>5.9905019999999922</v>
      </c>
      <c r="E53" s="463">
        <v>1.0635775801913021</v>
      </c>
      <c r="F53" s="461">
        <v>91.192176799999999</v>
      </c>
      <c r="G53" s="462">
        <v>37.996740333333335</v>
      </c>
      <c r="H53" s="462">
        <v>6.915</v>
      </c>
      <c r="I53" s="462">
        <v>35.796999999999997</v>
      </c>
      <c r="J53" s="462">
        <v>-2.1997403333333381</v>
      </c>
      <c r="K53" s="464">
        <v>0.39254463766676967</v>
      </c>
      <c r="L53" s="150"/>
      <c r="M53" s="460" t="str">
        <f t="shared" si="0"/>
        <v/>
      </c>
    </row>
    <row r="54" spans="1:13" ht="14.45" customHeight="1" x14ac:dyDescent="0.2">
      <c r="A54" s="465" t="s">
        <v>320</v>
      </c>
      <c r="B54" s="461">
        <v>49.988596999999999</v>
      </c>
      <c r="C54" s="462">
        <v>47.976999999999997</v>
      </c>
      <c r="D54" s="462">
        <v>-2.0115970000000019</v>
      </c>
      <c r="E54" s="463">
        <v>0.95975888261076814</v>
      </c>
      <c r="F54" s="461">
        <v>52.241686000000001</v>
      </c>
      <c r="G54" s="462">
        <v>21.767369166666665</v>
      </c>
      <c r="H54" s="462">
        <v>3.9489999999999998</v>
      </c>
      <c r="I54" s="462">
        <v>20.434999999999999</v>
      </c>
      <c r="J54" s="462">
        <v>-1.3323691666666662</v>
      </c>
      <c r="K54" s="464">
        <v>0.3911627201311994</v>
      </c>
      <c r="L54" s="150"/>
      <c r="M54" s="460" t="str">
        <f t="shared" si="0"/>
        <v/>
      </c>
    </row>
    <row r="55" spans="1:13" ht="14.45" customHeight="1" x14ac:dyDescent="0.2">
      <c r="A55" s="465" t="s">
        <v>321</v>
      </c>
      <c r="B55" s="461">
        <v>59.072716999999997</v>
      </c>
      <c r="C55" s="462">
        <v>56.875</v>
      </c>
      <c r="D55" s="462">
        <v>-2.1977169999999973</v>
      </c>
      <c r="E55" s="463">
        <v>0.96279641242843128</v>
      </c>
      <c r="F55" s="461">
        <v>57.856139900000002</v>
      </c>
      <c r="G55" s="462">
        <v>24.106724958333334</v>
      </c>
      <c r="H55" s="462">
        <v>3.8260000000000001</v>
      </c>
      <c r="I55" s="462">
        <v>29.672999999999998</v>
      </c>
      <c r="J55" s="462">
        <v>5.566275041666664</v>
      </c>
      <c r="K55" s="464">
        <v>0.51287555739611301</v>
      </c>
      <c r="L55" s="150"/>
      <c r="M55" s="460" t="str">
        <f t="shared" si="0"/>
        <v/>
      </c>
    </row>
    <row r="56" spans="1:13" ht="14.45" customHeight="1" x14ac:dyDescent="0.2">
      <c r="A56" s="465" t="s">
        <v>322</v>
      </c>
      <c r="B56" s="461">
        <v>357.16359699999998</v>
      </c>
      <c r="C56" s="462">
        <v>616.35176000000001</v>
      </c>
      <c r="D56" s="462">
        <v>259.18816300000003</v>
      </c>
      <c r="E56" s="463">
        <v>1.7256847147275203</v>
      </c>
      <c r="F56" s="461">
        <v>515.84905170000002</v>
      </c>
      <c r="G56" s="462">
        <v>214.93710487499999</v>
      </c>
      <c r="H56" s="462">
        <v>28.562580000000001</v>
      </c>
      <c r="I56" s="462">
        <v>233.06182999999999</v>
      </c>
      <c r="J56" s="462">
        <v>18.124725124999998</v>
      </c>
      <c r="K56" s="464">
        <v>0.45180238139807744</v>
      </c>
      <c r="L56" s="150"/>
      <c r="M56" s="460" t="str">
        <f t="shared" si="0"/>
        <v/>
      </c>
    </row>
    <row r="57" spans="1:13" ht="14.45" customHeight="1" x14ac:dyDescent="0.2">
      <c r="A57" s="465" t="s">
        <v>323</v>
      </c>
      <c r="B57" s="461">
        <v>41.947963999999999</v>
      </c>
      <c r="C57" s="462">
        <v>231.03018</v>
      </c>
      <c r="D57" s="462">
        <v>189.08221600000002</v>
      </c>
      <c r="E57" s="463">
        <v>5.5075421538933336</v>
      </c>
      <c r="F57" s="461">
        <v>150.85029550000002</v>
      </c>
      <c r="G57" s="462">
        <v>62.854289791666673</v>
      </c>
      <c r="H57" s="462">
        <v>0.17499999999999999</v>
      </c>
      <c r="I57" s="462">
        <v>49.035139999999998</v>
      </c>
      <c r="J57" s="462">
        <v>-13.819149791666675</v>
      </c>
      <c r="K57" s="464">
        <v>0.32505829595806124</v>
      </c>
      <c r="L57" s="150"/>
      <c r="M57" s="460" t="str">
        <f t="shared" si="0"/>
        <v/>
      </c>
    </row>
    <row r="58" spans="1:13" ht="14.45" customHeight="1" x14ac:dyDescent="0.2">
      <c r="A58" s="465" t="s">
        <v>324</v>
      </c>
      <c r="B58" s="461">
        <v>41.947963999999999</v>
      </c>
      <c r="C58" s="462">
        <v>231.03018</v>
      </c>
      <c r="D58" s="462">
        <v>189.08221600000002</v>
      </c>
      <c r="E58" s="463">
        <v>5.5075421538933336</v>
      </c>
      <c r="F58" s="461">
        <v>150.85029550000002</v>
      </c>
      <c r="G58" s="462">
        <v>62.854289791666673</v>
      </c>
      <c r="H58" s="462">
        <v>0.17499999999999999</v>
      </c>
      <c r="I58" s="462">
        <v>49.035139999999998</v>
      </c>
      <c r="J58" s="462">
        <v>-13.819149791666675</v>
      </c>
      <c r="K58" s="464">
        <v>0.32505829595806124</v>
      </c>
      <c r="L58" s="150"/>
      <c r="M58" s="460" t="str">
        <f t="shared" si="0"/>
        <v>X</v>
      </c>
    </row>
    <row r="59" spans="1:13" ht="14.45" customHeight="1" x14ac:dyDescent="0.2">
      <c r="A59" s="465" t="s">
        <v>325</v>
      </c>
      <c r="B59" s="461">
        <v>2.6715900000000001</v>
      </c>
      <c r="C59" s="462">
        <v>115.7555</v>
      </c>
      <c r="D59" s="462">
        <v>113.08391</v>
      </c>
      <c r="E59" s="463">
        <v>43.328317593642737</v>
      </c>
      <c r="F59" s="461">
        <v>118.5070886</v>
      </c>
      <c r="G59" s="462">
        <v>49.37795358333333</v>
      </c>
      <c r="H59" s="462">
        <v>0</v>
      </c>
      <c r="I59" s="462">
        <v>46.811080000000004</v>
      </c>
      <c r="J59" s="462">
        <v>-2.5668735833333258</v>
      </c>
      <c r="K59" s="464">
        <v>0.39500658191007154</v>
      </c>
      <c r="L59" s="150"/>
      <c r="M59" s="460" t="str">
        <f t="shared" si="0"/>
        <v/>
      </c>
    </row>
    <row r="60" spans="1:13" ht="14.45" customHeight="1" x14ac:dyDescent="0.2">
      <c r="A60" s="465" t="s">
        <v>326</v>
      </c>
      <c r="B60" s="461">
        <v>7.0869999999999995E-3</v>
      </c>
      <c r="C60" s="462">
        <v>1.2882</v>
      </c>
      <c r="D60" s="462">
        <v>1.2811129999999999</v>
      </c>
      <c r="E60" s="463">
        <v>181.76943699731905</v>
      </c>
      <c r="F60" s="461">
        <v>5.4991600000000002E-2</v>
      </c>
      <c r="G60" s="462">
        <v>2.2913166666666665E-2</v>
      </c>
      <c r="H60" s="462">
        <v>0.17499999999999999</v>
      </c>
      <c r="I60" s="462">
        <v>0.17499999999999999</v>
      </c>
      <c r="J60" s="462">
        <v>0.15208683333333334</v>
      </c>
      <c r="K60" s="464">
        <v>3.1823042064606226</v>
      </c>
      <c r="L60" s="150"/>
      <c r="M60" s="460" t="str">
        <f t="shared" si="0"/>
        <v/>
      </c>
    </row>
    <row r="61" spans="1:13" ht="14.45" customHeight="1" x14ac:dyDescent="0.2">
      <c r="A61" s="465" t="s">
        <v>327</v>
      </c>
      <c r="B61" s="461">
        <v>7.3033770000000002</v>
      </c>
      <c r="C61" s="462">
        <v>88.977580000000003</v>
      </c>
      <c r="D61" s="462">
        <v>81.674203000000006</v>
      </c>
      <c r="E61" s="463">
        <v>12.18307366578502</v>
      </c>
      <c r="F61" s="461">
        <v>10</v>
      </c>
      <c r="G61" s="462">
        <v>4.166666666666667</v>
      </c>
      <c r="H61" s="462">
        <v>0</v>
      </c>
      <c r="I61" s="462">
        <v>0</v>
      </c>
      <c r="J61" s="462">
        <v>-4.166666666666667</v>
      </c>
      <c r="K61" s="464">
        <v>0</v>
      </c>
      <c r="L61" s="150"/>
      <c r="M61" s="460" t="str">
        <f t="shared" si="0"/>
        <v/>
      </c>
    </row>
    <row r="62" spans="1:13" ht="14.45" customHeight="1" x14ac:dyDescent="0.2">
      <c r="A62" s="465" t="s">
        <v>328</v>
      </c>
      <c r="B62" s="461">
        <v>31.798459999999999</v>
      </c>
      <c r="C62" s="462">
        <v>25.008900000000001</v>
      </c>
      <c r="D62" s="462">
        <v>-6.789559999999998</v>
      </c>
      <c r="E62" s="463">
        <v>0.78648148369449344</v>
      </c>
      <c r="F62" s="461">
        <v>22.288215300000001</v>
      </c>
      <c r="G62" s="462">
        <v>9.2867563749999995</v>
      </c>
      <c r="H62" s="462">
        <v>0</v>
      </c>
      <c r="I62" s="462">
        <v>2.0490599999999999</v>
      </c>
      <c r="J62" s="462">
        <v>-7.2376963749999996</v>
      </c>
      <c r="K62" s="464">
        <v>9.1934682630241807E-2</v>
      </c>
      <c r="L62" s="150"/>
      <c r="M62" s="460" t="str">
        <f t="shared" si="0"/>
        <v/>
      </c>
    </row>
    <row r="63" spans="1:13" ht="14.45" customHeight="1" x14ac:dyDescent="0.2">
      <c r="A63" s="465" t="s">
        <v>329</v>
      </c>
      <c r="B63" s="461">
        <v>2.7899E-2</v>
      </c>
      <c r="C63" s="462">
        <v>0</v>
      </c>
      <c r="D63" s="462">
        <v>-2.7899E-2</v>
      </c>
      <c r="E63" s="463">
        <v>0</v>
      </c>
      <c r="F63" s="461">
        <v>0</v>
      </c>
      <c r="G63" s="462">
        <v>0</v>
      </c>
      <c r="H63" s="462">
        <v>0</v>
      </c>
      <c r="I63" s="462">
        <v>0</v>
      </c>
      <c r="J63" s="462">
        <v>0</v>
      </c>
      <c r="K63" s="464">
        <v>0</v>
      </c>
      <c r="L63" s="150"/>
      <c r="M63" s="460" t="str">
        <f t="shared" si="0"/>
        <v/>
      </c>
    </row>
    <row r="64" spans="1:13" ht="14.45" customHeight="1" x14ac:dyDescent="0.2">
      <c r="A64" s="465" t="s">
        <v>330</v>
      </c>
      <c r="B64" s="461">
        <v>0.105375</v>
      </c>
      <c r="C64" s="462">
        <v>0</v>
      </c>
      <c r="D64" s="462">
        <v>-0.105375</v>
      </c>
      <c r="E64" s="463">
        <v>0</v>
      </c>
      <c r="F64" s="461">
        <v>0</v>
      </c>
      <c r="G64" s="462">
        <v>0</v>
      </c>
      <c r="H64" s="462">
        <v>0</v>
      </c>
      <c r="I64" s="462">
        <v>0</v>
      </c>
      <c r="J64" s="462">
        <v>0</v>
      </c>
      <c r="K64" s="464">
        <v>0</v>
      </c>
      <c r="L64" s="150"/>
      <c r="M64" s="460" t="str">
        <f t="shared" si="0"/>
        <v/>
      </c>
    </row>
    <row r="65" spans="1:13" ht="14.45" customHeight="1" x14ac:dyDescent="0.2">
      <c r="A65" s="465" t="s">
        <v>331</v>
      </c>
      <c r="B65" s="461">
        <v>3.4176000000000005E-2</v>
      </c>
      <c r="C65" s="462">
        <v>0</v>
      </c>
      <c r="D65" s="462">
        <v>-3.4176000000000005E-2</v>
      </c>
      <c r="E65" s="463">
        <v>0</v>
      </c>
      <c r="F65" s="461">
        <v>0</v>
      </c>
      <c r="G65" s="462">
        <v>0</v>
      </c>
      <c r="H65" s="462">
        <v>0</v>
      </c>
      <c r="I65" s="462">
        <v>0</v>
      </c>
      <c r="J65" s="462">
        <v>0</v>
      </c>
      <c r="K65" s="464">
        <v>0</v>
      </c>
      <c r="L65" s="150"/>
      <c r="M65" s="460" t="str">
        <f t="shared" si="0"/>
        <v/>
      </c>
    </row>
    <row r="66" spans="1:13" ht="14.45" customHeight="1" x14ac:dyDescent="0.2">
      <c r="A66" s="465" t="s">
        <v>332</v>
      </c>
      <c r="B66" s="461">
        <v>0</v>
      </c>
      <c r="C66" s="462">
        <v>23.661000000000001</v>
      </c>
      <c r="D66" s="462">
        <v>23.661000000000001</v>
      </c>
      <c r="E66" s="463">
        <v>0</v>
      </c>
      <c r="F66" s="461">
        <v>0</v>
      </c>
      <c r="G66" s="462">
        <v>0</v>
      </c>
      <c r="H66" s="462">
        <v>0</v>
      </c>
      <c r="I66" s="462">
        <v>9.7650000000000006</v>
      </c>
      <c r="J66" s="462">
        <v>9.7650000000000006</v>
      </c>
      <c r="K66" s="464">
        <v>0</v>
      </c>
      <c r="L66" s="150"/>
      <c r="M66" s="460" t="str">
        <f t="shared" si="0"/>
        <v/>
      </c>
    </row>
    <row r="67" spans="1:13" ht="14.45" customHeight="1" x14ac:dyDescent="0.2">
      <c r="A67" s="465" t="s">
        <v>333</v>
      </c>
      <c r="B67" s="461">
        <v>0</v>
      </c>
      <c r="C67" s="462">
        <v>23.661000000000001</v>
      </c>
      <c r="D67" s="462">
        <v>23.661000000000001</v>
      </c>
      <c r="E67" s="463">
        <v>0</v>
      </c>
      <c r="F67" s="461">
        <v>0</v>
      </c>
      <c r="G67" s="462">
        <v>0</v>
      </c>
      <c r="H67" s="462">
        <v>0</v>
      </c>
      <c r="I67" s="462">
        <v>9.7650000000000006</v>
      </c>
      <c r="J67" s="462">
        <v>9.7650000000000006</v>
      </c>
      <c r="K67" s="464">
        <v>0</v>
      </c>
      <c r="L67" s="150"/>
      <c r="M67" s="460" t="str">
        <f t="shared" si="0"/>
        <v>X</v>
      </c>
    </row>
    <row r="68" spans="1:13" ht="14.45" customHeight="1" x14ac:dyDescent="0.2">
      <c r="A68" s="465" t="s">
        <v>334</v>
      </c>
      <c r="B68" s="461">
        <v>0</v>
      </c>
      <c r="C68" s="462">
        <v>19.481000000000002</v>
      </c>
      <c r="D68" s="462">
        <v>19.481000000000002</v>
      </c>
      <c r="E68" s="463">
        <v>0</v>
      </c>
      <c r="F68" s="461">
        <v>0</v>
      </c>
      <c r="G68" s="462">
        <v>0</v>
      </c>
      <c r="H68" s="462">
        <v>0</v>
      </c>
      <c r="I68" s="462">
        <v>7.3360000000000003</v>
      </c>
      <c r="J68" s="462">
        <v>7.3360000000000003</v>
      </c>
      <c r="K68" s="464">
        <v>0</v>
      </c>
      <c r="L68" s="150"/>
      <c r="M68" s="460" t="str">
        <f t="shared" si="0"/>
        <v/>
      </c>
    </row>
    <row r="69" spans="1:13" ht="14.45" customHeight="1" x14ac:dyDescent="0.2">
      <c r="A69" s="465" t="s">
        <v>335</v>
      </c>
      <c r="B69" s="461">
        <v>0</v>
      </c>
      <c r="C69" s="462">
        <v>4.18</v>
      </c>
      <c r="D69" s="462">
        <v>4.18</v>
      </c>
      <c r="E69" s="463">
        <v>0</v>
      </c>
      <c r="F69" s="461">
        <v>0</v>
      </c>
      <c r="G69" s="462">
        <v>0</v>
      </c>
      <c r="H69" s="462">
        <v>0</v>
      </c>
      <c r="I69" s="462">
        <v>2.4289999999999998</v>
      </c>
      <c r="J69" s="462">
        <v>2.4289999999999998</v>
      </c>
      <c r="K69" s="464">
        <v>0</v>
      </c>
      <c r="L69" s="150"/>
      <c r="M69" s="460" t="str">
        <f t="shared" si="0"/>
        <v/>
      </c>
    </row>
    <row r="70" spans="1:13" ht="14.45" customHeight="1" x14ac:dyDescent="0.2">
      <c r="A70" s="465" t="s">
        <v>336</v>
      </c>
      <c r="B70" s="461">
        <v>315.21563299999997</v>
      </c>
      <c r="C70" s="462">
        <v>361.66058000000004</v>
      </c>
      <c r="D70" s="462">
        <v>46.44494700000007</v>
      </c>
      <c r="E70" s="463">
        <v>1.1473434123744748</v>
      </c>
      <c r="F70" s="461">
        <v>364.9987562</v>
      </c>
      <c r="G70" s="462">
        <v>152.08281508333334</v>
      </c>
      <c r="H70" s="462">
        <v>28.387580000000003</v>
      </c>
      <c r="I70" s="462">
        <v>174.26169000000002</v>
      </c>
      <c r="J70" s="462">
        <v>22.178874916666672</v>
      </c>
      <c r="K70" s="464">
        <v>0.47743091459882631</v>
      </c>
      <c r="L70" s="150"/>
      <c r="M70" s="460" t="str">
        <f t="shared" ref="M70:M133" si="1">IF(A70="HV","HV",IF(OR(LEFT(A70,16)="               5",LEFT(A70,16)="               6",LEFT(A70,16)="               7",LEFT(A70,16)="               8"),"X",""))</f>
        <v/>
      </c>
    </row>
    <row r="71" spans="1:13" ht="14.45" customHeight="1" x14ac:dyDescent="0.2">
      <c r="A71" s="465" t="s">
        <v>337</v>
      </c>
      <c r="B71" s="461">
        <v>37.452610999999997</v>
      </c>
      <c r="C71" s="462">
        <v>44.348179999999999</v>
      </c>
      <c r="D71" s="462">
        <v>6.8955690000000018</v>
      </c>
      <c r="E71" s="463">
        <v>1.1841145067295842</v>
      </c>
      <c r="F71" s="461">
        <v>46.756279900000003</v>
      </c>
      <c r="G71" s="462">
        <v>19.481783291666666</v>
      </c>
      <c r="H71" s="462">
        <v>3.36477</v>
      </c>
      <c r="I71" s="462">
        <v>18.461179999999999</v>
      </c>
      <c r="J71" s="462">
        <v>-1.0206032916666672</v>
      </c>
      <c r="K71" s="464">
        <v>0.39483851237702933</v>
      </c>
      <c r="L71" s="150"/>
      <c r="M71" s="460" t="str">
        <f t="shared" si="1"/>
        <v>X</v>
      </c>
    </row>
    <row r="72" spans="1:13" ht="14.45" customHeight="1" x14ac:dyDescent="0.2">
      <c r="A72" s="465" t="s">
        <v>338</v>
      </c>
      <c r="B72" s="461">
        <v>17.25647</v>
      </c>
      <c r="C72" s="462">
        <v>18.4038</v>
      </c>
      <c r="D72" s="462">
        <v>1.1473300000000002</v>
      </c>
      <c r="E72" s="463">
        <v>1.0664869466350881</v>
      </c>
      <c r="F72" s="461">
        <v>18.655412299999998</v>
      </c>
      <c r="G72" s="462">
        <v>7.7730884583333326</v>
      </c>
      <c r="H72" s="462">
        <v>0.8982</v>
      </c>
      <c r="I72" s="462">
        <v>6.2525000000000004</v>
      </c>
      <c r="J72" s="462">
        <v>-1.5205884583333322</v>
      </c>
      <c r="K72" s="464">
        <v>0.33515742774551283</v>
      </c>
      <c r="L72" s="150"/>
      <c r="M72" s="460" t="str">
        <f t="shared" si="1"/>
        <v/>
      </c>
    </row>
    <row r="73" spans="1:13" ht="14.45" customHeight="1" x14ac:dyDescent="0.2">
      <c r="A73" s="465" t="s">
        <v>339</v>
      </c>
      <c r="B73" s="461">
        <v>20.196141000000001</v>
      </c>
      <c r="C73" s="462">
        <v>25.944380000000002</v>
      </c>
      <c r="D73" s="462">
        <v>5.7482390000000017</v>
      </c>
      <c r="E73" s="463">
        <v>1.2846206609470592</v>
      </c>
      <c r="F73" s="461">
        <v>28.100867600000001</v>
      </c>
      <c r="G73" s="462">
        <v>11.708694833333332</v>
      </c>
      <c r="H73" s="462">
        <v>2.4665700000000004</v>
      </c>
      <c r="I73" s="462">
        <v>12.208680000000001</v>
      </c>
      <c r="J73" s="462">
        <v>0.49998516666666859</v>
      </c>
      <c r="K73" s="464">
        <v>0.43445918374420583</v>
      </c>
      <c r="L73" s="150"/>
      <c r="M73" s="460" t="str">
        <f t="shared" si="1"/>
        <v/>
      </c>
    </row>
    <row r="74" spans="1:13" ht="14.45" customHeight="1" x14ac:dyDescent="0.2">
      <c r="A74" s="465" t="s">
        <v>340</v>
      </c>
      <c r="B74" s="461">
        <v>13.992175999999999</v>
      </c>
      <c r="C74" s="462">
        <v>24.746389999999998</v>
      </c>
      <c r="D74" s="462">
        <v>10.754213999999999</v>
      </c>
      <c r="E74" s="463">
        <v>1.7685876735684285</v>
      </c>
      <c r="F74" s="461">
        <v>26.010657999999999</v>
      </c>
      <c r="G74" s="462">
        <v>10.837774166666668</v>
      </c>
      <c r="H74" s="462">
        <v>0</v>
      </c>
      <c r="I74" s="462">
        <v>19.474520000000002</v>
      </c>
      <c r="J74" s="462">
        <v>8.6367458333333342</v>
      </c>
      <c r="K74" s="464">
        <v>0.74871308522837066</v>
      </c>
      <c r="L74" s="150"/>
      <c r="M74" s="460" t="str">
        <f t="shared" si="1"/>
        <v>X</v>
      </c>
    </row>
    <row r="75" spans="1:13" ht="14.45" customHeight="1" x14ac:dyDescent="0.2">
      <c r="A75" s="465" t="s">
        <v>341</v>
      </c>
      <c r="B75" s="461">
        <v>3</v>
      </c>
      <c r="C75" s="462">
        <v>3.24</v>
      </c>
      <c r="D75" s="462">
        <v>0.24000000000000021</v>
      </c>
      <c r="E75" s="463">
        <v>1.08</v>
      </c>
      <c r="F75" s="461">
        <v>3.24</v>
      </c>
      <c r="G75" s="462">
        <v>1.35</v>
      </c>
      <c r="H75" s="462">
        <v>0</v>
      </c>
      <c r="I75" s="462">
        <v>1.62</v>
      </c>
      <c r="J75" s="462">
        <v>0.27</v>
      </c>
      <c r="K75" s="464">
        <v>0.5</v>
      </c>
      <c r="L75" s="150"/>
      <c r="M75" s="460" t="str">
        <f t="shared" si="1"/>
        <v/>
      </c>
    </row>
    <row r="76" spans="1:13" ht="14.45" customHeight="1" x14ac:dyDescent="0.2">
      <c r="A76" s="465" t="s">
        <v>342</v>
      </c>
      <c r="B76" s="461">
        <v>10.992175999999999</v>
      </c>
      <c r="C76" s="462">
        <v>21.50639</v>
      </c>
      <c r="D76" s="462">
        <v>10.514214000000001</v>
      </c>
      <c r="E76" s="463">
        <v>1.9565179815170355</v>
      </c>
      <c r="F76" s="461">
        <v>22.770658000000001</v>
      </c>
      <c r="G76" s="462">
        <v>9.487774166666668</v>
      </c>
      <c r="H76" s="462">
        <v>0</v>
      </c>
      <c r="I76" s="462">
        <v>17.854520000000001</v>
      </c>
      <c r="J76" s="462">
        <v>8.3667458333333329</v>
      </c>
      <c r="K76" s="464">
        <v>0.78410206679139449</v>
      </c>
      <c r="L76" s="150"/>
      <c r="M76" s="460" t="str">
        <f t="shared" si="1"/>
        <v/>
      </c>
    </row>
    <row r="77" spans="1:13" ht="14.45" customHeight="1" x14ac:dyDescent="0.2">
      <c r="A77" s="465" t="s">
        <v>343</v>
      </c>
      <c r="B77" s="461">
        <v>89.207857999999987</v>
      </c>
      <c r="C77" s="462">
        <v>133.69857000000002</v>
      </c>
      <c r="D77" s="462">
        <v>44.49071200000003</v>
      </c>
      <c r="E77" s="463">
        <v>1.4987308629246545</v>
      </c>
      <c r="F77" s="461">
        <v>170.4453359</v>
      </c>
      <c r="G77" s="462">
        <v>71.018889958333332</v>
      </c>
      <c r="H77" s="462">
        <v>15.42206</v>
      </c>
      <c r="I77" s="462">
        <v>58.660119999999999</v>
      </c>
      <c r="J77" s="462">
        <v>-12.358769958333333</v>
      </c>
      <c r="K77" s="464">
        <v>0.34415796531044884</v>
      </c>
      <c r="L77" s="150"/>
      <c r="M77" s="460" t="str">
        <f t="shared" si="1"/>
        <v>X</v>
      </c>
    </row>
    <row r="78" spans="1:13" ht="14.45" customHeight="1" x14ac:dyDescent="0.2">
      <c r="A78" s="465" t="s">
        <v>344</v>
      </c>
      <c r="B78" s="461">
        <v>84.035850999999994</v>
      </c>
      <c r="C78" s="462">
        <v>92.376929999999987</v>
      </c>
      <c r="D78" s="462">
        <v>8.3410789999999935</v>
      </c>
      <c r="E78" s="463">
        <v>1.0992561972151622</v>
      </c>
      <c r="F78" s="461">
        <v>103.27881720000001</v>
      </c>
      <c r="G78" s="462">
        <v>43.032840500000006</v>
      </c>
      <c r="H78" s="462">
        <v>8.6777800000000003</v>
      </c>
      <c r="I78" s="462">
        <v>32.22672</v>
      </c>
      <c r="J78" s="462">
        <v>-10.806120500000006</v>
      </c>
      <c r="K78" s="464">
        <v>0.3120361064708243</v>
      </c>
      <c r="L78" s="150"/>
      <c r="M78" s="460" t="str">
        <f t="shared" si="1"/>
        <v/>
      </c>
    </row>
    <row r="79" spans="1:13" ht="14.45" customHeight="1" x14ac:dyDescent="0.2">
      <c r="A79" s="465" t="s">
        <v>345</v>
      </c>
      <c r="B79" s="461">
        <v>0</v>
      </c>
      <c r="C79" s="462">
        <v>0.72599999999999998</v>
      </c>
      <c r="D79" s="462">
        <v>0.72599999999999998</v>
      </c>
      <c r="E79" s="463">
        <v>0</v>
      </c>
      <c r="F79" s="461">
        <v>0.4443703</v>
      </c>
      <c r="G79" s="462">
        <v>0.18515429166666666</v>
      </c>
      <c r="H79" s="462">
        <v>0</v>
      </c>
      <c r="I79" s="462">
        <v>0</v>
      </c>
      <c r="J79" s="462">
        <v>-0.18515429166666666</v>
      </c>
      <c r="K79" s="464">
        <v>0</v>
      </c>
      <c r="L79" s="150"/>
      <c r="M79" s="460" t="str">
        <f t="shared" si="1"/>
        <v/>
      </c>
    </row>
    <row r="80" spans="1:13" ht="14.45" customHeight="1" x14ac:dyDescent="0.2">
      <c r="A80" s="465" t="s">
        <v>346</v>
      </c>
      <c r="B80" s="461">
        <v>5.1720069999999998</v>
      </c>
      <c r="C80" s="462">
        <v>5.7953299999999999</v>
      </c>
      <c r="D80" s="462">
        <v>0.62332300000000007</v>
      </c>
      <c r="E80" s="463">
        <v>1.1205185917188434</v>
      </c>
      <c r="F80" s="461">
        <v>5.8321491999999999</v>
      </c>
      <c r="G80" s="462">
        <v>2.4300621666666666</v>
      </c>
      <c r="H80" s="462">
        <v>0.42491000000000001</v>
      </c>
      <c r="I80" s="462">
        <v>2.2667899999999999</v>
      </c>
      <c r="J80" s="462">
        <v>-0.16327216666666677</v>
      </c>
      <c r="K80" s="464">
        <v>0.38867146951590331</v>
      </c>
      <c r="L80" s="150"/>
      <c r="M80" s="460" t="str">
        <f t="shared" si="1"/>
        <v/>
      </c>
    </row>
    <row r="81" spans="1:13" ht="14.45" customHeight="1" x14ac:dyDescent="0.2">
      <c r="A81" s="465" t="s">
        <v>347</v>
      </c>
      <c r="B81" s="461">
        <v>0</v>
      </c>
      <c r="C81" s="462">
        <v>34.800309999999996</v>
      </c>
      <c r="D81" s="462">
        <v>34.800309999999996</v>
      </c>
      <c r="E81" s="463">
        <v>0</v>
      </c>
      <c r="F81" s="461">
        <v>60.889999199999998</v>
      </c>
      <c r="G81" s="462">
        <v>25.370832999999998</v>
      </c>
      <c r="H81" s="462">
        <v>6.3193700000000002</v>
      </c>
      <c r="I81" s="462">
        <v>24.166610000000002</v>
      </c>
      <c r="J81" s="462">
        <v>-1.2042229999999954</v>
      </c>
      <c r="K81" s="464">
        <v>0.39688964226493212</v>
      </c>
      <c r="L81" s="150"/>
      <c r="M81" s="460" t="str">
        <f t="shared" si="1"/>
        <v/>
      </c>
    </row>
    <row r="82" spans="1:13" ht="14.45" customHeight="1" x14ac:dyDescent="0.2">
      <c r="A82" s="465" t="s">
        <v>348</v>
      </c>
      <c r="B82" s="461">
        <v>174.56298800000002</v>
      </c>
      <c r="C82" s="462">
        <v>149.63751999999999</v>
      </c>
      <c r="D82" s="462">
        <v>-24.925468000000023</v>
      </c>
      <c r="E82" s="463">
        <v>0.85721218291703383</v>
      </c>
      <c r="F82" s="461">
        <v>111.9955509</v>
      </c>
      <c r="G82" s="462">
        <v>46.664812874999996</v>
      </c>
      <c r="H82" s="462">
        <v>9.6007499999999997</v>
      </c>
      <c r="I82" s="462">
        <v>62.329120000000003</v>
      </c>
      <c r="J82" s="462">
        <v>15.664307125000008</v>
      </c>
      <c r="K82" s="464">
        <v>0.55653210774107642</v>
      </c>
      <c r="L82" s="150"/>
      <c r="M82" s="460" t="str">
        <f t="shared" si="1"/>
        <v>X</v>
      </c>
    </row>
    <row r="83" spans="1:13" ht="14.45" customHeight="1" x14ac:dyDescent="0.2">
      <c r="A83" s="465" t="s">
        <v>349</v>
      </c>
      <c r="B83" s="461">
        <v>10.628575000000001</v>
      </c>
      <c r="C83" s="462">
        <v>0</v>
      </c>
      <c r="D83" s="462">
        <v>-10.628575000000001</v>
      </c>
      <c r="E83" s="463">
        <v>0</v>
      </c>
      <c r="F83" s="461">
        <v>0</v>
      </c>
      <c r="G83" s="462">
        <v>0</v>
      </c>
      <c r="H83" s="462">
        <v>0</v>
      </c>
      <c r="I83" s="462">
        <v>0</v>
      </c>
      <c r="J83" s="462">
        <v>0</v>
      </c>
      <c r="K83" s="464">
        <v>0</v>
      </c>
      <c r="L83" s="150"/>
      <c r="M83" s="460" t="str">
        <f t="shared" si="1"/>
        <v/>
      </c>
    </row>
    <row r="84" spans="1:13" ht="14.45" customHeight="1" x14ac:dyDescent="0.2">
      <c r="A84" s="465" t="s">
        <v>350</v>
      </c>
      <c r="B84" s="461">
        <v>135.45111399999999</v>
      </c>
      <c r="C84" s="462">
        <v>116.324</v>
      </c>
      <c r="D84" s="462">
        <v>-19.127113999999992</v>
      </c>
      <c r="E84" s="463">
        <v>0.85878954085235504</v>
      </c>
      <c r="F84" s="461">
        <v>104.28000710000001</v>
      </c>
      <c r="G84" s="462">
        <v>43.450002958333336</v>
      </c>
      <c r="H84" s="462">
        <v>6.5158500000000004</v>
      </c>
      <c r="I84" s="462">
        <v>46.362739999999995</v>
      </c>
      <c r="J84" s="462">
        <v>2.9127370416666594</v>
      </c>
      <c r="K84" s="464">
        <v>0.44459855047324781</v>
      </c>
      <c r="L84" s="150"/>
      <c r="M84" s="460" t="str">
        <f t="shared" si="1"/>
        <v/>
      </c>
    </row>
    <row r="85" spans="1:13" ht="14.45" customHeight="1" x14ac:dyDescent="0.2">
      <c r="A85" s="465" t="s">
        <v>351</v>
      </c>
      <c r="B85" s="461">
        <v>1</v>
      </c>
      <c r="C85" s="462">
        <v>0.46500000000000002</v>
      </c>
      <c r="D85" s="462">
        <v>-0.53499999999999992</v>
      </c>
      <c r="E85" s="463">
        <v>0.46500000000000002</v>
      </c>
      <c r="F85" s="461">
        <v>1</v>
      </c>
      <c r="G85" s="462">
        <v>0.41666666666666663</v>
      </c>
      <c r="H85" s="462">
        <v>0</v>
      </c>
      <c r="I85" s="462">
        <v>0.46464</v>
      </c>
      <c r="J85" s="462">
        <v>4.7973333333333368E-2</v>
      </c>
      <c r="K85" s="464">
        <v>0.46464</v>
      </c>
      <c r="L85" s="150"/>
      <c r="M85" s="460" t="str">
        <f t="shared" si="1"/>
        <v/>
      </c>
    </row>
    <row r="86" spans="1:13" ht="14.45" customHeight="1" x14ac:dyDescent="0.2">
      <c r="A86" s="465" t="s">
        <v>352</v>
      </c>
      <c r="B86" s="461">
        <v>7.2792579999999996</v>
      </c>
      <c r="C86" s="462">
        <v>6.4199599999999997</v>
      </c>
      <c r="D86" s="462">
        <v>-0.8592979999999999</v>
      </c>
      <c r="E86" s="463">
        <v>0.88195252867806029</v>
      </c>
      <c r="F86" s="461">
        <v>6.7155438000000007</v>
      </c>
      <c r="G86" s="462">
        <v>2.7981432500000003</v>
      </c>
      <c r="H86" s="462">
        <v>0</v>
      </c>
      <c r="I86" s="462">
        <v>0</v>
      </c>
      <c r="J86" s="462">
        <v>-2.7981432500000003</v>
      </c>
      <c r="K86" s="464">
        <v>0</v>
      </c>
      <c r="L86" s="150"/>
      <c r="M86" s="460" t="str">
        <f t="shared" si="1"/>
        <v/>
      </c>
    </row>
    <row r="87" spans="1:13" ht="14.45" customHeight="1" x14ac:dyDescent="0.2">
      <c r="A87" s="465" t="s">
        <v>353</v>
      </c>
      <c r="B87" s="461">
        <v>11.688639999999999</v>
      </c>
      <c r="C87" s="462">
        <v>26.428560000000001</v>
      </c>
      <c r="D87" s="462">
        <v>14.739920000000001</v>
      </c>
      <c r="E87" s="463">
        <v>2.2610466230459663</v>
      </c>
      <c r="F87" s="461">
        <v>0</v>
      </c>
      <c r="G87" s="462">
        <v>0</v>
      </c>
      <c r="H87" s="462">
        <v>3.0849000000000002</v>
      </c>
      <c r="I87" s="462">
        <v>15.50174</v>
      </c>
      <c r="J87" s="462">
        <v>15.50174</v>
      </c>
      <c r="K87" s="464">
        <v>0</v>
      </c>
      <c r="L87" s="150"/>
      <c r="M87" s="460" t="str">
        <f t="shared" si="1"/>
        <v/>
      </c>
    </row>
    <row r="88" spans="1:13" ht="14.45" customHeight="1" x14ac:dyDescent="0.2">
      <c r="A88" s="465" t="s">
        <v>354</v>
      </c>
      <c r="B88" s="461">
        <v>8.5154010000000007</v>
      </c>
      <c r="C88" s="462">
        <v>0</v>
      </c>
      <c r="D88" s="462">
        <v>-8.5154010000000007</v>
      </c>
      <c r="E88" s="463">
        <v>0</v>
      </c>
      <c r="F88" s="461">
        <v>0</v>
      </c>
      <c r="G88" s="462">
        <v>0</v>
      </c>
      <c r="H88" s="462">
        <v>0</v>
      </c>
      <c r="I88" s="462">
        <v>0</v>
      </c>
      <c r="J88" s="462">
        <v>0</v>
      </c>
      <c r="K88" s="464">
        <v>0</v>
      </c>
      <c r="L88" s="150"/>
      <c r="M88" s="460" t="str">
        <f t="shared" si="1"/>
        <v/>
      </c>
    </row>
    <row r="89" spans="1:13" ht="14.45" customHeight="1" x14ac:dyDescent="0.2">
      <c r="A89" s="465" t="s">
        <v>355</v>
      </c>
      <c r="B89" s="461">
        <v>0</v>
      </c>
      <c r="C89" s="462">
        <v>8.0049200000000003</v>
      </c>
      <c r="D89" s="462">
        <v>8.0049200000000003</v>
      </c>
      <c r="E89" s="463">
        <v>0</v>
      </c>
      <c r="F89" s="461">
        <v>9.790931500000001</v>
      </c>
      <c r="G89" s="462">
        <v>4.0795547916666672</v>
      </c>
      <c r="H89" s="462">
        <v>0</v>
      </c>
      <c r="I89" s="462">
        <v>15.33675</v>
      </c>
      <c r="J89" s="462">
        <v>11.257195208333332</v>
      </c>
      <c r="K89" s="464">
        <v>1.5664239914251263</v>
      </c>
      <c r="L89" s="150"/>
      <c r="M89" s="460" t="str">
        <f t="shared" si="1"/>
        <v>X</v>
      </c>
    </row>
    <row r="90" spans="1:13" ht="14.45" customHeight="1" x14ac:dyDescent="0.2">
      <c r="A90" s="465" t="s">
        <v>356</v>
      </c>
      <c r="B90" s="461">
        <v>0</v>
      </c>
      <c r="C90" s="462">
        <v>8.0049200000000003</v>
      </c>
      <c r="D90" s="462">
        <v>8.0049200000000003</v>
      </c>
      <c r="E90" s="463">
        <v>0</v>
      </c>
      <c r="F90" s="461">
        <v>9.790931500000001</v>
      </c>
      <c r="G90" s="462">
        <v>4.0795547916666672</v>
      </c>
      <c r="H90" s="462">
        <v>0</v>
      </c>
      <c r="I90" s="462">
        <v>15.33675</v>
      </c>
      <c r="J90" s="462">
        <v>11.257195208333332</v>
      </c>
      <c r="K90" s="464">
        <v>1.5664239914251263</v>
      </c>
      <c r="L90" s="150"/>
      <c r="M90" s="460" t="str">
        <f t="shared" si="1"/>
        <v/>
      </c>
    </row>
    <row r="91" spans="1:13" ht="14.45" customHeight="1" x14ac:dyDescent="0.2">
      <c r="A91" s="465" t="s">
        <v>357</v>
      </c>
      <c r="B91" s="461">
        <v>0</v>
      </c>
      <c r="C91" s="462">
        <v>1.2250000000000001</v>
      </c>
      <c r="D91" s="462">
        <v>1.2250000000000001</v>
      </c>
      <c r="E91" s="463">
        <v>0</v>
      </c>
      <c r="F91" s="461">
        <v>0</v>
      </c>
      <c r="G91" s="462">
        <v>0</v>
      </c>
      <c r="H91" s="462">
        <v>0</v>
      </c>
      <c r="I91" s="462">
        <v>0</v>
      </c>
      <c r="J91" s="462">
        <v>0</v>
      </c>
      <c r="K91" s="464">
        <v>0</v>
      </c>
      <c r="L91" s="150"/>
      <c r="M91" s="460" t="str">
        <f t="shared" si="1"/>
        <v>X</v>
      </c>
    </row>
    <row r="92" spans="1:13" ht="14.45" customHeight="1" x14ac:dyDescent="0.2">
      <c r="A92" s="465" t="s">
        <v>358</v>
      </c>
      <c r="B92" s="461">
        <v>0</v>
      </c>
      <c r="C92" s="462">
        <v>1.2250000000000001</v>
      </c>
      <c r="D92" s="462">
        <v>1.2250000000000001</v>
      </c>
      <c r="E92" s="463">
        <v>0</v>
      </c>
      <c r="F92" s="461">
        <v>0</v>
      </c>
      <c r="G92" s="462">
        <v>0</v>
      </c>
      <c r="H92" s="462">
        <v>0</v>
      </c>
      <c r="I92" s="462">
        <v>0</v>
      </c>
      <c r="J92" s="462">
        <v>0</v>
      </c>
      <c r="K92" s="464">
        <v>0</v>
      </c>
      <c r="L92" s="150"/>
      <c r="M92" s="460" t="str">
        <f t="shared" si="1"/>
        <v/>
      </c>
    </row>
    <row r="93" spans="1:13" ht="14.45" customHeight="1" x14ac:dyDescent="0.2">
      <c r="A93" s="465" t="s">
        <v>359</v>
      </c>
      <c r="B93" s="461">
        <v>8355.2055700000001</v>
      </c>
      <c r="C93" s="462">
        <v>9681.248599999999</v>
      </c>
      <c r="D93" s="462">
        <v>1326.0430299999989</v>
      </c>
      <c r="E93" s="463">
        <v>1.1587086061366649</v>
      </c>
      <c r="F93" s="461">
        <v>10414.499819000001</v>
      </c>
      <c r="G93" s="462">
        <v>4339.3749245833333</v>
      </c>
      <c r="H93" s="462">
        <v>606.67197999999996</v>
      </c>
      <c r="I93" s="462">
        <v>3259.5978599999999</v>
      </c>
      <c r="J93" s="462">
        <v>-1079.7770645833334</v>
      </c>
      <c r="K93" s="464">
        <v>0.31298650119070109</v>
      </c>
      <c r="L93" s="150"/>
      <c r="M93" s="460" t="str">
        <f t="shared" si="1"/>
        <v/>
      </c>
    </row>
    <row r="94" spans="1:13" ht="14.45" customHeight="1" x14ac:dyDescent="0.2">
      <c r="A94" s="465" t="s">
        <v>360</v>
      </c>
      <c r="B94" s="461">
        <v>6058.13</v>
      </c>
      <c r="C94" s="462">
        <v>7200.3760000000002</v>
      </c>
      <c r="D94" s="462">
        <v>1142.2460000000001</v>
      </c>
      <c r="E94" s="463">
        <v>1.188547621130613</v>
      </c>
      <c r="F94" s="461">
        <v>7741.7681123000002</v>
      </c>
      <c r="G94" s="462">
        <v>3225.7367134583337</v>
      </c>
      <c r="H94" s="462">
        <v>446.73899999999998</v>
      </c>
      <c r="I94" s="462">
        <v>2421.3939999999998</v>
      </c>
      <c r="J94" s="462">
        <v>-804.34271345833395</v>
      </c>
      <c r="K94" s="464">
        <v>0.31277015339079023</v>
      </c>
      <c r="L94" s="150"/>
      <c r="M94" s="460" t="str">
        <f t="shared" si="1"/>
        <v/>
      </c>
    </row>
    <row r="95" spans="1:13" ht="14.45" customHeight="1" x14ac:dyDescent="0.2">
      <c r="A95" s="465" t="s">
        <v>361</v>
      </c>
      <c r="B95" s="461">
        <v>5727.92</v>
      </c>
      <c r="C95" s="462">
        <v>6765.2860000000001</v>
      </c>
      <c r="D95" s="462">
        <v>1037.366</v>
      </c>
      <c r="E95" s="463">
        <v>1.1811069288677216</v>
      </c>
      <c r="F95" s="461">
        <v>7329.9556962999995</v>
      </c>
      <c r="G95" s="462">
        <v>3054.1482067916668</v>
      </c>
      <c r="H95" s="462">
        <v>446.73899999999998</v>
      </c>
      <c r="I95" s="462">
        <v>2316.31</v>
      </c>
      <c r="J95" s="462">
        <v>-737.83820679166683</v>
      </c>
      <c r="K95" s="464">
        <v>0.31600600276059271</v>
      </c>
      <c r="L95" s="150"/>
      <c r="M95" s="460" t="str">
        <f t="shared" si="1"/>
        <v>X</v>
      </c>
    </row>
    <row r="96" spans="1:13" ht="14.45" customHeight="1" x14ac:dyDescent="0.2">
      <c r="A96" s="465" t="s">
        <v>362</v>
      </c>
      <c r="B96" s="461">
        <v>5727.92</v>
      </c>
      <c r="C96" s="462">
        <v>6765.2860000000001</v>
      </c>
      <c r="D96" s="462">
        <v>1037.366</v>
      </c>
      <c r="E96" s="463">
        <v>1.1811069288677216</v>
      </c>
      <c r="F96" s="461">
        <v>7329.9556962999995</v>
      </c>
      <c r="G96" s="462">
        <v>3054.1482067916668</v>
      </c>
      <c r="H96" s="462">
        <v>446.73899999999998</v>
      </c>
      <c r="I96" s="462">
        <v>2316.31</v>
      </c>
      <c r="J96" s="462">
        <v>-737.83820679166683</v>
      </c>
      <c r="K96" s="464">
        <v>0.31600600276059271</v>
      </c>
      <c r="L96" s="150"/>
      <c r="M96" s="460" t="str">
        <f t="shared" si="1"/>
        <v/>
      </c>
    </row>
    <row r="97" spans="1:13" ht="14.45" customHeight="1" x14ac:dyDescent="0.2">
      <c r="A97" s="465" t="s">
        <v>363</v>
      </c>
      <c r="B97" s="461">
        <v>317.76</v>
      </c>
      <c r="C97" s="462">
        <v>383</v>
      </c>
      <c r="D97" s="462">
        <v>65.240000000000009</v>
      </c>
      <c r="E97" s="463">
        <v>1.2053121852970796</v>
      </c>
      <c r="F97" s="461">
        <v>383.45454599999999</v>
      </c>
      <c r="G97" s="462">
        <v>159.7727275</v>
      </c>
      <c r="H97" s="462">
        <v>0</v>
      </c>
      <c r="I97" s="462">
        <v>62.4</v>
      </c>
      <c r="J97" s="462">
        <v>-97.372727499999996</v>
      </c>
      <c r="K97" s="464">
        <v>0.16273115197335541</v>
      </c>
      <c r="L97" s="150"/>
      <c r="M97" s="460" t="str">
        <f t="shared" si="1"/>
        <v>X</v>
      </c>
    </row>
    <row r="98" spans="1:13" ht="14.45" customHeight="1" x14ac:dyDescent="0.2">
      <c r="A98" s="465" t="s">
        <v>364</v>
      </c>
      <c r="B98" s="461">
        <v>317.76</v>
      </c>
      <c r="C98" s="462">
        <v>383</v>
      </c>
      <c r="D98" s="462">
        <v>65.240000000000009</v>
      </c>
      <c r="E98" s="463">
        <v>1.2053121852970796</v>
      </c>
      <c r="F98" s="461">
        <v>383.45454599999999</v>
      </c>
      <c r="G98" s="462">
        <v>159.7727275</v>
      </c>
      <c r="H98" s="462">
        <v>0</v>
      </c>
      <c r="I98" s="462">
        <v>62.4</v>
      </c>
      <c r="J98" s="462">
        <v>-97.372727499999996</v>
      </c>
      <c r="K98" s="464">
        <v>0.16273115197335541</v>
      </c>
      <c r="L98" s="150"/>
      <c r="M98" s="460" t="str">
        <f t="shared" si="1"/>
        <v/>
      </c>
    </row>
    <row r="99" spans="1:13" ht="14.45" customHeight="1" x14ac:dyDescent="0.2">
      <c r="A99" s="465" t="s">
        <v>365</v>
      </c>
      <c r="B99" s="461">
        <v>12.45</v>
      </c>
      <c r="C99" s="462">
        <v>27.09</v>
      </c>
      <c r="D99" s="462">
        <v>14.64</v>
      </c>
      <c r="E99" s="463">
        <v>2.1759036144578316</v>
      </c>
      <c r="F99" s="461">
        <v>28.357869999999998</v>
      </c>
      <c r="G99" s="462">
        <v>11.815779166666667</v>
      </c>
      <c r="H99" s="462">
        <v>0</v>
      </c>
      <c r="I99" s="462">
        <v>42.683999999999997</v>
      </c>
      <c r="J99" s="462">
        <v>30.868220833333332</v>
      </c>
      <c r="K99" s="464">
        <v>1.505190622567915</v>
      </c>
      <c r="L99" s="150"/>
      <c r="M99" s="460" t="str">
        <f t="shared" si="1"/>
        <v>X</v>
      </c>
    </row>
    <row r="100" spans="1:13" ht="14.45" customHeight="1" x14ac:dyDescent="0.2">
      <c r="A100" s="465" t="s">
        <v>366</v>
      </c>
      <c r="B100" s="461">
        <v>12.45</v>
      </c>
      <c r="C100" s="462">
        <v>27.09</v>
      </c>
      <c r="D100" s="462">
        <v>14.64</v>
      </c>
      <c r="E100" s="463">
        <v>2.1759036144578316</v>
      </c>
      <c r="F100" s="461">
        <v>28.357869999999998</v>
      </c>
      <c r="G100" s="462">
        <v>11.815779166666667</v>
      </c>
      <c r="H100" s="462">
        <v>0</v>
      </c>
      <c r="I100" s="462">
        <v>42.683999999999997</v>
      </c>
      <c r="J100" s="462">
        <v>30.868220833333332</v>
      </c>
      <c r="K100" s="464">
        <v>1.505190622567915</v>
      </c>
      <c r="L100" s="150"/>
      <c r="M100" s="460" t="str">
        <f t="shared" si="1"/>
        <v/>
      </c>
    </row>
    <row r="101" spans="1:13" ht="14.45" customHeight="1" x14ac:dyDescent="0.2">
      <c r="A101" s="465" t="s">
        <v>367</v>
      </c>
      <c r="B101" s="461">
        <v>0</v>
      </c>
      <c r="C101" s="462">
        <v>25</v>
      </c>
      <c r="D101" s="462">
        <v>25</v>
      </c>
      <c r="E101" s="463">
        <v>0</v>
      </c>
      <c r="F101" s="461">
        <v>0</v>
      </c>
      <c r="G101" s="462">
        <v>0</v>
      </c>
      <c r="H101" s="462">
        <v>0</v>
      </c>
      <c r="I101" s="462">
        <v>0</v>
      </c>
      <c r="J101" s="462">
        <v>0</v>
      </c>
      <c r="K101" s="464">
        <v>0</v>
      </c>
      <c r="L101" s="150"/>
      <c r="M101" s="460" t="str">
        <f t="shared" si="1"/>
        <v>X</v>
      </c>
    </row>
    <row r="102" spans="1:13" ht="14.45" customHeight="1" x14ac:dyDescent="0.2">
      <c r="A102" s="465" t="s">
        <v>368</v>
      </c>
      <c r="B102" s="461">
        <v>0</v>
      </c>
      <c r="C102" s="462">
        <v>25</v>
      </c>
      <c r="D102" s="462">
        <v>25</v>
      </c>
      <c r="E102" s="463">
        <v>0</v>
      </c>
      <c r="F102" s="461">
        <v>0</v>
      </c>
      <c r="G102" s="462">
        <v>0</v>
      </c>
      <c r="H102" s="462">
        <v>0</v>
      </c>
      <c r="I102" s="462">
        <v>0</v>
      </c>
      <c r="J102" s="462">
        <v>0</v>
      </c>
      <c r="K102" s="464">
        <v>0</v>
      </c>
      <c r="L102" s="150"/>
      <c r="M102" s="460" t="str">
        <f t="shared" si="1"/>
        <v/>
      </c>
    </row>
    <row r="103" spans="1:13" ht="14.45" customHeight="1" x14ac:dyDescent="0.2">
      <c r="A103" s="465" t="s">
        <v>369</v>
      </c>
      <c r="B103" s="461">
        <v>2141.36</v>
      </c>
      <c r="C103" s="462">
        <v>2345.0218</v>
      </c>
      <c r="D103" s="462">
        <v>203.66179999999986</v>
      </c>
      <c r="E103" s="463">
        <v>1.0951086225576268</v>
      </c>
      <c r="F103" s="461">
        <v>2487.1099859000001</v>
      </c>
      <c r="G103" s="462">
        <v>1036.2958274583334</v>
      </c>
      <c r="H103" s="462">
        <v>150.99626999999998</v>
      </c>
      <c r="I103" s="462">
        <v>791.02267000000006</v>
      </c>
      <c r="J103" s="462">
        <v>-245.27315745833334</v>
      </c>
      <c r="K103" s="464">
        <v>0.31804893007727442</v>
      </c>
      <c r="L103" s="150"/>
      <c r="M103" s="460" t="str">
        <f t="shared" si="1"/>
        <v/>
      </c>
    </row>
    <row r="104" spans="1:13" ht="14.45" customHeight="1" x14ac:dyDescent="0.2">
      <c r="A104" s="465" t="s">
        <v>370</v>
      </c>
      <c r="B104" s="461">
        <v>566.83000000000004</v>
      </c>
      <c r="C104" s="462">
        <v>622.85458999999992</v>
      </c>
      <c r="D104" s="462">
        <v>56.024589999999876</v>
      </c>
      <c r="E104" s="463">
        <v>1.0988384348040856</v>
      </c>
      <c r="F104" s="461">
        <v>662.2482205</v>
      </c>
      <c r="G104" s="462">
        <v>275.93675854166668</v>
      </c>
      <c r="H104" s="462">
        <v>40.204999999999998</v>
      </c>
      <c r="I104" s="462">
        <v>210.6258</v>
      </c>
      <c r="J104" s="462">
        <v>-65.310958541666679</v>
      </c>
      <c r="K104" s="464">
        <v>0.31804660772206633</v>
      </c>
      <c r="L104" s="150"/>
      <c r="M104" s="460" t="str">
        <f t="shared" si="1"/>
        <v>X</v>
      </c>
    </row>
    <row r="105" spans="1:13" ht="14.45" customHeight="1" x14ac:dyDescent="0.2">
      <c r="A105" s="465" t="s">
        <v>371</v>
      </c>
      <c r="B105" s="461">
        <v>566.83000000000004</v>
      </c>
      <c r="C105" s="462">
        <v>622.85458999999992</v>
      </c>
      <c r="D105" s="462">
        <v>56.024589999999876</v>
      </c>
      <c r="E105" s="463">
        <v>1.0988384348040856</v>
      </c>
      <c r="F105" s="461">
        <v>662.2482205</v>
      </c>
      <c r="G105" s="462">
        <v>275.93675854166668</v>
      </c>
      <c r="H105" s="462">
        <v>40.204999999999998</v>
      </c>
      <c r="I105" s="462">
        <v>210.6258</v>
      </c>
      <c r="J105" s="462">
        <v>-65.310958541666679</v>
      </c>
      <c r="K105" s="464">
        <v>0.31804660772206633</v>
      </c>
      <c r="L105" s="150"/>
      <c r="M105" s="460" t="str">
        <f t="shared" si="1"/>
        <v/>
      </c>
    </row>
    <row r="106" spans="1:13" ht="14.45" customHeight="1" x14ac:dyDescent="0.2">
      <c r="A106" s="465" t="s">
        <v>372</v>
      </c>
      <c r="B106" s="461">
        <v>1574.53</v>
      </c>
      <c r="C106" s="462">
        <v>1722.1672100000001</v>
      </c>
      <c r="D106" s="462">
        <v>147.6372100000001</v>
      </c>
      <c r="E106" s="463">
        <v>1.093765892043975</v>
      </c>
      <c r="F106" s="461">
        <v>1824.8617654</v>
      </c>
      <c r="G106" s="462">
        <v>760.35906891666673</v>
      </c>
      <c r="H106" s="462">
        <v>110.79127</v>
      </c>
      <c r="I106" s="462">
        <v>580.39687000000004</v>
      </c>
      <c r="J106" s="462">
        <v>-179.96219891666669</v>
      </c>
      <c r="K106" s="464">
        <v>0.31804977286746983</v>
      </c>
      <c r="L106" s="150"/>
      <c r="M106" s="460" t="str">
        <f t="shared" si="1"/>
        <v>X</v>
      </c>
    </row>
    <row r="107" spans="1:13" ht="14.45" customHeight="1" x14ac:dyDescent="0.2">
      <c r="A107" s="465" t="s">
        <v>373</v>
      </c>
      <c r="B107" s="461">
        <v>1574.53</v>
      </c>
      <c r="C107" s="462">
        <v>1722.1672100000001</v>
      </c>
      <c r="D107" s="462">
        <v>147.6372100000001</v>
      </c>
      <c r="E107" s="463">
        <v>1.093765892043975</v>
      </c>
      <c r="F107" s="461">
        <v>1824.8617654</v>
      </c>
      <c r="G107" s="462">
        <v>760.35906891666673</v>
      </c>
      <c r="H107" s="462">
        <v>110.79127</v>
      </c>
      <c r="I107" s="462">
        <v>580.39687000000004</v>
      </c>
      <c r="J107" s="462">
        <v>-179.96219891666669</v>
      </c>
      <c r="K107" s="464">
        <v>0.31804977286746983</v>
      </c>
      <c r="L107" s="150"/>
      <c r="M107" s="460" t="str">
        <f t="shared" si="1"/>
        <v/>
      </c>
    </row>
    <row r="108" spans="1:13" ht="14.45" customHeight="1" x14ac:dyDescent="0.2">
      <c r="A108" s="465" t="s">
        <v>374</v>
      </c>
      <c r="B108" s="461">
        <v>25.87557</v>
      </c>
      <c r="C108" s="462">
        <v>0</v>
      </c>
      <c r="D108" s="462">
        <v>-25.87557</v>
      </c>
      <c r="E108" s="463">
        <v>0</v>
      </c>
      <c r="F108" s="461">
        <v>30.786359100000002</v>
      </c>
      <c r="G108" s="462">
        <v>12.827649625000001</v>
      </c>
      <c r="H108" s="462">
        <v>0</v>
      </c>
      <c r="I108" s="462">
        <v>0</v>
      </c>
      <c r="J108" s="462">
        <v>-12.827649625000001</v>
      </c>
      <c r="K108" s="464">
        <v>0</v>
      </c>
      <c r="L108" s="150"/>
      <c r="M108" s="460" t="str">
        <f t="shared" si="1"/>
        <v/>
      </c>
    </row>
    <row r="109" spans="1:13" ht="14.45" customHeight="1" x14ac:dyDescent="0.2">
      <c r="A109" s="465" t="s">
        <v>375</v>
      </c>
      <c r="B109" s="461">
        <v>25.87557</v>
      </c>
      <c r="C109" s="462">
        <v>0</v>
      </c>
      <c r="D109" s="462">
        <v>-25.87557</v>
      </c>
      <c r="E109" s="463">
        <v>0</v>
      </c>
      <c r="F109" s="461">
        <v>30.786359100000002</v>
      </c>
      <c r="G109" s="462">
        <v>12.827649625000001</v>
      </c>
      <c r="H109" s="462">
        <v>0</v>
      </c>
      <c r="I109" s="462">
        <v>0</v>
      </c>
      <c r="J109" s="462">
        <v>-12.827649625000001</v>
      </c>
      <c r="K109" s="464">
        <v>0</v>
      </c>
      <c r="L109" s="150"/>
      <c r="M109" s="460" t="str">
        <f t="shared" si="1"/>
        <v>X</v>
      </c>
    </row>
    <row r="110" spans="1:13" ht="14.45" customHeight="1" x14ac:dyDescent="0.2">
      <c r="A110" s="465" t="s">
        <v>376</v>
      </c>
      <c r="B110" s="461">
        <v>25.87557</v>
      </c>
      <c r="C110" s="462">
        <v>0</v>
      </c>
      <c r="D110" s="462">
        <v>-25.87557</v>
      </c>
      <c r="E110" s="463">
        <v>0</v>
      </c>
      <c r="F110" s="461">
        <v>30.786359100000002</v>
      </c>
      <c r="G110" s="462">
        <v>12.827649625000001</v>
      </c>
      <c r="H110" s="462">
        <v>0</v>
      </c>
      <c r="I110" s="462">
        <v>0</v>
      </c>
      <c r="J110" s="462">
        <v>-12.827649625000001</v>
      </c>
      <c r="K110" s="464">
        <v>0</v>
      </c>
      <c r="L110" s="150"/>
      <c r="M110" s="460" t="str">
        <f t="shared" si="1"/>
        <v/>
      </c>
    </row>
    <row r="111" spans="1:13" ht="14.45" customHeight="1" x14ac:dyDescent="0.2">
      <c r="A111" s="465" t="s">
        <v>377</v>
      </c>
      <c r="B111" s="461">
        <v>129.84</v>
      </c>
      <c r="C111" s="462">
        <v>135.85079999999999</v>
      </c>
      <c r="D111" s="462">
        <v>6.010799999999989</v>
      </c>
      <c r="E111" s="463">
        <v>1.0462939001848428</v>
      </c>
      <c r="F111" s="461">
        <v>154.83536170000002</v>
      </c>
      <c r="G111" s="462">
        <v>64.514734041666671</v>
      </c>
      <c r="H111" s="462">
        <v>8.9367099999999997</v>
      </c>
      <c r="I111" s="462">
        <v>47.181190000000001</v>
      </c>
      <c r="J111" s="462">
        <v>-17.33354404166667</v>
      </c>
      <c r="K111" s="464">
        <v>0.30471844081338167</v>
      </c>
      <c r="L111" s="150"/>
      <c r="M111" s="460" t="str">
        <f t="shared" si="1"/>
        <v/>
      </c>
    </row>
    <row r="112" spans="1:13" ht="14.45" customHeight="1" x14ac:dyDescent="0.2">
      <c r="A112" s="465" t="s">
        <v>378</v>
      </c>
      <c r="B112" s="461">
        <v>129.84</v>
      </c>
      <c r="C112" s="462">
        <v>135.85079999999999</v>
      </c>
      <c r="D112" s="462">
        <v>6.010799999999989</v>
      </c>
      <c r="E112" s="463">
        <v>1.0462939001848428</v>
      </c>
      <c r="F112" s="461">
        <v>154.83536170000002</v>
      </c>
      <c r="G112" s="462">
        <v>64.514734041666671</v>
      </c>
      <c r="H112" s="462">
        <v>8.9367099999999997</v>
      </c>
      <c r="I112" s="462">
        <v>47.181190000000001</v>
      </c>
      <c r="J112" s="462">
        <v>-17.33354404166667</v>
      </c>
      <c r="K112" s="464">
        <v>0.30471844081338167</v>
      </c>
      <c r="L112" s="150"/>
      <c r="M112" s="460" t="str">
        <f t="shared" si="1"/>
        <v>X</v>
      </c>
    </row>
    <row r="113" spans="1:13" ht="14.45" customHeight="1" x14ac:dyDescent="0.2">
      <c r="A113" s="465" t="s">
        <v>379</v>
      </c>
      <c r="B113" s="461">
        <v>129.84</v>
      </c>
      <c r="C113" s="462">
        <v>135.85079999999999</v>
      </c>
      <c r="D113" s="462">
        <v>6.010799999999989</v>
      </c>
      <c r="E113" s="463">
        <v>1.0462939001848428</v>
      </c>
      <c r="F113" s="461">
        <v>154.83536170000002</v>
      </c>
      <c r="G113" s="462">
        <v>64.514734041666671</v>
      </c>
      <c r="H113" s="462">
        <v>8.9367099999999997</v>
      </c>
      <c r="I113" s="462">
        <v>47.181190000000001</v>
      </c>
      <c r="J113" s="462">
        <v>-17.33354404166667</v>
      </c>
      <c r="K113" s="464">
        <v>0.30471844081338167</v>
      </c>
      <c r="L113" s="150"/>
      <c r="M113" s="460" t="str">
        <f t="shared" si="1"/>
        <v/>
      </c>
    </row>
    <row r="114" spans="1:13" ht="14.45" customHeight="1" x14ac:dyDescent="0.2">
      <c r="A114" s="465" t="s">
        <v>380</v>
      </c>
      <c r="B114" s="461">
        <v>0</v>
      </c>
      <c r="C114" s="462">
        <v>25.0687</v>
      </c>
      <c r="D114" s="462">
        <v>25.0687</v>
      </c>
      <c r="E114" s="463">
        <v>0</v>
      </c>
      <c r="F114" s="461">
        <v>23.699985600000002</v>
      </c>
      <c r="G114" s="462">
        <v>9.8749940000000009</v>
      </c>
      <c r="H114" s="462">
        <v>0</v>
      </c>
      <c r="I114" s="462">
        <v>12.8</v>
      </c>
      <c r="J114" s="462">
        <v>2.9250059999999998</v>
      </c>
      <c r="K114" s="464">
        <v>0.54008471633839306</v>
      </c>
      <c r="L114" s="150"/>
      <c r="M114" s="460" t="str">
        <f t="shared" si="1"/>
        <v/>
      </c>
    </row>
    <row r="115" spans="1:13" ht="14.45" customHeight="1" x14ac:dyDescent="0.2">
      <c r="A115" s="465" t="s">
        <v>381</v>
      </c>
      <c r="B115" s="461">
        <v>0</v>
      </c>
      <c r="C115" s="462">
        <v>25.0687</v>
      </c>
      <c r="D115" s="462">
        <v>25.0687</v>
      </c>
      <c r="E115" s="463">
        <v>0</v>
      </c>
      <c r="F115" s="461">
        <v>23.699985600000002</v>
      </c>
      <c r="G115" s="462">
        <v>9.8749940000000009</v>
      </c>
      <c r="H115" s="462">
        <v>0</v>
      </c>
      <c r="I115" s="462">
        <v>12.8</v>
      </c>
      <c r="J115" s="462">
        <v>2.9250059999999998</v>
      </c>
      <c r="K115" s="464">
        <v>0.54008471633839306</v>
      </c>
      <c r="L115" s="150"/>
      <c r="M115" s="460" t="str">
        <f t="shared" si="1"/>
        <v/>
      </c>
    </row>
    <row r="116" spans="1:13" ht="14.45" customHeight="1" x14ac:dyDescent="0.2">
      <c r="A116" s="465" t="s">
        <v>382</v>
      </c>
      <c r="B116" s="461">
        <v>0</v>
      </c>
      <c r="C116" s="462">
        <v>7.4687000000000001</v>
      </c>
      <c r="D116" s="462">
        <v>7.4687000000000001</v>
      </c>
      <c r="E116" s="463">
        <v>0</v>
      </c>
      <c r="F116" s="461">
        <v>10.237694400000001</v>
      </c>
      <c r="G116" s="462">
        <v>4.2657059999999998</v>
      </c>
      <c r="H116" s="462">
        <v>0</v>
      </c>
      <c r="I116" s="462">
        <v>3.2</v>
      </c>
      <c r="J116" s="462">
        <v>-1.0657059999999996</v>
      </c>
      <c r="K116" s="464">
        <v>0.31257037717398556</v>
      </c>
      <c r="L116" s="150"/>
      <c r="M116" s="460" t="str">
        <f t="shared" si="1"/>
        <v>X</v>
      </c>
    </row>
    <row r="117" spans="1:13" ht="14.45" customHeight="1" x14ac:dyDescent="0.2">
      <c r="A117" s="465" t="s">
        <v>383</v>
      </c>
      <c r="B117" s="461">
        <v>0</v>
      </c>
      <c r="C117" s="462">
        <v>0.86870000000000003</v>
      </c>
      <c r="D117" s="462">
        <v>0.86870000000000003</v>
      </c>
      <c r="E117" s="463">
        <v>0</v>
      </c>
      <c r="F117" s="461">
        <v>0.92650559999999993</v>
      </c>
      <c r="G117" s="462">
        <v>0.38604399999999994</v>
      </c>
      <c r="H117" s="462">
        <v>0</v>
      </c>
      <c r="I117" s="462">
        <v>0</v>
      </c>
      <c r="J117" s="462">
        <v>-0.38604399999999994</v>
      </c>
      <c r="K117" s="464">
        <v>0</v>
      </c>
      <c r="L117" s="150"/>
      <c r="M117" s="460" t="str">
        <f t="shared" si="1"/>
        <v/>
      </c>
    </row>
    <row r="118" spans="1:13" ht="14.45" customHeight="1" x14ac:dyDescent="0.2">
      <c r="A118" s="465" t="s">
        <v>384</v>
      </c>
      <c r="B118" s="461">
        <v>0</v>
      </c>
      <c r="C118" s="462">
        <v>4.0999999999999996</v>
      </c>
      <c r="D118" s="462">
        <v>4.0999999999999996</v>
      </c>
      <c r="E118" s="463">
        <v>0</v>
      </c>
      <c r="F118" s="461">
        <v>6.5362248000000003</v>
      </c>
      <c r="G118" s="462">
        <v>2.723427</v>
      </c>
      <c r="H118" s="462">
        <v>0</v>
      </c>
      <c r="I118" s="462">
        <v>3.2</v>
      </c>
      <c r="J118" s="462">
        <v>0.47657300000000014</v>
      </c>
      <c r="K118" s="464">
        <v>0.48957924458167351</v>
      </c>
      <c r="L118" s="150"/>
      <c r="M118" s="460" t="str">
        <f t="shared" si="1"/>
        <v/>
      </c>
    </row>
    <row r="119" spans="1:13" ht="14.45" customHeight="1" x14ac:dyDescent="0.2">
      <c r="A119" s="465" t="s">
        <v>385</v>
      </c>
      <c r="B119" s="461">
        <v>0</v>
      </c>
      <c r="C119" s="462">
        <v>2.5</v>
      </c>
      <c r="D119" s="462">
        <v>2.5</v>
      </c>
      <c r="E119" s="463">
        <v>0</v>
      </c>
      <c r="F119" s="461">
        <v>2.7749639999999998</v>
      </c>
      <c r="G119" s="462">
        <v>1.1562349999999999</v>
      </c>
      <c r="H119" s="462">
        <v>0</v>
      </c>
      <c r="I119" s="462">
        <v>0</v>
      </c>
      <c r="J119" s="462">
        <v>-1.1562349999999999</v>
      </c>
      <c r="K119" s="464">
        <v>0</v>
      </c>
      <c r="L119" s="150"/>
      <c r="M119" s="460" t="str">
        <f t="shared" si="1"/>
        <v/>
      </c>
    </row>
    <row r="120" spans="1:13" ht="14.45" customHeight="1" x14ac:dyDescent="0.2">
      <c r="A120" s="465" t="s">
        <v>386</v>
      </c>
      <c r="B120" s="461">
        <v>0</v>
      </c>
      <c r="C120" s="462">
        <v>16.600000000000001</v>
      </c>
      <c r="D120" s="462">
        <v>16.600000000000001</v>
      </c>
      <c r="E120" s="463">
        <v>0</v>
      </c>
      <c r="F120" s="461">
        <v>13.060538399999999</v>
      </c>
      <c r="G120" s="462">
        <v>5.441891</v>
      </c>
      <c r="H120" s="462">
        <v>0</v>
      </c>
      <c r="I120" s="462">
        <v>9.6</v>
      </c>
      <c r="J120" s="462">
        <v>4.1581089999999996</v>
      </c>
      <c r="K120" s="464">
        <v>0.73503861065941978</v>
      </c>
      <c r="L120" s="150"/>
      <c r="M120" s="460" t="str">
        <f t="shared" si="1"/>
        <v>X</v>
      </c>
    </row>
    <row r="121" spans="1:13" ht="14.45" customHeight="1" x14ac:dyDescent="0.2">
      <c r="A121" s="465" t="s">
        <v>387</v>
      </c>
      <c r="B121" s="461">
        <v>0</v>
      </c>
      <c r="C121" s="462">
        <v>16.600000000000001</v>
      </c>
      <c r="D121" s="462">
        <v>16.600000000000001</v>
      </c>
      <c r="E121" s="463">
        <v>0</v>
      </c>
      <c r="F121" s="461">
        <v>13.060538399999999</v>
      </c>
      <c r="G121" s="462">
        <v>5.441891</v>
      </c>
      <c r="H121" s="462">
        <v>0</v>
      </c>
      <c r="I121" s="462">
        <v>9.6</v>
      </c>
      <c r="J121" s="462">
        <v>4.1581089999999996</v>
      </c>
      <c r="K121" s="464">
        <v>0.73503861065941978</v>
      </c>
      <c r="L121" s="150"/>
      <c r="M121" s="460" t="str">
        <f t="shared" si="1"/>
        <v/>
      </c>
    </row>
    <row r="122" spans="1:13" ht="14.45" customHeight="1" x14ac:dyDescent="0.2">
      <c r="A122" s="465" t="s">
        <v>388</v>
      </c>
      <c r="B122" s="461">
        <v>0</v>
      </c>
      <c r="C122" s="462">
        <v>1</v>
      </c>
      <c r="D122" s="462">
        <v>1</v>
      </c>
      <c r="E122" s="463">
        <v>0</v>
      </c>
      <c r="F122" s="461">
        <v>0.40175279999999997</v>
      </c>
      <c r="G122" s="462">
        <v>0.16739699999999999</v>
      </c>
      <c r="H122" s="462">
        <v>0</v>
      </c>
      <c r="I122" s="462">
        <v>0</v>
      </c>
      <c r="J122" s="462">
        <v>-0.16739699999999999</v>
      </c>
      <c r="K122" s="464">
        <v>0</v>
      </c>
      <c r="L122" s="150"/>
      <c r="M122" s="460" t="str">
        <f t="shared" si="1"/>
        <v>X</v>
      </c>
    </row>
    <row r="123" spans="1:13" ht="14.45" customHeight="1" x14ac:dyDescent="0.2">
      <c r="A123" s="465" t="s">
        <v>389</v>
      </c>
      <c r="B123" s="461">
        <v>0</v>
      </c>
      <c r="C123" s="462">
        <v>1</v>
      </c>
      <c r="D123" s="462">
        <v>1</v>
      </c>
      <c r="E123" s="463">
        <v>0</v>
      </c>
      <c r="F123" s="461">
        <v>0.40175279999999997</v>
      </c>
      <c r="G123" s="462">
        <v>0.16739699999999999</v>
      </c>
      <c r="H123" s="462">
        <v>0</v>
      </c>
      <c r="I123" s="462">
        <v>0</v>
      </c>
      <c r="J123" s="462">
        <v>-0.16739699999999999</v>
      </c>
      <c r="K123" s="464">
        <v>0</v>
      </c>
      <c r="L123" s="150"/>
      <c r="M123" s="460" t="str">
        <f t="shared" si="1"/>
        <v/>
      </c>
    </row>
    <row r="124" spans="1:13" ht="14.45" customHeight="1" x14ac:dyDescent="0.2">
      <c r="A124" s="465" t="s">
        <v>390</v>
      </c>
      <c r="B124" s="461">
        <v>764.99999200000002</v>
      </c>
      <c r="C124" s="462">
        <v>731.96667000000002</v>
      </c>
      <c r="D124" s="462">
        <v>-33.033321999999998</v>
      </c>
      <c r="E124" s="463">
        <v>0.95681918647654052</v>
      </c>
      <c r="F124" s="461">
        <v>459.31823580000002</v>
      </c>
      <c r="G124" s="462">
        <v>191.38259825000003</v>
      </c>
      <c r="H124" s="462">
        <v>53.280879999999996</v>
      </c>
      <c r="I124" s="462">
        <v>227.3819</v>
      </c>
      <c r="J124" s="462">
        <v>35.999301749999972</v>
      </c>
      <c r="K124" s="464">
        <v>0.49504217833626013</v>
      </c>
      <c r="L124" s="150"/>
      <c r="M124" s="460" t="str">
        <f t="shared" si="1"/>
        <v/>
      </c>
    </row>
    <row r="125" spans="1:13" ht="14.45" customHeight="1" x14ac:dyDescent="0.2">
      <c r="A125" s="465" t="s">
        <v>391</v>
      </c>
      <c r="B125" s="461">
        <v>616.99999200000002</v>
      </c>
      <c r="C125" s="462">
        <v>620.36487</v>
      </c>
      <c r="D125" s="462">
        <v>3.3648779999999761</v>
      </c>
      <c r="E125" s="463">
        <v>1.0054536110917809</v>
      </c>
      <c r="F125" s="461">
        <v>459.31823580000002</v>
      </c>
      <c r="G125" s="462">
        <v>191.38259825000003</v>
      </c>
      <c r="H125" s="462">
        <v>40.999379999999995</v>
      </c>
      <c r="I125" s="462">
        <v>204.99689999999998</v>
      </c>
      <c r="J125" s="462">
        <v>13.614301749999953</v>
      </c>
      <c r="K125" s="464">
        <v>0.44630690449934879</v>
      </c>
      <c r="L125" s="150"/>
      <c r="M125" s="460" t="str">
        <f t="shared" si="1"/>
        <v/>
      </c>
    </row>
    <row r="126" spans="1:13" ht="14.45" customHeight="1" x14ac:dyDescent="0.2">
      <c r="A126" s="465" t="s">
        <v>392</v>
      </c>
      <c r="B126" s="461">
        <v>616.99999200000002</v>
      </c>
      <c r="C126" s="462">
        <v>620.36487</v>
      </c>
      <c r="D126" s="462">
        <v>3.3648779999999761</v>
      </c>
      <c r="E126" s="463">
        <v>1.0054536110917809</v>
      </c>
      <c r="F126" s="461">
        <v>459.31823580000002</v>
      </c>
      <c r="G126" s="462">
        <v>191.38259825000003</v>
      </c>
      <c r="H126" s="462">
        <v>40.999379999999995</v>
      </c>
      <c r="I126" s="462">
        <v>204.99689999999998</v>
      </c>
      <c r="J126" s="462">
        <v>13.614301749999953</v>
      </c>
      <c r="K126" s="464">
        <v>0.44630690449934879</v>
      </c>
      <c r="L126" s="150"/>
      <c r="M126" s="460" t="str">
        <f t="shared" si="1"/>
        <v>X</v>
      </c>
    </row>
    <row r="127" spans="1:13" ht="14.45" customHeight="1" x14ac:dyDescent="0.2">
      <c r="A127" s="465" t="s">
        <v>393</v>
      </c>
      <c r="B127" s="461">
        <v>126</v>
      </c>
      <c r="C127" s="462">
        <v>126.60186999999999</v>
      </c>
      <c r="D127" s="462">
        <v>0.60186999999999102</v>
      </c>
      <c r="E127" s="463">
        <v>1.004776746031746</v>
      </c>
      <c r="F127" s="461">
        <v>162.5576604</v>
      </c>
      <c r="G127" s="462">
        <v>67.732358500000004</v>
      </c>
      <c r="H127" s="462">
        <v>10.474299999999999</v>
      </c>
      <c r="I127" s="462">
        <v>52.371499999999997</v>
      </c>
      <c r="J127" s="462">
        <v>-15.360858500000006</v>
      </c>
      <c r="K127" s="464">
        <v>0.32217183657251997</v>
      </c>
      <c r="L127" s="150"/>
      <c r="M127" s="460" t="str">
        <f t="shared" si="1"/>
        <v/>
      </c>
    </row>
    <row r="128" spans="1:13" ht="14.45" customHeight="1" x14ac:dyDescent="0.2">
      <c r="A128" s="465" t="s">
        <v>394</v>
      </c>
      <c r="B128" s="461">
        <v>381.99999600000001</v>
      </c>
      <c r="C128" s="462">
        <v>384.62772999999999</v>
      </c>
      <c r="D128" s="462">
        <v>2.6277339999999754</v>
      </c>
      <c r="E128" s="463">
        <v>1.006878884888784</v>
      </c>
      <c r="F128" s="461">
        <v>296.45824499999998</v>
      </c>
      <c r="G128" s="462">
        <v>123.52426874999999</v>
      </c>
      <c r="H128" s="462">
        <v>30.5</v>
      </c>
      <c r="I128" s="462">
        <v>152.5</v>
      </c>
      <c r="J128" s="462">
        <v>28.97573125000001</v>
      </c>
      <c r="K128" s="464">
        <v>0.51440633739162833</v>
      </c>
      <c r="L128" s="150"/>
      <c r="M128" s="460" t="str">
        <f t="shared" si="1"/>
        <v/>
      </c>
    </row>
    <row r="129" spans="1:13" ht="14.45" customHeight="1" x14ac:dyDescent="0.2">
      <c r="A129" s="465" t="s">
        <v>395</v>
      </c>
      <c r="B129" s="461">
        <v>0</v>
      </c>
      <c r="C129" s="462">
        <v>0.30099999999999999</v>
      </c>
      <c r="D129" s="462">
        <v>0.30099999999999999</v>
      </c>
      <c r="E129" s="463">
        <v>0</v>
      </c>
      <c r="F129" s="461">
        <v>0.3023304</v>
      </c>
      <c r="G129" s="462">
        <v>0.125971</v>
      </c>
      <c r="H129" s="462">
        <v>2.5079999999999998E-2</v>
      </c>
      <c r="I129" s="462">
        <v>0.12540000000000001</v>
      </c>
      <c r="J129" s="462">
        <v>-5.7099999999998818E-4</v>
      </c>
      <c r="K129" s="464">
        <v>0.41477800446134433</v>
      </c>
      <c r="L129" s="150"/>
      <c r="M129" s="460" t="str">
        <f t="shared" si="1"/>
        <v/>
      </c>
    </row>
    <row r="130" spans="1:13" ht="14.45" customHeight="1" x14ac:dyDescent="0.2">
      <c r="A130" s="465" t="s">
        <v>396</v>
      </c>
      <c r="B130" s="461">
        <v>108.999996</v>
      </c>
      <c r="C130" s="462">
        <v>108.83427</v>
      </c>
      <c r="D130" s="462">
        <v>-0.16572599999999227</v>
      </c>
      <c r="E130" s="463">
        <v>0.99847957792585618</v>
      </c>
      <c r="F130" s="461">
        <v>0</v>
      </c>
      <c r="G130" s="462">
        <v>0</v>
      </c>
      <c r="H130" s="462">
        <v>0</v>
      </c>
      <c r="I130" s="462">
        <v>0</v>
      </c>
      <c r="J130" s="462">
        <v>0</v>
      </c>
      <c r="K130" s="464">
        <v>0</v>
      </c>
      <c r="L130" s="150"/>
      <c r="M130" s="460" t="str">
        <f t="shared" si="1"/>
        <v/>
      </c>
    </row>
    <row r="131" spans="1:13" ht="14.45" customHeight="1" x14ac:dyDescent="0.2">
      <c r="A131" s="465" t="s">
        <v>397</v>
      </c>
      <c r="B131" s="461">
        <v>148</v>
      </c>
      <c r="C131" s="462">
        <v>111.6018</v>
      </c>
      <c r="D131" s="462">
        <v>-36.398200000000003</v>
      </c>
      <c r="E131" s="463">
        <v>0.75406621621621617</v>
      </c>
      <c r="F131" s="461">
        <v>0</v>
      </c>
      <c r="G131" s="462">
        <v>0</v>
      </c>
      <c r="H131" s="462">
        <v>12.281499999999999</v>
      </c>
      <c r="I131" s="462">
        <v>22.385000000000002</v>
      </c>
      <c r="J131" s="462">
        <v>22.385000000000002</v>
      </c>
      <c r="K131" s="464">
        <v>0</v>
      </c>
      <c r="L131" s="150"/>
      <c r="M131" s="460" t="str">
        <f t="shared" si="1"/>
        <v/>
      </c>
    </row>
    <row r="132" spans="1:13" ht="14.45" customHeight="1" x14ac:dyDescent="0.2">
      <c r="A132" s="465" t="s">
        <v>398</v>
      </c>
      <c r="B132" s="461">
        <v>148</v>
      </c>
      <c r="C132" s="462">
        <v>110.2568</v>
      </c>
      <c r="D132" s="462">
        <v>-37.743200000000002</v>
      </c>
      <c r="E132" s="463">
        <v>0.74497837837837833</v>
      </c>
      <c r="F132" s="461">
        <v>0</v>
      </c>
      <c r="G132" s="462">
        <v>0</v>
      </c>
      <c r="H132" s="462">
        <v>0</v>
      </c>
      <c r="I132" s="462">
        <v>0</v>
      </c>
      <c r="J132" s="462">
        <v>0</v>
      </c>
      <c r="K132" s="464">
        <v>0</v>
      </c>
      <c r="L132" s="150"/>
      <c r="M132" s="460" t="str">
        <f t="shared" si="1"/>
        <v>X</v>
      </c>
    </row>
    <row r="133" spans="1:13" ht="14.45" customHeight="1" x14ac:dyDescent="0.2">
      <c r="A133" s="465" t="s">
        <v>399</v>
      </c>
      <c r="B133" s="461">
        <v>148</v>
      </c>
      <c r="C133" s="462">
        <v>110.2568</v>
      </c>
      <c r="D133" s="462">
        <v>-37.743200000000002</v>
      </c>
      <c r="E133" s="463">
        <v>0.74497837837837833</v>
      </c>
      <c r="F133" s="461">
        <v>0</v>
      </c>
      <c r="G133" s="462">
        <v>0</v>
      </c>
      <c r="H133" s="462">
        <v>0</v>
      </c>
      <c r="I133" s="462">
        <v>0</v>
      </c>
      <c r="J133" s="462">
        <v>0</v>
      </c>
      <c r="K133" s="464">
        <v>0</v>
      </c>
      <c r="L133" s="150"/>
      <c r="M133" s="460" t="str">
        <f t="shared" si="1"/>
        <v/>
      </c>
    </row>
    <row r="134" spans="1:13" ht="14.45" customHeight="1" x14ac:dyDescent="0.2">
      <c r="A134" s="465" t="s">
        <v>400</v>
      </c>
      <c r="B134" s="461">
        <v>0</v>
      </c>
      <c r="C134" s="462">
        <v>0</v>
      </c>
      <c r="D134" s="462">
        <v>0</v>
      </c>
      <c r="E134" s="463">
        <v>0</v>
      </c>
      <c r="F134" s="461">
        <v>0</v>
      </c>
      <c r="G134" s="462">
        <v>0</v>
      </c>
      <c r="H134" s="462">
        <v>0</v>
      </c>
      <c r="I134" s="462">
        <v>5.6870000000000003</v>
      </c>
      <c r="J134" s="462">
        <v>5.6870000000000003</v>
      </c>
      <c r="K134" s="464">
        <v>0</v>
      </c>
      <c r="L134" s="150"/>
      <c r="M134" s="460" t="str">
        <f t="shared" ref="M134:M197" si="2">IF(A134="HV","HV",IF(OR(LEFT(A134,16)="               5",LEFT(A134,16)="               6",LEFT(A134,16)="               7",LEFT(A134,16)="               8"),"X",""))</f>
        <v>X</v>
      </c>
    </row>
    <row r="135" spans="1:13" ht="14.45" customHeight="1" x14ac:dyDescent="0.2">
      <c r="A135" s="465" t="s">
        <v>401</v>
      </c>
      <c r="B135" s="461">
        <v>0</v>
      </c>
      <c r="C135" s="462">
        <v>0</v>
      </c>
      <c r="D135" s="462">
        <v>0</v>
      </c>
      <c r="E135" s="463">
        <v>0</v>
      </c>
      <c r="F135" s="461">
        <v>0</v>
      </c>
      <c r="G135" s="462">
        <v>0</v>
      </c>
      <c r="H135" s="462">
        <v>0</v>
      </c>
      <c r="I135" s="462">
        <v>5.6870000000000003</v>
      </c>
      <c r="J135" s="462">
        <v>5.6870000000000003</v>
      </c>
      <c r="K135" s="464">
        <v>0</v>
      </c>
      <c r="L135" s="150"/>
      <c r="M135" s="460" t="str">
        <f t="shared" si="2"/>
        <v/>
      </c>
    </row>
    <row r="136" spans="1:13" ht="14.45" customHeight="1" x14ac:dyDescent="0.2">
      <c r="A136" s="465" t="s">
        <v>402</v>
      </c>
      <c r="B136" s="461">
        <v>0</v>
      </c>
      <c r="C136" s="462">
        <v>0</v>
      </c>
      <c r="D136" s="462">
        <v>0</v>
      </c>
      <c r="E136" s="463">
        <v>0</v>
      </c>
      <c r="F136" s="461">
        <v>0</v>
      </c>
      <c r="G136" s="462">
        <v>0</v>
      </c>
      <c r="H136" s="462">
        <v>0</v>
      </c>
      <c r="I136" s="462">
        <v>4.4165000000000001</v>
      </c>
      <c r="J136" s="462">
        <v>4.4165000000000001</v>
      </c>
      <c r="K136" s="464">
        <v>0</v>
      </c>
      <c r="L136" s="150"/>
      <c r="M136" s="460" t="str">
        <f t="shared" si="2"/>
        <v>X</v>
      </c>
    </row>
    <row r="137" spans="1:13" ht="14.45" customHeight="1" x14ac:dyDescent="0.2">
      <c r="A137" s="465" t="s">
        <v>403</v>
      </c>
      <c r="B137" s="461">
        <v>0</v>
      </c>
      <c r="C137" s="462">
        <v>0</v>
      </c>
      <c r="D137" s="462">
        <v>0</v>
      </c>
      <c r="E137" s="463">
        <v>0</v>
      </c>
      <c r="F137" s="461">
        <v>0</v>
      </c>
      <c r="G137" s="462">
        <v>0</v>
      </c>
      <c r="H137" s="462">
        <v>0</v>
      </c>
      <c r="I137" s="462">
        <v>4.4165000000000001</v>
      </c>
      <c r="J137" s="462">
        <v>4.4165000000000001</v>
      </c>
      <c r="K137" s="464">
        <v>0</v>
      </c>
      <c r="L137" s="150"/>
      <c r="M137" s="460" t="str">
        <f t="shared" si="2"/>
        <v/>
      </c>
    </row>
    <row r="138" spans="1:13" ht="14.45" customHeight="1" x14ac:dyDescent="0.2">
      <c r="A138" s="465" t="s">
        <v>404</v>
      </c>
      <c r="B138" s="461">
        <v>0</v>
      </c>
      <c r="C138" s="462">
        <v>1.345</v>
      </c>
      <c r="D138" s="462">
        <v>1.345</v>
      </c>
      <c r="E138" s="463">
        <v>0</v>
      </c>
      <c r="F138" s="461">
        <v>0</v>
      </c>
      <c r="G138" s="462">
        <v>0</v>
      </c>
      <c r="H138" s="462">
        <v>12.281499999999999</v>
      </c>
      <c r="I138" s="462">
        <v>12.281499999999999</v>
      </c>
      <c r="J138" s="462">
        <v>12.281499999999999</v>
      </c>
      <c r="K138" s="464">
        <v>0</v>
      </c>
      <c r="L138" s="150"/>
      <c r="M138" s="460" t="str">
        <f t="shared" si="2"/>
        <v>X</v>
      </c>
    </row>
    <row r="139" spans="1:13" ht="14.45" customHeight="1" x14ac:dyDescent="0.2">
      <c r="A139" s="465" t="s">
        <v>405</v>
      </c>
      <c r="B139" s="461">
        <v>0</v>
      </c>
      <c r="C139" s="462">
        <v>1.345</v>
      </c>
      <c r="D139" s="462">
        <v>1.345</v>
      </c>
      <c r="E139" s="463">
        <v>0</v>
      </c>
      <c r="F139" s="461">
        <v>0</v>
      </c>
      <c r="G139" s="462">
        <v>0</v>
      </c>
      <c r="H139" s="462">
        <v>12.281499999999999</v>
      </c>
      <c r="I139" s="462">
        <v>12.281499999999999</v>
      </c>
      <c r="J139" s="462">
        <v>12.281499999999999</v>
      </c>
      <c r="K139" s="464">
        <v>0</v>
      </c>
      <c r="L139" s="150"/>
      <c r="M139" s="460" t="str">
        <f t="shared" si="2"/>
        <v/>
      </c>
    </row>
    <row r="140" spans="1:13" ht="14.45" customHeight="1" x14ac:dyDescent="0.2">
      <c r="A140" s="465" t="s">
        <v>406</v>
      </c>
      <c r="B140" s="461">
        <v>14736.000971000001</v>
      </c>
      <c r="C140" s="462">
        <v>12944.97277</v>
      </c>
      <c r="D140" s="462">
        <v>-1791.028201000001</v>
      </c>
      <c r="E140" s="463">
        <v>0.87845900631218132</v>
      </c>
      <c r="F140" s="461">
        <v>1692.6256174999999</v>
      </c>
      <c r="G140" s="462">
        <v>705.2606739583332</v>
      </c>
      <c r="H140" s="462">
        <v>1845.12717</v>
      </c>
      <c r="I140" s="462">
        <v>6424.7233900000001</v>
      </c>
      <c r="J140" s="462">
        <v>5719.4627160416667</v>
      </c>
      <c r="K140" s="464">
        <v>3.7957143762773051</v>
      </c>
      <c r="L140" s="150"/>
      <c r="M140" s="460" t="str">
        <f t="shared" si="2"/>
        <v/>
      </c>
    </row>
    <row r="141" spans="1:13" ht="14.45" customHeight="1" x14ac:dyDescent="0.2">
      <c r="A141" s="465" t="s">
        <v>407</v>
      </c>
      <c r="B141" s="461">
        <v>14736.000971000001</v>
      </c>
      <c r="C141" s="462">
        <v>12865.31626</v>
      </c>
      <c r="D141" s="462">
        <v>-1870.6847110000017</v>
      </c>
      <c r="E141" s="463">
        <v>0.87305343459996698</v>
      </c>
      <c r="F141" s="461">
        <v>1692.6084805</v>
      </c>
      <c r="G141" s="462">
        <v>705.25353354166668</v>
      </c>
      <c r="H141" s="462">
        <v>1838.8693700000001</v>
      </c>
      <c r="I141" s="462">
        <v>6402.0140499999998</v>
      </c>
      <c r="J141" s="462">
        <v>5696.7605164583329</v>
      </c>
      <c r="K141" s="464">
        <v>3.7823360356252214</v>
      </c>
      <c r="L141" s="150"/>
      <c r="M141" s="460" t="str">
        <f t="shared" si="2"/>
        <v/>
      </c>
    </row>
    <row r="142" spans="1:13" ht="14.45" customHeight="1" x14ac:dyDescent="0.2">
      <c r="A142" s="465" t="s">
        <v>408</v>
      </c>
      <c r="B142" s="461">
        <v>14736.000971000001</v>
      </c>
      <c r="C142" s="462">
        <v>12865.31626</v>
      </c>
      <c r="D142" s="462">
        <v>-1870.6847110000017</v>
      </c>
      <c r="E142" s="463">
        <v>0.87305343459996698</v>
      </c>
      <c r="F142" s="461">
        <v>1692.6084805</v>
      </c>
      <c r="G142" s="462">
        <v>705.25353354166668</v>
      </c>
      <c r="H142" s="462">
        <v>1838.8693700000001</v>
      </c>
      <c r="I142" s="462">
        <v>6402.0140499999998</v>
      </c>
      <c r="J142" s="462">
        <v>5696.7605164583329</v>
      </c>
      <c r="K142" s="464">
        <v>3.7823360356252214</v>
      </c>
      <c r="L142" s="150"/>
      <c r="M142" s="460" t="str">
        <f t="shared" si="2"/>
        <v/>
      </c>
    </row>
    <row r="143" spans="1:13" ht="14.45" customHeight="1" x14ac:dyDescent="0.2">
      <c r="A143" s="465" t="s">
        <v>409</v>
      </c>
      <c r="B143" s="461">
        <v>1768.4791189999999</v>
      </c>
      <c r="C143" s="462">
        <v>1655.6285600000001</v>
      </c>
      <c r="D143" s="462">
        <v>-112.85055899999975</v>
      </c>
      <c r="E143" s="463">
        <v>0.93618779108694705</v>
      </c>
      <c r="F143" s="461">
        <v>1692.6084805</v>
      </c>
      <c r="G143" s="462">
        <v>705.25353354166668</v>
      </c>
      <c r="H143" s="462">
        <v>137.65696</v>
      </c>
      <c r="I143" s="462">
        <v>653.80277999999998</v>
      </c>
      <c r="J143" s="462">
        <v>-51.4507535416667</v>
      </c>
      <c r="K143" s="464">
        <v>0.38626935143729474</v>
      </c>
      <c r="L143" s="150"/>
      <c r="M143" s="460" t="str">
        <f t="shared" si="2"/>
        <v>X</v>
      </c>
    </row>
    <row r="144" spans="1:13" ht="14.45" customHeight="1" x14ac:dyDescent="0.2">
      <c r="A144" s="465" t="s">
        <v>410</v>
      </c>
      <c r="B144" s="461">
        <v>385.38966499999998</v>
      </c>
      <c r="C144" s="462">
        <v>62.789580000000001</v>
      </c>
      <c r="D144" s="462">
        <v>-322.60008499999998</v>
      </c>
      <c r="E144" s="463">
        <v>0.16292491912049589</v>
      </c>
      <c r="F144" s="461">
        <v>61.642317200000001</v>
      </c>
      <c r="G144" s="462">
        <v>25.684298833333333</v>
      </c>
      <c r="H144" s="462">
        <v>21.578400000000002</v>
      </c>
      <c r="I144" s="462">
        <v>43.283360000000002</v>
      </c>
      <c r="J144" s="462">
        <v>17.599061166666669</v>
      </c>
      <c r="K144" s="464">
        <v>0.70216958034796262</v>
      </c>
      <c r="L144" s="150"/>
      <c r="M144" s="460" t="str">
        <f t="shared" si="2"/>
        <v/>
      </c>
    </row>
    <row r="145" spans="1:13" ht="14.45" customHeight="1" x14ac:dyDescent="0.2">
      <c r="A145" s="465" t="s">
        <v>411</v>
      </c>
      <c r="B145" s="461">
        <v>2.0412370000000002</v>
      </c>
      <c r="C145" s="462">
        <v>8.7327600000000007</v>
      </c>
      <c r="D145" s="462">
        <v>6.6915230000000001</v>
      </c>
      <c r="E145" s="463">
        <v>4.2781705407064443</v>
      </c>
      <c r="F145" s="461">
        <v>8.1360612000000003</v>
      </c>
      <c r="G145" s="462">
        <v>3.3900255000000001</v>
      </c>
      <c r="H145" s="462">
        <v>0</v>
      </c>
      <c r="I145" s="462">
        <v>0</v>
      </c>
      <c r="J145" s="462">
        <v>-3.3900255000000001</v>
      </c>
      <c r="K145" s="464">
        <v>0</v>
      </c>
      <c r="L145" s="150"/>
      <c r="M145" s="460" t="str">
        <f t="shared" si="2"/>
        <v/>
      </c>
    </row>
    <row r="146" spans="1:13" ht="14.45" customHeight="1" x14ac:dyDescent="0.2">
      <c r="A146" s="465" t="s">
        <v>412</v>
      </c>
      <c r="B146" s="461">
        <v>0.76902400000000004</v>
      </c>
      <c r="C146" s="462">
        <v>0.6</v>
      </c>
      <c r="D146" s="462">
        <v>-0.16902400000000006</v>
      </c>
      <c r="E146" s="463">
        <v>0.7802097203728362</v>
      </c>
      <c r="F146" s="461">
        <v>0.57949200000000001</v>
      </c>
      <c r="G146" s="462">
        <v>0.241455</v>
      </c>
      <c r="H146" s="462">
        <v>0</v>
      </c>
      <c r="I146" s="462">
        <v>0</v>
      </c>
      <c r="J146" s="462">
        <v>-0.241455</v>
      </c>
      <c r="K146" s="464">
        <v>0</v>
      </c>
      <c r="L146" s="150"/>
      <c r="M146" s="460" t="str">
        <f t="shared" si="2"/>
        <v/>
      </c>
    </row>
    <row r="147" spans="1:13" ht="14.45" customHeight="1" x14ac:dyDescent="0.2">
      <c r="A147" s="465" t="s">
        <v>413</v>
      </c>
      <c r="B147" s="461">
        <v>1380.2791930000001</v>
      </c>
      <c r="C147" s="462">
        <v>1583.50622</v>
      </c>
      <c r="D147" s="462">
        <v>203.22702699999991</v>
      </c>
      <c r="E147" s="463">
        <v>1.1472361736891008</v>
      </c>
      <c r="F147" s="461">
        <v>1622.2506100999999</v>
      </c>
      <c r="G147" s="462">
        <v>675.93775420833322</v>
      </c>
      <c r="H147" s="462">
        <v>116.07856</v>
      </c>
      <c r="I147" s="462">
        <v>610.51942000000008</v>
      </c>
      <c r="J147" s="462">
        <v>-65.418334208333135</v>
      </c>
      <c r="K147" s="464">
        <v>0.37634100193826775</v>
      </c>
      <c r="L147" s="150"/>
      <c r="M147" s="460" t="str">
        <f t="shared" si="2"/>
        <v/>
      </c>
    </row>
    <row r="148" spans="1:13" ht="14.45" customHeight="1" x14ac:dyDescent="0.2">
      <c r="A148" s="465" t="s">
        <v>414</v>
      </c>
      <c r="B148" s="461">
        <v>1.9417280000000001</v>
      </c>
      <c r="C148" s="462">
        <v>5.1165600000000007</v>
      </c>
      <c r="D148" s="462">
        <v>3.1748320000000003</v>
      </c>
      <c r="E148" s="463">
        <v>2.6350549613540104</v>
      </c>
      <c r="F148" s="461">
        <v>0</v>
      </c>
      <c r="G148" s="462">
        <v>0</v>
      </c>
      <c r="H148" s="462">
        <v>0</v>
      </c>
      <c r="I148" s="462">
        <v>4.1743100000000002</v>
      </c>
      <c r="J148" s="462">
        <v>4.1743100000000002</v>
      </c>
      <c r="K148" s="464">
        <v>0</v>
      </c>
      <c r="L148" s="150"/>
      <c r="M148" s="460" t="str">
        <f t="shared" si="2"/>
        <v>X</v>
      </c>
    </row>
    <row r="149" spans="1:13" ht="14.45" customHeight="1" x14ac:dyDescent="0.2">
      <c r="A149" s="465" t="s">
        <v>415</v>
      </c>
      <c r="B149" s="461">
        <v>1.9417280000000001</v>
      </c>
      <c r="C149" s="462">
        <v>5.1165600000000007</v>
      </c>
      <c r="D149" s="462">
        <v>3.1748320000000003</v>
      </c>
      <c r="E149" s="463">
        <v>2.6350549613540104</v>
      </c>
      <c r="F149" s="461">
        <v>0</v>
      </c>
      <c r="G149" s="462">
        <v>0</v>
      </c>
      <c r="H149" s="462">
        <v>0</v>
      </c>
      <c r="I149" s="462">
        <v>4.1743100000000002</v>
      </c>
      <c r="J149" s="462">
        <v>4.1743100000000002</v>
      </c>
      <c r="K149" s="464">
        <v>0</v>
      </c>
      <c r="L149" s="150"/>
      <c r="M149" s="460" t="str">
        <f t="shared" si="2"/>
        <v/>
      </c>
    </row>
    <row r="150" spans="1:13" ht="14.45" customHeight="1" x14ac:dyDescent="0.2">
      <c r="A150" s="465" t="s">
        <v>416</v>
      </c>
      <c r="B150" s="461">
        <v>12965.580124</v>
      </c>
      <c r="C150" s="462">
        <v>10638.27691</v>
      </c>
      <c r="D150" s="462">
        <v>-2327.3032139999996</v>
      </c>
      <c r="E150" s="463">
        <v>0.82050142055024333</v>
      </c>
      <c r="F150" s="461">
        <v>0</v>
      </c>
      <c r="G150" s="462">
        <v>0</v>
      </c>
      <c r="H150" s="462">
        <v>1701.2124099999999</v>
      </c>
      <c r="I150" s="462">
        <v>5745.5383600000005</v>
      </c>
      <c r="J150" s="462">
        <v>5745.5383600000005</v>
      </c>
      <c r="K150" s="464">
        <v>0</v>
      </c>
      <c r="L150" s="150"/>
      <c r="M150" s="460" t="str">
        <f t="shared" si="2"/>
        <v>X</v>
      </c>
    </row>
    <row r="151" spans="1:13" ht="14.45" customHeight="1" x14ac:dyDescent="0.2">
      <c r="A151" s="465" t="s">
        <v>417</v>
      </c>
      <c r="B151" s="461">
        <v>12965.580124</v>
      </c>
      <c r="C151" s="462">
        <v>10638.27691</v>
      </c>
      <c r="D151" s="462">
        <v>-2327.3032139999996</v>
      </c>
      <c r="E151" s="463">
        <v>0.82050142055024333</v>
      </c>
      <c r="F151" s="461">
        <v>0</v>
      </c>
      <c r="G151" s="462">
        <v>0</v>
      </c>
      <c r="H151" s="462">
        <v>1701.2124099999999</v>
      </c>
      <c r="I151" s="462">
        <v>5745.5383600000005</v>
      </c>
      <c r="J151" s="462">
        <v>5745.5383600000005</v>
      </c>
      <c r="K151" s="464">
        <v>0</v>
      </c>
      <c r="L151" s="150"/>
      <c r="M151" s="460" t="str">
        <f t="shared" si="2"/>
        <v/>
      </c>
    </row>
    <row r="152" spans="1:13" ht="14.45" customHeight="1" x14ac:dyDescent="0.2">
      <c r="A152" s="465" t="s">
        <v>418</v>
      </c>
      <c r="B152" s="461">
        <v>0</v>
      </c>
      <c r="C152" s="462">
        <v>566.29422999999997</v>
      </c>
      <c r="D152" s="462">
        <v>566.29422999999997</v>
      </c>
      <c r="E152" s="463">
        <v>0</v>
      </c>
      <c r="F152" s="461">
        <v>0</v>
      </c>
      <c r="G152" s="462">
        <v>0</v>
      </c>
      <c r="H152" s="462">
        <v>0</v>
      </c>
      <c r="I152" s="462">
        <v>-1.5014000000000001</v>
      </c>
      <c r="J152" s="462">
        <v>-1.5014000000000001</v>
      </c>
      <c r="K152" s="464">
        <v>0</v>
      </c>
      <c r="L152" s="150"/>
      <c r="M152" s="460" t="str">
        <f t="shared" si="2"/>
        <v>X</v>
      </c>
    </row>
    <row r="153" spans="1:13" ht="14.45" customHeight="1" x14ac:dyDescent="0.2">
      <c r="A153" s="465" t="s">
        <v>419</v>
      </c>
      <c r="B153" s="461">
        <v>0</v>
      </c>
      <c r="C153" s="462">
        <v>566.29422999999997</v>
      </c>
      <c r="D153" s="462">
        <v>566.29422999999997</v>
      </c>
      <c r="E153" s="463">
        <v>0</v>
      </c>
      <c r="F153" s="461">
        <v>0</v>
      </c>
      <c r="G153" s="462">
        <v>0</v>
      </c>
      <c r="H153" s="462">
        <v>0</v>
      </c>
      <c r="I153" s="462">
        <v>-1.5014000000000001</v>
      </c>
      <c r="J153" s="462">
        <v>-1.5014000000000001</v>
      </c>
      <c r="K153" s="464">
        <v>0</v>
      </c>
      <c r="L153" s="150"/>
      <c r="M153" s="460" t="str">
        <f t="shared" si="2"/>
        <v/>
      </c>
    </row>
    <row r="154" spans="1:13" ht="14.45" customHeight="1" x14ac:dyDescent="0.2">
      <c r="A154" s="465" t="s">
        <v>420</v>
      </c>
      <c r="B154" s="461">
        <v>0</v>
      </c>
      <c r="C154" s="462">
        <v>33.084449999999997</v>
      </c>
      <c r="D154" s="462">
        <v>33.084449999999997</v>
      </c>
      <c r="E154" s="463">
        <v>0</v>
      </c>
      <c r="F154" s="461">
        <v>1.7136999999999999E-2</v>
      </c>
      <c r="G154" s="462">
        <v>7.1404166666666664E-3</v>
      </c>
      <c r="H154" s="462">
        <v>2.3778000000000001</v>
      </c>
      <c r="I154" s="462">
        <v>3.3093000000000004</v>
      </c>
      <c r="J154" s="462">
        <v>3.3021595833333337</v>
      </c>
      <c r="K154" s="464">
        <v>193.10847873023286</v>
      </c>
      <c r="L154" s="150"/>
      <c r="M154" s="460" t="str">
        <f t="shared" si="2"/>
        <v/>
      </c>
    </row>
    <row r="155" spans="1:13" ht="14.45" customHeight="1" x14ac:dyDescent="0.2">
      <c r="A155" s="465" t="s">
        <v>421</v>
      </c>
      <c r="B155" s="461">
        <v>0</v>
      </c>
      <c r="C155" s="462">
        <v>33.055999999999997</v>
      </c>
      <c r="D155" s="462">
        <v>33.055999999999997</v>
      </c>
      <c r="E155" s="463">
        <v>0</v>
      </c>
      <c r="F155" s="461">
        <v>0</v>
      </c>
      <c r="G155" s="462">
        <v>0</v>
      </c>
      <c r="H155" s="462">
        <v>0.93149999999999999</v>
      </c>
      <c r="I155" s="462">
        <v>1.863</v>
      </c>
      <c r="J155" s="462">
        <v>1.863</v>
      </c>
      <c r="K155" s="464">
        <v>0</v>
      </c>
      <c r="L155" s="150"/>
      <c r="M155" s="460" t="str">
        <f t="shared" si="2"/>
        <v/>
      </c>
    </row>
    <row r="156" spans="1:13" ht="14.45" customHeight="1" x14ac:dyDescent="0.2">
      <c r="A156" s="465" t="s">
        <v>422</v>
      </c>
      <c r="B156" s="461">
        <v>0</v>
      </c>
      <c r="C156" s="462">
        <v>8.0559999999999992</v>
      </c>
      <c r="D156" s="462">
        <v>8.0559999999999992</v>
      </c>
      <c r="E156" s="463">
        <v>0</v>
      </c>
      <c r="F156" s="461">
        <v>0</v>
      </c>
      <c r="G156" s="462">
        <v>0</v>
      </c>
      <c r="H156" s="462">
        <v>0.93149999999999999</v>
      </c>
      <c r="I156" s="462">
        <v>1.863</v>
      </c>
      <c r="J156" s="462">
        <v>1.863</v>
      </c>
      <c r="K156" s="464">
        <v>0</v>
      </c>
      <c r="L156" s="150"/>
      <c r="M156" s="460" t="str">
        <f t="shared" si="2"/>
        <v>X</v>
      </c>
    </row>
    <row r="157" spans="1:13" ht="14.45" customHeight="1" x14ac:dyDescent="0.2">
      <c r="A157" s="465" t="s">
        <v>423</v>
      </c>
      <c r="B157" s="461">
        <v>0</v>
      </c>
      <c r="C157" s="462">
        <v>8.0559999999999992</v>
      </c>
      <c r="D157" s="462">
        <v>8.0559999999999992</v>
      </c>
      <c r="E157" s="463">
        <v>0</v>
      </c>
      <c r="F157" s="461">
        <v>0</v>
      </c>
      <c r="G157" s="462">
        <v>0</v>
      </c>
      <c r="H157" s="462">
        <v>0.93149999999999999</v>
      </c>
      <c r="I157" s="462">
        <v>1.863</v>
      </c>
      <c r="J157" s="462">
        <v>1.863</v>
      </c>
      <c r="K157" s="464">
        <v>0</v>
      </c>
      <c r="L157" s="150"/>
      <c r="M157" s="460" t="str">
        <f t="shared" si="2"/>
        <v/>
      </c>
    </row>
    <row r="158" spans="1:13" ht="14.45" customHeight="1" x14ac:dyDescent="0.2">
      <c r="A158" s="465" t="s">
        <v>424</v>
      </c>
      <c r="B158" s="461">
        <v>0</v>
      </c>
      <c r="C158" s="462">
        <v>25</v>
      </c>
      <c r="D158" s="462">
        <v>25</v>
      </c>
      <c r="E158" s="463">
        <v>0</v>
      </c>
      <c r="F158" s="461">
        <v>0</v>
      </c>
      <c r="G158" s="462">
        <v>0</v>
      </c>
      <c r="H158" s="462">
        <v>0</v>
      </c>
      <c r="I158" s="462">
        <v>0</v>
      </c>
      <c r="J158" s="462">
        <v>0</v>
      </c>
      <c r="K158" s="464">
        <v>0</v>
      </c>
      <c r="L158" s="150"/>
      <c r="M158" s="460" t="str">
        <f t="shared" si="2"/>
        <v>X</v>
      </c>
    </row>
    <row r="159" spans="1:13" ht="14.45" customHeight="1" x14ac:dyDescent="0.2">
      <c r="A159" s="465" t="s">
        <v>425</v>
      </c>
      <c r="B159" s="461">
        <v>0</v>
      </c>
      <c r="C159" s="462">
        <v>25</v>
      </c>
      <c r="D159" s="462">
        <v>25</v>
      </c>
      <c r="E159" s="463">
        <v>0</v>
      </c>
      <c r="F159" s="461">
        <v>0</v>
      </c>
      <c r="G159" s="462">
        <v>0</v>
      </c>
      <c r="H159" s="462">
        <v>0</v>
      </c>
      <c r="I159" s="462">
        <v>0</v>
      </c>
      <c r="J159" s="462">
        <v>0</v>
      </c>
      <c r="K159" s="464">
        <v>0</v>
      </c>
      <c r="L159" s="150"/>
      <c r="M159" s="460" t="str">
        <f t="shared" si="2"/>
        <v/>
      </c>
    </row>
    <row r="160" spans="1:13" ht="14.45" customHeight="1" x14ac:dyDescent="0.2">
      <c r="A160" s="465" t="s">
        <v>426</v>
      </c>
      <c r="B160" s="461">
        <v>0</v>
      </c>
      <c r="C160" s="462">
        <v>2.845E-2</v>
      </c>
      <c r="D160" s="462">
        <v>2.845E-2</v>
      </c>
      <c r="E160" s="463">
        <v>0</v>
      </c>
      <c r="F160" s="461">
        <v>1.7136999999999999E-2</v>
      </c>
      <c r="G160" s="462">
        <v>7.1404166666666664E-3</v>
      </c>
      <c r="H160" s="462">
        <v>1.4462999999999999</v>
      </c>
      <c r="I160" s="462">
        <v>1.4462999999999999</v>
      </c>
      <c r="J160" s="462">
        <v>1.4391595833333333</v>
      </c>
      <c r="K160" s="464">
        <v>84.396335414599989</v>
      </c>
      <c r="L160" s="150"/>
      <c r="M160" s="460" t="str">
        <f t="shared" si="2"/>
        <v/>
      </c>
    </row>
    <row r="161" spans="1:13" ht="14.45" customHeight="1" x14ac:dyDescent="0.2">
      <c r="A161" s="465" t="s">
        <v>427</v>
      </c>
      <c r="B161" s="461">
        <v>0</v>
      </c>
      <c r="C161" s="462">
        <v>4.4999999999999999E-4</v>
      </c>
      <c r="D161" s="462">
        <v>4.4999999999999999E-4</v>
      </c>
      <c r="E161" s="463">
        <v>0</v>
      </c>
      <c r="F161" s="461">
        <v>0</v>
      </c>
      <c r="G161" s="462">
        <v>0</v>
      </c>
      <c r="H161" s="462">
        <v>0</v>
      </c>
      <c r="I161" s="462">
        <v>0</v>
      </c>
      <c r="J161" s="462">
        <v>0</v>
      </c>
      <c r="K161" s="464">
        <v>0</v>
      </c>
      <c r="L161" s="150"/>
      <c r="M161" s="460" t="str">
        <f t="shared" si="2"/>
        <v>X</v>
      </c>
    </row>
    <row r="162" spans="1:13" ht="14.45" customHeight="1" x14ac:dyDescent="0.2">
      <c r="A162" s="465" t="s">
        <v>428</v>
      </c>
      <c r="B162" s="461">
        <v>0</v>
      </c>
      <c r="C162" s="462">
        <v>4.4999999999999999E-4</v>
      </c>
      <c r="D162" s="462">
        <v>4.4999999999999999E-4</v>
      </c>
      <c r="E162" s="463">
        <v>0</v>
      </c>
      <c r="F162" s="461">
        <v>0</v>
      </c>
      <c r="G162" s="462">
        <v>0</v>
      </c>
      <c r="H162" s="462">
        <v>0</v>
      </c>
      <c r="I162" s="462">
        <v>0</v>
      </c>
      <c r="J162" s="462">
        <v>0</v>
      </c>
      <c r="K162" s="464">
        <v>0</v>
      </c>
      <c r="L162" s="150"/>
      <c r="M162" s="460" t="str">
        <f t="shared" si="2"/>
        <v/>
      </c>
    </row>
    <row r="163" spans="1:13" ht="14.45" customHeight="1" x14ac:dyDescent="0.2">
      <c r="A163" s="465" t="s">
        <v>429</v>
      </c>
      <c r="B163" s="461">
        <v>0</v>
      </c>
      <c r="C163" s="462">
        <v>2.8000000000000001E-2</v>
      </c>
      <c r="D163" s="462">
        <v>2.8000000000000001E-2</v>
      </c>
      <c r="E163" s="463">
        <v>0</v>
      </c>
      <c r="F163" s="461">
        <v>1.7136999999999999E-2</v>
      </c>
      <c r="G163" s="462">
        <v>7.1404166666666664E-3</v>
      </c>
      <c r="H163" s="462">
        <v>1.4462999999999999</v>
      </c>
      <c r="I163" s="462">
        <v>1.4462999999999999</v>
      </c>
      <c r="J163" s="462">
        <v>1.4391595833333333</v>
      </c>
      <c r="K163" s="464">
        <v>84.396335414599989</v>
      </c>
      <c r="L163" s="150"/>
      <c r="M163" s="460" t="str">
        <f t="shared" si="2"/>
        <v>X</v>
      </c>
    </row>
    <row r="164" spans="1:13" ht="14.45" customHeight="1" x14ac:dyDescent="0.2">
      <c r="A164" s="465" t="s">
        <v>430</v>
      </c>
      <c r="B164" s="461">
        <v>0</v>
      </c>
      <c r="C164" s="462">
        <v>2.8000000000000001E-2</v>
      </c>
      <c r="D164" s="462">
        <v>2.8000000000000001E-2</v>
      </c>
      <c r="E164" s="463">
        <v>0</v>
      </c>
      <c r="F164" s="461">
        <v>1.7136999999999999E-2</v>
      </c>
      <c r="G164" s="462">
        <v>7.1404166666666664E-3</v>
      </c>
      <c r="H164" s="462">
        <v>0</v>
      </c>
      <c r="I164" s="462">
        <v>0</v>
      </c>
      <c r="J164" s="462">
        <v>-7.1404166666666664E-3</v>
      </c>
      <c r="K164" s="464">
        <v>0</v>
      </c>
      <c r="L164" s="150"/>
      <c r="M164" s="460" t="str">
        <f t="shared" si="2"/>
        <v/>
      </c>
    </row>
    <row r="165" spans="1:13" ht="14.45" customHeight="1" x14ac:dyDescent="0.2">
      <c r="A165" s="465" t="s">
        <v>431</v>
      </c>
      <c r="B165" s="461">
        <v>0</v>
      </c>
      <c r="C165" s="462">
        <v>0</v>
      </c>
      <c r="D165" s="462">
        <v>0</v>
      </c>
      <c r="E165" s="463">
        <v>0</v>
      </c>
      <c r="F165" s="461">
        <v>0</v>
      </c>
      <c r="G165" s="462">
        <v>0</v>
      </c>
      <c r="H165" s="462">
        <v>1.4462999999999999</v>
      </c>
      <c r="I165" s="462">
        <v>1.4462999999999999</v>
      </c>
      <c r="J165" s="462">
        <v>1.4462999999999999</v>
      </c>
      <c r="K165" s="464">
        <v>0</v>
      </c>
      <c r="L165" s="150"/>
      <c r="M165" s="460" t="str">
        <f t="shared" si="2"/>
        <v/>
      </c>
    </row>
    <row r="166" spans="1:13" ht="14.45" customHeight="1" x14ac:dyDescent="0.2">
      <c r="A166" s="465" t="s">
        <v>432</v>
      </c>
      <c r="B166" s="461">
        <v>0</v>
      </c>
      <c r="C166" s="462">
        <v>46.57206</v>
      </c>
      <c r="D166" s="462">
        <v>46.57206</v>
      </c>
      <c r="E166" s="463">
        <v>0</v>
      </c>
      <c r="F166" s="461">
        <v>0</v>
      </c>
      <c r="G166" s="462">
        <v>0</v>
      </c>
      <c r="H166" s="462">
        <v>3.88</v>
      </c>
      <c r="I166" s="462">
        <v>19.400040000000001</v>
      </c>
      <c r="J166" s="462">
        <v>19.400040000000001</v>
      </c>
      <c r="K166" s="464">
        <v>0</v>
      </c>
      <c r="L166" s="150"/>
      <c r="M166" s="460" t="str">
        <f t="shared" si="2"/>
        <v/>
      </c>
    </row>
    <row r="167" spans="1:13" ht="14.45" customHeight="1" x14ac:dyDescent="0.2">
      <c r="A167" s="465" t="s">
        <v>433</v>
      </c>
      <c r="B167" s="461">
        <v>0</v>
      </c>
      <c r="C167" s="462">
        <v>46.57206</v>
      </c>
      <c r="D167" s="462">
        <v>46.57206</v>
      </c>
      <c r="E167" s="463">
        <v>0</v>
      </c>
      <c r="F167" s="461">
        <v>0</v>
      </c>
      <c r="G167" s="462">
        <v>0</v>
      </c>
      <c r="H167" s="462">
        <v>3.88</v>
      </c>
      <c r="I167" s="462">
        <v>19.400040000000001</v>
      </c>
      <c r="J167" s="462">
        <v>19.400040000000001</v>
      </c>
      <c r="K167" s="464">
        <v>0</v>
      </c>
      <c r="L167" s="150"/>
      <c r="M167" s="460" t="str">
        <f t="shared" si="2"/>
        <v/>
      </c>
    </row>
    <row r="168" spans="1:13" ht="14.45" customHeight="1" x14ac:dyDescent="0.2">
      <c r="A168" s="465" t="s">
        <v>434</v>
      </c>
      <c r="B168" s="461">
        <v>0</v>
      </c>
      <c r="C168" s="462">
        <v>46.57206</v>
      </c>
      <c r="D168" s="462">
        <v>46.57206</v>
      </c>
      <c r="E168" s="463">
        <v>0</v>
      </c>
      <c r="F168" s="461">
        <v>0</v>
      </c>
      <c r="G168" s="462">
        <v>0</v>
      </c>
      <c r="H168" s="462">
        <v>3.88</v>
      </c>
      <c r="I168" s="462">
        <v>19.400040000000001</v>
      </c>
      <c r="J168" s="462">
        <v>19.400040000000001</v>
      </c>
      <c r="K168" s="464">
        <v>0</v>
      </c>
      <c r="L168" s="150"/>
      <c r="M168" s="460" t="str">
        <f t="shared" si="2"/>
        <v>X</v>
      </c>
    </row>
    <row r="169" spans="1:13" ht="14.45" customHeight="1" x14ac:dyDescent="0.2">
      <c r="A169" s="465" t="s">
        <v>435</v>
      </c>
      <c r="B169" s="461">
        <v>0</v>
      </c>
      <c r="C169" s="462">
        <v>46.57206</v>
      </c>
      <c r="D169" s="462">
        <v>46.57206</v>
      </c>
      <c r="E169" s="463">
        <v>0</v>
      </c>
      <c r="F169" s="461">
        <v>0</v>
      </c>
      <c r="G169" s="462">
        <v>0</v>
      </c>
      <c r="H169" s="462">
        <v>3.88</v>
      </c>
      <c r="I169" s="462">
        <v>19.400040000000001</v>
      </c>
      <c r="J169" s="462">
        <v>19.400040000000001</v>
      </c>
      <c r="K169" s="464">
        <v>0</v>
      </c>
      <c r="L169" s="150"/>
      <c r="M169" s="460" t="str">
        <f t="shared" si="2"/>
        <v/>
      </c>
    </row>
    <row r="170" spans="1:13" ht="14.45" customHeight="1" x14ac:dyDescent="0.2">
      <c r="A170" s="465" t="s">
        <v>436</v>
      </c>
      <c r="B170" s="461">
        <v>0</v>
      </c>
      <c r="C170" s="462">
        <v>1671.0124099999998</v>
      </c>
      <c r="D170" s="462">
        <v>1671.0124099999998</v>
      </c>
      <c r="E170" s="463">
        <v>0</v>
      </c>
      <c r="F170" s="461">
        <v>0</v>
      </c>
      <c r="G170" s="462">
        <v>0</v>
      </c>
      <c r="H170" s="462">
        <v>51.929580000000001</v>
      </c>
      <c r="I170" s="462">
        <v>475.44918999999999</v>
      </c>
      <c r="J170" s="462">
        <v>475.44918999999999</v>
      </c>
      <c r="K170" s="464">
        <v>0</v>
      </c>
      <c r="L170" s="150"/>
      <c r="M170" s="460" t="str">
        <f t="shared" si="2"/>
        <v/>
      </c>
    </row>
    <row r="171" spans="1:13" ht="14.45" customHeight="1" x14ac:dyDescent="0.2">
      <c r="A171" s="465" t="s">
        <v>437</v>
      </c>
      <c r="B171" s="461">
        <v>0</v>
      </c>
      <c r="C171" s="462">
        <v>1671.0124099999998</v>
      </c>
      <c r="D171" s="462">
        <v>1671.0124099999998</v>
      </c>
      <c r="E171" s="463">
        <v>0</v>
      </c>
      <c r="F171" s="461">
        <v>0</v>
      </c>
      <c r="G171" s="462">
        <v>0</v>
      </c>
      <c r="H171" s="462">
        <v>51.929580000000001</v>
      </c>
      <c r="I171" s="462">
        <v>475.44918999999999</v>
      </c>
      <c r="J171" s="462">
        <v>475.44918999999999</v>
      </c>
      <c r="K171" s="464">
        <v>0</v>
      </c>
      <c r="L171" s="150"/>
      <c r="M171" s="460" t="str">
        <f t="shared" si="2"/>
        <v/>
      </c>
    </row>
    <row r="172" spans="1:13" ht="14.45" customHeight="1" x14ac:dyDescent="0.2">
      <c r="A172" s="465" t="s">
        <v>438</v>
      </c>
      <c r="B172" s="461">
        <v>0</v>
      </c>
      <c r="C172" s="462">
        <v>1671.0124099999998</v>
      </c>
      <c r="D172" s="462">
        <v>1671.0124099999998</v>
      </c>
      <c r="E172" s="463">
        <v>0</v>
      </c>
      <c r="F172" s="461">
        <v>0</v>
      </c>
      <c r="G172" s="462">
        <v>0</v>
      </c>
      <c r="H172" s="462">
        <v>51.929580000000001</v>
      </c>
      <c r="I172" s="462">
        <v>475.44918999999999</v>
      </c>
      <c r="J172" s="462">
        <v>475.44918999999999</v>
      </c>
      <c r="K172" s="464">
        <v>0</v>
      </c>
      <c r="L172" s="150"/>
      <c r="M172" s="460" t="str">
        <f t="shared" si="2"/>
        <v/>
      </c>
    </row>
    <row r="173" spans="1:13" ht="14.45" customHeight="1" x14ac:dyDescent="0.2">
      <c r="A173" s="465" t="s">
        <v>439</v>
      </c>
      <c r="B173" s="461">
        <v>0</v>
      </c>
      <c r="C173" s="462">
        <v>1.53417</v>
      </c>
      <c r="D173" s="462">
        <v>1.53417</v>
      </c>
      <c r="E173" s="463">
        <v>0</v>
      </c>
      <c r="F173" s="461">
        <v>0</v>
      </c>
      <c r="G173" s="462">
        <v>0</v>
      </c>
      <c r="H173" s="462">
        <v>0</v>
      </c>
      <c r="I173" s="462">
        <v>1.14357</v>
      </c>
      <c r="J173" s="462">
        <v>1.14357</v>
      </c>
      <c r="K173" s="464">
        <v>0</v>
      </c>
      <c r="L173" s="150"/>
      <c r="M173" s="460" t="str">
        <f t="shared" si="2"/>
        <v>X</v>
      </c>
    </row>
    <row r="174" spans="1:13" ht="14.45" customHeight="1" x14ac:dyDescent="0.2">
      <c r="A174" s="465" t="s">
        <v>440</v>
      </c>
      <c r="B174" s="461">
        <v>0</v>
      </c>
      <c r="C174" s="462">
        <v>1.53417</v>
      </c>
      <c r="D174" s="462">
        <v>1.53417</v>
      </c>
      <c r="E174" s="463">
        <v>0</v>
      </c>
      <c r="F174" s="461">
        <v>0</v>
      </c>
      <c r="G174" s="462">
        <v>0</v>
      </c>
      <c r="H174" s="462">
        <v>0</v>
      </c>
      <c r="I174" s="462">
        <v>1.14357</v>
      </c>
      <c r="J174" s="462">
        <v>1.14357</v>
      </c>
      <c r="K174" s="464">
        <v>0</v>
      </c>
      <c r="L174" s="150"/>
      <c r="M174" s="460" t="str">
        <f t="shared" si="2"/>
        <v/>
      </c>
    </row>
    <row r="175" spans="1:13" ht="14.45" customHeight="1" x14ac:dyDescent="0.2">
      <c r="A175" s="465" t="s">
        <v>441</v>
      </c>
      <c r="B175" s="461">
        <v>0</v>
      </c>
      <c r="C175" s="462">
        <v>21.475000000000001</v>
      </c>
      <c r="D175" s="462">
        <v>21.475000000000001</v>
      </c>
      <c r="E175" s="463">
        <v>0</v>
      </c>
      <c r="F175" s="461">
        <v>0</v>
      </c>
      <c r="G175" s="462">
        <v>0</v>
      </c>
      <c r="H175" s="462">
        <v>0.68</v>
      </c>
      <c r="I175" s="462">
        <v>10.47</v>
      </c>
      <c r="J175" s="462">
        <v>10.47</v>
      </c>
      <c r="K175" s="464">
        <v>0</v>
      </c>
      <c r="L175" s="150"/>
      <c r="M175" s="460" t="str">
        <f t="shared" si="2"/>
        <v>X</v>
      </c>
    </row>
    <row r="176" spans="1:13" ht="14.45" customHeight="1" x14ac:dyDescent="0.2">
      <c r="A176" s="465" t="s">
        <v>442</v>
      </c>
      <c r="B176" s="461">
        <v>0</v>
      </c>
      <c r="C176" s="462">
        <v>21.475000000000001</v>
      </c>
      <c r="D176" s="462">
        <v>21.475000000000001</v>
      </c>
      <c r="E176" s="463">
        <v>0</v>
      </c>
      <c r="F176" s="461">
        <v>0</v>
      </c>
      <c r="G176" s="462">
        <v>0</v>
      </c>
      <c r="H176" s="462">
        <v>0.68</v>
      </c>
      <c r="I176" s="462">
        <v>10.47</v>
      </c>
      <c r="J176" s="462">
        <v>10.47</v>
      </c>
      <c r="K176" s="464">
        <v>0</v>
      </c>
      <c r="L176" s="150"/>
      <c r="M176" s="460" t="str">
        <f t="shared" si="2"/>
        <v/>
      </c>
    </row>
    <row r="177" spans="1:13" ht="14.45" customHeight="1" x14ac:dyDescent="0.2">
      <c r="A177" s="465" t="s">
        <v>443</v>
      </c>
      <c r="B177" s="461">
        <v>0</v>
      </c>
      <c r="C177" s="462">
        <v>5.0235799999999999</v>
      </c>
      <c r="D177" s="462">
        <v>5.0235799999999999</v>
      </c>
      <c r="E177" s="463">
        <v>0</v>
      </c>
      <c r="F177" s="461">
        <v>0</v>
      </c>
      <c r="G177" s="462">
        <v>0</v>
      </c>
      <c r="H177" s="462">
        <v>0.51700000000000002</v>
      </c>
      <c r="I177" s="462">
        <v>1.2020200000000001</v>
      </c>
      <c r="J177" s="462">
        <v>1.2020200000000001</v>
      </c>
      <c r="K177" s="464">
        <v>0</v>
      </c>
      <c r="L177" s="150"/>
      <c r="M177" s="460" t="str">
        <f t="shared" si="2"/>
        <v>X</v>
      </c>
    </row>
    <row r="178" spans="1:13" ht="14.45" customHeight="1" x14ac:dyDescent="0.2">
      <c r="A178" s="465" t="s">
        <v>444</v>
      </c>
      <c r="B178" s="461">
        <v>0</v>
      </c>
      <c r="C178" s="462">
        <v>0.74</v>
      </c>
      <c r="D178" s="462">
        <v>0.74</v>
      </c>
      <c r="E178" s="463">
        <v>0</v>
      </c>
      <c r="F178" s="461">
        <v>0</v>
      </c>
      <c r="G178" s="462">
        <v>0</v>
      </c>
      <c r="H178" s="462">
        <v>0.37</v>
      </c>
      <c r="I178" s="462">
        <v>0.37</v>
      </c>
      <c r="J178" s="462">
        <v>0.37</v>
      </c>
      <c r="K178" s="464">
        <v>0</v>
      </c>
      <c r="L178" s="150"/>
      <c r="M178" s="460" t="str">
        <f t="shared" si="2"/>
        <v/>
      </c>
    </row>
    <row r="179" spans="1:13" ht="14.45" customHeight="1" x14ac:dyDescent="0.2">
      <c r="A179" s="465" t="s">
        <v>445</v>
      </c>
      <c r="B179" s="461">
        <v>0</v>
      </c>
      <c r="C179" s="462">
        <v>4.2835799999999997</v>
      </c>
      <c r="D179" s="462">
        <v>4.2835799999999997</v>
      </c>
      <c r="E179" s="463">
        <v>0</v>
      </c>
      <c r="F179" s="461">
        <v>0</v>
      </c>
      <c r="G179" s="462">
        <v>0</v>
      </c>
      <c r="H179" s="462">
        <v>0.14699999999999999</v>
      </c>
      <c r="I179" s="462">
        <v>0.83201999999999998</v>
      </c>
      <c r="J179" s="462">
        <v>0.83201999999999998</v>
      </c>
      <c r="K179" s="464">
        <v>0</v>
      </c>
      <c r="L179" s="150"/>
      <c r="M179" s="460" t="str">
        <f t="shared" si="2"/>
        <v/>
      </c>
    </row>
    <row r="180" spans="1:13" ht="14.45" customHeight="1" x14ac:dyDescent="0.2">
      <c r="A180" s="465" t="s">
        <v>446</v>
      </c>
      <c r="B180" s="461">
        <v>0</v>
      </c>
      <c r="C180" s="462">
        <v>1.9028800000000001</v>
      </c>
      <c r="D180" s="462">
        <v>1.9028800000000001</v>
      </c>
      <c r="E180" s="463">
        <v>0</v>
      </c>
      <c r="F180" s="461">
        <v>0</v>
      </c>
      <c r="G180" s="462">
        <v>0</v>
      </c>
      <c r="H180" s="462">
        <v>0.36957999999999996</v>
      </c>
      <c r="I180" s="462">
        <v>1.32623</v>
      </c>
      <c r="J180" s="462">
        <v>1.32623</v>
      </c>
      <c r="K180" s="464">
        <v>0</v>
      </c>
      <c r="L180" s="150"/>
      <c r="M180" s="460" t="str">
        <f t="shared" si="2"/>
        <v>X</v>
      </c>
    </row>
    <row r="181" spans="1:13" ht="14.45" customHeight="1" x14ac:dyDescent="0.2">
      <c r="A181" s="465" t="s">
        <v>447</v>
      </c>
      <c r="B181" s="461">
        <v>0</v>
      </c>
      <c r="C181" s="462">
        <v>1.9028800000000001</v>
      </c>
      <c r="D181" s="462">
        <v>1.9028800000000001</v>
      </c>
      <c r="E181" s="463">
        <v>0</v>
      </c>
      <c r="F181" s="461">
        <v>0</v>
      </c>
      <c r="G181" s="462">
        <v>0</v>
      </c>
      <c r="H181" s="462">
        <v>0.36957999999999996</v>
      </c>
      <c r="I181" s="462">
        <v>1.32623</v>
      </c>
      <c r="J181" s="462">
        <v>1.32623</v>
      </c>
      <c r="K181" s="464">
        <v>0</v>
      </c>
      <c r="L181" s="150"/>
      <c r="M181" s="460" t="str">
        <f t="shared" si="2"/>
        <v/>
      </c>
    </row>
    <row r="182" spans="1:13" ht="14.45" customHeight="1" x14ac:dyDescent="0.2">
      <c r="A182" s="465" t="s">
        <v>448</v>
      </c>
      <c r="B182" s="461">
        <v>0</v>
      </c>
      <c r="C182" s="462">
        <v>13.630990000000001</v>
      </c>
      <c r="D182" s="462">
        <v>13.630990000000001</v>
      </c>
      <c r="E182" s="463">
        <v>0</v>
      </c>
      <c r="F182" s="461">
        <v>0</v>
      </c>
      <c r="G182" s="462">
        <v>0</v>
      </c>
      <c r="H182" s="462">
        <v>0</v>
      </c>
      <c r="I182" s="462">
        <v>0</v>
      </c>
      <c r="J182" s="462">
        <v>0</v>
      </c>
      <c r="K182" s="464">
        <v>0</v>
      </c>
      <c r="L182" s="150"/>
      <c r="M182" s="460" t="str">
        <f t="shared" si="2"/>
        <v>X</v>
      </c>
    </row>
    <row r="183" spans="1:13" ht="14.45" customHeight="1" x14ac:dyDescent="0.2">
      <c r="A183" s="465" t="s">
        <v>449</v>
      </c>
      <c r="B183" s="461">
        <v>0</v>
      </c>
      <c r="C183" s="462">
        <v>13.630990000000001</v>
      </c>
      <c r="D183" s="462">
        <v>13.630990000000001</v>
      </c>
      <c r="E183" s="463">
        <v>0</v>
      </c>
      <c r="F183" s="461">
        <v>0</v>
      </c>
      <c r="G183" s="462">
        <v>0</v>
      </c>
      <c r="H183" s="462">
        <v>0</v>
      </c>
      <c r="I183" s="462">
        <v>0</v>
      </c>
      <c r="J183" s="462">
        <v>0</v>
      </c>
      <c r="K183" s="464">
        <v>0</v>
      </c>
      <c r="L183" s="150"/>
      <c r="M183" s="460" t="str">
        <f t="shared" si="2"/>
        <v/>
      </c>
    </row>
    <row r="184" spans="1:13" ht="14.45" customHeight="1" x14ac:dyDescent="0.2">
      <c r="A184" s="465" t="s">
        <v>450</v>
      </c>
      <c r="B184" s="461">
        <v>0</v>
      </c>
      <c r="C184" s="462">
        <v>1.022</v>
      </c>
      <c r="D184" s="462">
        <v>1.022</v>
      </c>
      <c r="E184" s="463">
        <v>0</v>
      </c>
      <c r="F184" s="461">
        <v>0</v>
      </c>
      <c r="G184" s="462">
        <v>0</v>
      </c>
      <c r="H184" s="462">
        <v>0.24</v>
      </c>
      <c r="I184" s="462">
        <v>0.62</v>
      </c>
      <c r="J184" s="462">
        <v>0.62</v>
      </c>
      <c r="K184" s="464">
        <v>0</v>
      </c>
      <c r="L184" s="150"/>
      <c r="M184" s="460" t="str">
        <f t="shared" si="2"/>
        <v>X</v>
      </c>
    </row>
    <row r="185" spans="1:13" ht="14.45" customHeight="1" x14ac:dyDescent="0.2">
      <c r="A185" s="465" t="s">
        <v>451</v>
      </c>
      <c r="B185" s="461">
        <v>0</v>
      </c>
      <c r="C185" s="462">
        <v>1.022</v>
      </c>
      <c r="D185" s="462">
        <v>1.022</v>
      </c>
      <c r="E185" s="463">
        <v>0</v>
      </c>
      <c r="F185" s="461">
        <v>0</v>
      </c>
      <c r="G185" s="462">
        <v>0</v>
      </c>
      <c r="H185" s="462">
        <v>0.24</v>
      </c>
      <c r="I185" s="462">
        <v>0.62</v>
      </c>
      <c r="J185" s="462">
        <v>0.62</v>
      </c>
      <c r="K185" s="464">
        <v>0</v>
      </c>
      <c r="L185" s="150"/>
      <c r="M185" s="460" t="str">
        <f t="shared" si="2"/>
        <v/>
      </c>
    </row>
    <row r="186" spans="1:13" ht="14.45" customHeight="1" x14ac:dyDescent="0.2">
      <c r="A186" s="465" t="s">
        <v>452</v>
      </c>
      <c r="B186" s="461">
        <v>0</v>
      </c>
      <c r="C186" s="462">
        <v>638.79299000000003</v>
      </c>
      <c r="D186" s="462">
        <v>638.79299000000003</v>
      </c>
      <c r="E186" s="463">
        <v>0</v>
      </c>
      <c r="F186" s="461">
        <v>0</v>
      </c>
      <c r="G186" s="462">
        <v>0</v>
      </c>
      <c r="H186" s="462">
        <v>0</v>
      </c>
      <c r="I186" s="462">
        <v>131.62523999999999</v>
      </c>
      <c r="J186" s="462">
        <v>131.62523999999999</v>
      </c>
      <c r="K186" s="464">
        <v>0</v>
      </c>
      <c r="L186" s="150"/>
      <c r="M186" s="460" t="str">
        <f t="shared" si="2"/>
        <v>X</v>
      </c>
    </row>
    <row r="187" spans="1:13" ht="14.45" customHeight="1" x14ac:dyDescent="0.2">
      <c r="A187" s="465" t="s">
        <v>453</v>
      </c>
      <c r="B187" s="461">
        <v>0</v>
      </c>
      <c r="C187" s="462">
        <v>638.79299000000003</v>
      </c>
      <c r="D187" s="462">
        <v>638.79299000000003</v>
      </c>
      <c r="E187" s="463">
        <v>0</v>
      </c>
      <c r="F187" s="461">
        <v>0</v>
      </c>
      <c r="G187" s="462">
        <v>0</v>
      </c>
      <c r="H187" s="462">
        <v>0</v>
      </c>
      <c r="I187" s="462">
        <v>131.62523999999999</v>
      </c>
      <c r="J187" s="462">
        <v>131.62523999999999</v>
      </c>
      <c r="K187" s="464">
        <v>0</v>
      </c>
      <c r="L187" s="150"/>
      <c r="M187" s="460" t="str">
        <f t="shared" si="2"/>
        <v/>
      </c>
    </row>
    <row r="188" spans="1:13" ht="14.45" customHeight="1" x14ac:dyDescent="0.2">
      <c r="A188" s="465" t="s">
        <v>454</v>
      </c>
      <c r="B188" s="461">
        <v>0</v>
      </c>
      <c r="C188" s="462">
        <v>987.63080000000002</v>
      </c>
      <c r="D188" s="462">
        <v>987.63080000000002</v>
      </c>
      <c r="E188" s="463">
        <v>0</v>
      </c>
      <c r="F188" s="461">
        <v>0</v>
      </c>
      <c r="G188" s="462">
        <v>0</v>
      </c>
      <c r="H188" s="462">
        <v>50.122999999999998</v>
      </c>
      <c r="I188" s="462">
        <v>329.06213000000002</v>
      </c>
      <c r="J188" s="462">
        <v>329.06213000000002</v>
      </c>
      <c r="K188" s="464">
        <v>0</v>
      </c>
      <c r="L188" s="150"/>
      <c r="M188" s="460" t="str">
        <f t="shared" si="2"/>
        <v>X</v>
      </c>
    </row>
    <row r="189" spans="1:13" ht="14.45" customHeight="1" x14ac:dyDescent="0.2">
      <c r="A189" s="465" t="s">
        <v>455</v>
      </c>
      <c r="B189" s="461">
        <v>0</v>
      </c>
      <c r="C189" s="462">
        <v>987.63080000000002</v>
      </c>
      <c r="D189" s="462">
        <v>987.63080000000002</v>
      </c>
      <c r="E189" s="463">
        <v>0</v>
      </c>
      <c r="F189" s="461">
        <v>0</v>
      </c>
      <c r="G189" s="462">
        <v>0</v>
      </c>
      <c r="H189" s="462">
        <v>50.122999999999998</v>
      </c>
      <c r="I189" s="462">
        <v>329.06213000000002</v>
      </c>
      <c r="J189" s="462">
        <v>329.06213000000002</v>
      </c>
      <c r="K189" s="464">
        <v>0</v>
      </c>
      <c r="L189" s="150"/>
      <c r="M189" s="460" t="str">
        <f t="shared" si="2"/>
        <v/>
      </c>
    </row>
    <row r="190" spans="1:13" ht="14.45" customHeight="1" x14ac:dyDescent="0.2">
      <c r="A190" s="465" t="s">
        <v>456</v>
      </c>
      <c r="B190" s="461">
        <v>0</v>
      </c>
      <c r="C190" s="462">
        <v>50.245069999999998</v>
      </c>
      <c r="D190" s="462">
        <v>50.245069999999998</v>
      </c>
      <c r="E190" s="463">
        <v>0</v>
      </c>
      <c r="F190" s="461">
        <v>0</v>
      </c>
      <c r="G190" s="462">
        <v>0</v>
      </c>
      <c r="H190" s="462">
        <v>4.8068999999999997</v>
      </c>
      <c r="I190" s="462">
        <v>16.24756</v>
      </c>
      <c r="J190" s="462">
        <v>16.24756</v>
      </c>
      <c r="K190" s="464">
        <v>0</v>
      </c>
      <c r="L190" s="150"/>
      <c r="M190" s="460" t="str">
        <f t="shared" si="2"/>
        <v/>
      </c>
    </row>
    <row r="191" spans="1:13" ht="14.45" customHeight="1" x14ac:dyDescent="0.2">
      <c r="A191" s="465" t="s">
        <v>457</v>
      </c>
      <c r="B191" s="461">
        <v>0</v>
      </c>
      <c r="C191" s="462">
        <v>50.245069999999998</v>
      </c>
      <c r="D191" s="462">
        <v>50.245069999999998</v>
      </c>
      <c r="E191" s="463">
        <v>0</v>
      </c>
      <c r="F191" s="461">
        <v>0</v>
      </c>
      <c r="G191" s="462">
        <v>0</v>
      </c>
      <c r="H191" s="462">
        <v>4.8068999999999997</v>
      </c>
      <c r="I191" s="462">
        <v>16.24756</v>
      </c>
      <c r="J191" s="462">
        <v>16.24756</v>
      </c>
      <c r="K191" s="464">
        <v>0</v>
      </c>
      <c r="L191" s="150"/>
      <c r="M191" s="460" t="str">
        <f t="shared" si="2"/>
        <v/>
      </c>
    </row>
    <row r="192" spans="1:13" ht="14.45" customHeight="1" x14ac:dyDescent="0.2">
      <c r="A192" s="465" t="s">
        <v>458</v>
      </c>
      <c r="B192" s="461">
        <v>0</v>
      </c>
      <c r="C192" s="462">
        <v>50.245069999999998</v>
      </c>
      <c r="D192" s="462">
        <v>50.245069999999998</v>
      </c>
      <c r="E192" s="463">
        <v>0</v>
      </c>
      <c r="F192" s="461">
        <v>0</v>
      </c>
      <c r="G192" s="462">
        <v>0</v>
      </c>
      <c r="H192" s="462">
        <v>4.8068999999999997</v>
      </c>
      <c r="I192" s="462">
        <v>16.24756</v>
      </c>
      <c r="J192" s="462">
        <v>16.24756</v>
      </c>
      <c r="K192" s="464">
        <v>0</v>
      </c>
      <c r="L192" s="150"/>
      <c r="M192" s="460" t="str">
        <f t="shared" si="2"/>
        <v/>
      </c>
    </row>
    <row r="193" spans="1:13" ht="14.45" customHeight="1" x14ac:dyDescent="0.2">
      <c r="A193" s="465" t="s">
        <v>459</v>
      </c>
      <c r="B193" s="461">
        <v>0</v>
      </c>
      <c r="C193" s="462">
        <v>50.245069999999998</v>
      </c>
      <c r="D193" s="462">
        <v>50.245069999999998</v>
      </c>
      <c r="E193" s="463">
        <v>0</v>
      </c>
      <c r="F193" s="461">
        <v>0</v>
      </c>
      <c r="G193" s="462">
        <v>0</v>
      </c>
      <c r="H193" s="462">
        <v>4.8068999999999997</v>
      </c>
      <c r="I193" s="462">
        <v>16.24756</v>
      </c>
      <c r="J193" s="462">
        <v>16.24756</v>
      </c>
      <c r="K193" s="464">
        <v>0</v>
      </c>
      <c r="L193" s="150"/>
      <c r="M193" s="460" t="str">
        <f t="shared" si="2"/>
        <v>X</v>
      </c>
    </row>
    <row r="194" spans="1:13" ht="14.45" customHeight="1" x14ac:dyDescent="0.2">
      <c r="A194" s="465" t="s">
        <v>460</v>
      </c>
      <c r="B194" s="461">
        <v>0</v>
      </c>
      <c r="C194" s="462">
        <v>49.158269999999995</v>
      </c>
      <c r="D194" s="462">
        <v>49.158269999999995</v>
      </c>
      <c r="E194" s="463">
        <v>0</v>
      </c>
      <c r="F194" s="461">
        <v>0</v>
      </c>
      <c r="G194" s="462">
        <v>0</v>
      </c>
      <c r="H194" s="462">
        <v>4.8068999999999997</v>
      </c>
      <c r="I194" s="462">
        <v>16.24756</v>
      </c>
      <c r="J194" s="462">
        <v>16.24756</v>
      </c>
      <c r="K194" s="464">
        <v>0</v>
      </c>
      <c r="L194" s="150"/>
      <c r="M194" s="460" t="str">
        <f t="shared" si="2"/>
        <v/>
      </c>
    </row>
    <row r="195" spans="1:13" ht="14.45" customHeight="1" x14ac:dyDescent="0.2">
      <c r="A195" s="465" t="s">
        <v>461</v>
      </c>
      <c r="B195" s="461">
        <v>0</v>
      </c>
      <c r="C195" s="462">
        <v>1.0868</v>
      </c>
      <c r="D195" s="462">
        <v>1.0868</v>
      </c>
      <c r="E195" s="463">
        <v>0</v>
      </c>
      <c r="F195" s="461">
        <v>0</v>
      </c>
      <c r="G195" s="462">
        <v>0</v>
      </c>
      <c r="H195" s="462">
        <v>0</v>
      </c>
      <c r="I195" s="462">
        <v>0</v>
      </c>
      <c r="J195" s="462">
        <v>0</v>
      </c>
      <c r="K195" s="464">
        <v>0</v>
      </c>
      <c r="L195" s="150"/>
      <c r="M195" s="460" t="str">
        <f t="shared" si="2"/>
        <v/>
      </c>
    </row>
    <row r="196" spans="1:13" ht="14.45" customHeight="1" x14ac:dyDescent="0.2">
      <c r="A196" s="465"/>
      <c r="B196" s="461"/>
      <c r="C196" s="462"/>
      <c r="D196" s="462"/>
      <c r="E196" s="463"/>
      <c r="F196" s="461"/>
      <c r="G196" s="462"/>
      <c r="H196" s="462"/>
      <c r="I196" s="462"/>
      <c r="J196" s="462"/>
      <c r="K196" s="464"/>
      <c r="L196" s="150"/>
      <c r="M196" s="460" t="str">
        <f t="shared" si="2"/>
        <v/>
      </c>
    </row>
    <row r="197" spans="1:13" ht="14.45" customHeight="1" x14ac:dyDescent="0.2">
      <c r="A197" s="465"/>
      <c r="B197" s="461"/>
      <c r="C197" s="462"/>
      <c r="D197" s="462"/>
      <c r="E197" s="463"/>
      <c r="F197" s="461"/>
      <c r="G197" s="462"/>
      <c r="H197" s="462"/>
      <c r="I197" s="462"/>
      <c r="J197" s="462"/>
      <c r="K197" s="464"/>
      <c r="L197" s="150"/>
      <c r="M197" s="460" t="str">
        <f t="shared" si="2"/>
        <v/>
      </c>
    </row>
    <row r="198" spans="1:13" ht="14.45" customHeight="1" x14ac:dyDescent="0.2">
      <c r="A198" s="465"/>
      <c r="B198" s="461"/>
      <c r="C198" s="462"/>
      <c r="D198" s="462"/>
      <c r="E198" s="463"/>
      <c r="F198" s="461"/>
      <c r="G198" s="462"/>
      <c r="H198" s="462"/>
      <c r="I198" s="462"/>
      <c r="J198" s="462"/>
      <c r="K198" s="464"/>
      <c r="L198" s="150"/>
      <c r="M198" s="460" t="str">
        <f t="shared" ref="M198:M261" si="3">IF(A198="HV","HV",IF(OR(LEFT(A198,16)="               5",LEFT(A198,16)="               6",LEFT(A198,16)="               7",LEFT(A198,16)="               8"),"X",""))</f>
        <v/>
      </c>
    </row>
    <row r="199" spans="1:13" ht="14.45" customHeight="1" x14ac:dyDescent="0.2">
      <c r="A199" s="465"/>
      <c r="B199" s="461"/>
      <c r="C199" s="462"/>
      <c r="D199" s="462"/>
      <c r="E199" s="463"/>
      <c r="F199" s="461"/>
      <c r="G199" s="462"/>
      <c r="H199" s="462"/>
      <c r="I199" s="462"/>
      <c r="J199" s="462"/>
      <c r="K199" s="464"/>
      <c r="L199" s="150"/>
      <c r="M199" s="460" t="str">
        <f t="shared" si="3"/>
        <v/>
      </c>
    </row>
    <row r="200" spans="1:13" ht="14.45" customHeight="1" x14ac:dyDescent="0.2">
      <c r="A200" s="465"/>
      <c r="B200" s="461"/>
      <c r="C200" s="462"/>
      <c r="D200" s="462"/>
      <c r="E200" s="463"/>
      <c r="F200" s="461"/>
      <c r="G200" s="462"/>
      <c r="H200" s="462"/>
      <c r="I200" s="462"/>
      <c r="J200" s="462"/>
      <c r="K200" s="464"/>
      <c r="L200" s="150"/>
      <c r="M200" s="460" t="str">
        <f t="shared" si="3"/>
        <v/>
      </c>
    </row>
    <row r="201" spans="1:13" ht="14.45" customHeight="1" x14ac:dyDescent="0.2">
      <c r="A201" s="465"/>
      <c r="B201" s="461"/>
      <c r="C201" s="462"/>
      <c r="D201" s="462"/>
      <c r="E201" s="463"/>
      <c r="F201" s="461"/>
      <c r="G201" s="462"/>
      <c r="H201" s="462"/>
      <c r="I201" s="462"/>
      <c r="J201" s="462"/>
      <c r="K201" s="464"/>
      <c r="L201" s="150"/>
      <c r="M201" s="460" t="str">
        <f t="shared" si="3"/>
        <v/>
      </c>
    </row>
    <row r="202" spans="1:13" ht="14.45" customHeight="1" x14ac:dyDescent="0.2">
      <c r="A202" s="465"/>
      <c r="B202" s="461"/>
      <c r="C202" s="462"/>
      <c r="D202" s="462"/>
      <c r="E202" s="463"/>
      <c r="F202" s="461"/>
      <c r="G202" s="462"/>
      <c r="H202" s="462"/>
      <c r="I202" s="462"/>
      <c r="J202" s="462"/>
      <c r="K202" s="464"/>
      <c r="L202" s="150"/>
      <c r="M202" s="460" t="str">
        <f t="shared" si="3"/>
        <v/>
      </c>
    </row>
    <row r="203" spans="1:13" ht="14.45" customHeight="1" x14ac:dyDescent="0.2">
      <c r="A203" s="465"/>
      <c r="B203" s="461"/>
      <c r="C203" s="462"/>
      <c r="D203" s="462"/>
      <c r="E203" s="463"/>
      <c r="F203" s="461"/>
      <c r="G203" s="462"/>
      <c r="H203" s="462"/>
      <c r="I203" s="462"/>
      <c r="J203" s="462"/>
      <c r="K203" s="464"/>
      <c r="L203" s="150"/>
      <c r="M203" s="460" t="str">
        <f t="shared" si="3"/>
        <v/>
      </c>
    </row>
    <row r="204" spans="1:13" ht="14.45" customHeight="1" x14ac:dyDescent="0.2">
      <c r="A204" s="465"/>
      <c r="B204" s="461"/>
      <c r="C204" s="462"/>
      <c r="D204" s="462"/>
      <c r="E204" s="463"/>
      <c r="F204" s="461"/>
      <c r="G204" s="462"/>
      <c r="H204" s="462"/>
      <c r="I204" s="462"/>
      <c r="J204" s="462"/>
      <c r="K204" s="464"/>
      <c r="L204" s="150"/>
      <c r="M204" s="460" t="str">
        <f t="shared" si="3"/>
        <v/>
      </c>
    </row>
    <row r="205" spans="1:13" ht="14.45" customHeight="1" x14ac:dyDescent="0.2">
      <c r="A205" s="465"/>
      <c r="B205" s="461"/>
      <c r="C205" s="462"/>
      <c r="D205" s="462"/>
      <c r="E205" s="463"/>
      <c r="F205" s="461"/>
      <c r="G205" s="462"/>
      <c r="H205" s="462"/>
      <c r="I205" s="462"/>
      <c r="J205" s="462"/>
      <c r="K205" s="464"/>
      <c r="L205" s="150"/>
      <c r="M205" s="460" t="str">
        <f t="shared" si="3"/>
        <v/>
      </c>
    </row>
    <row r="206" spans="1:13" ht="14.45" customHeight="1" x14ac:dyDescent="0.2">
      <c r="A206" s="465"/>
      <c r="B206" s="461"/>
      <c r="C206" s="462"/>
      <c r="D206" s="462"/>
      <c r="E206" s="463"/>
      <c r="F206" s="461"/>
      <c r="G206" s="462"/>
      <c r="H206" s="462"/>
      <c r="I206" s="462"/>
      <c r="J206" s="462"/>
      <c r="K206" s="464"/>
      <c r="L206" s="150"/>
      <c r="M206" s="460" t="str">
        <f t="shared" si="3"/>
        <v/>
      </c>
    </row>
    <row r="207" spans="1:13" ht="14.45" customHeight="1" x14ac:dyDescent="0.2">
      <c r="A207" s="465"/>
      <c r="B207" s="461"/>
      <c r="C207" s="462"/>
      <c r="D207" s="462"/>
      <c r="E207" s="463"/>
      <c r="F207" s="461"/>
      <c r="G207" s="462"/>
      <c r="H207" s="462"/>
      <c r="I207" s="462"/>
      <c r="J207" s="462"/>
      <c r="K207" s="464"/>
      <c r="L207" s="150"/>
      <c r="M207" s="460" t="str">
        <f t="shared" si="3"/>
        <v/>
      </c>
    </row>
    <row r="208" spans="1:13" ht="14.45" customHeight="1" x14ac:dyDescent="0.2">
      <c r="A208" s="465"/>
      <c r="B208" s="461"/>
      <c r="C208" s="462"/>
      <c r="D208" s="462"/>
      <c r="E208" s="463"/>
      <c r="F208" s="461"/>
      <c r="G208" s="462"/>
      <c r="H208" s="462"/>
      <c r="I208" s="462"/>
      <c r="J208" s="462"/>
      <c r="K208" s="464"/>
      <c r="L208" s="150"/>
      <c r="M208" s="460" t="str">
        <f t="shared" si="3"/>
        <v/>
      </c>
    </row>
    <row r="209" spans="1:13" ht="14.45" customHeight="1" x14ac:dyDescent="0.2">
      <c r="A209" s="465"/>
      <c r="B209" s="461"/>
      <c r="C209" s="462"/>
      <c r="D209" s="462"/>
      <c r="E209" s="463"/>
      <c r="F209" s="461"/>
      <c r="G209" s="462"/>
      <c r="H209" s="462"/>
      <c r="I209" s="462"/>
      <c r="J209" s="462"/>
      <c r="K209" s="464"/>
      <c r="L209" s="150"/>
      <c r="M209" s="460" t="str">
        <f t="shared" si="3"/>
        <v/>
      </c>
    </row>
    <row r="210" spans="1:13" ht="14.45" customHeight="1" x14ac:dyDescent="0.2">
      <c r="A210" s="465"/>
      <c r="B210" s="461"/>
      <c r="C210" s="462"/>
      <c r="D210" s="462"/>
      <c r="E210" s="463"/>
      <c r="F210" s="461"/>
      <c r="G210" s="462"/>
      <c r="H210" s="462"/>
      <c r="I210" s="462"/>
      <c r="J210" s="462"/>
      <c r="K210" s="464"/>
      <c r="L210" s="150"/>
      <c r="M210" s="460" t="str">
        <f t="shared" si="3"/>
        <v/>
      </c>
    </row>
    <row r="211" spans="1:13" ht="14.45" customHeight="1" x14ac:dyDescent="0.2">
      <c r="A211" s="465"/>
      <c r="B211" s="461"/>
      <c r="C211" s="462"/>
      <c r="D211" s="462"/>
      <c r="E211" s="463"/>
      <c r="F211" s="461"/>
      <c r="G211" s="462"/>
      <c r="H211" s="462"/>
      <c r="I211" s="462"/>
      <c r="J211" s="462"/>
      <c r="K211" s="464"/>
      <c r="L211" s="150"/>
      <c r="M211" s="460" t="str">
        <f t="shared" si="3"/>
        <v/>
      </c>
    </row>
    <row r="212" spans="1:13" ht="14.45" customHeight="1" x14ac:dyDescent="0.2">
      <c r="A212" s="465"/>
      <c r="B212" s="461"/>
      <c r="C212" s="462"/>
      <c r="D212" s="462"/>
      <c r="E212" s="463"/>
      <c r="F212" s="461"/>
      <c r="G212" s="462"/>
      <c r="H212" s="462"/>
      <c r="I212" s="462"/>
      <c r="J212" s="462"/>
      <c r="K212" s="464"/>
      <c r="L212" s="150"/>
      <c r="M212" s="460" t="str">
        <f t="shared" si="3"/>
        <v/>
      </c>
    </row>
    <row r="213" spans="1:13" ht="14.45" customHeight="1" x14ac:dyDescent="0.2">
      <c r="A213" s="465"/>
      <c r="B213" s="461"/>
      <c r="C213" s="462"/>
      <c r="D213" s="462"/>
      <c r="E213" s="463"/>
      <c r="F213" s="461"/>
      <c r="G213" s="462"/>
      <c r="H213" s="462"/>
      <c r="I213" s="462"/>
      <c r="J213" s="462"/>
      <c r="K213" s="464"/>
      <c r="L213" s="150"/>
      <c r="M213" s="460" t="str">
        <f t="shared" si="3"/>
        <v/>
      </c>
    </row>
    <row r="214" spans="1:13" ht="14.45" customHeight="1" x14ac:dyDescent="0.2">
      <c r="A214" s="465"/>
      <c r="B214" s="461"/>
      <c r="C214" s="462"/>
      <c r="D214" s="462"/>
      <c r="E214" s="463"/>
      <c r="F214" s="461"/>
      <c r="G214" s="462"/>
      <c r="H214" s="462"/>
      <c r="I214" s="462"/>
      <c r="J214" s="462"/>
      <c r="K214" s="464"/>
      <c r="L214" s="150"/>
      <c r="M214" s="460" t="str">
        <f t="shared" si="3"/>
        <v/>
      </c>
    </row>
    <row r="215" spans="1:13" ht="14.45" customHeight="1" x14ac:dyDescent="0.2">
      <c r="A215" s="465"/>
      <c r="B215" s="461"/>
      <c r="C215" s="462"/>
      <c r="D215" s="462"/>
      <c r="E215" s="463"/>
      <c r="F215" s="461"/>
      <c r="G215" s="462"/>
      <c r="H215" s="462"/>
      <c r="I215" s="462"/>
      <c r="J215" s="462"/>
      <c r="K215" s="464"/>
      <c r="L215" s="150"/>
      <c r="M215" s="460" t="str">
        <f t="shared" si="3"/>
        <v/>
      </c>
    </row>
    <row r="216" spans="1:13" ht="14.45" customHeight="1" x14ac:dyDescent="0.2">
      <c r="A216" s="465"/>
      <c r="B216" s="461"/>
      <c r="C216" s="462"/>
      <c r="D216" s="462"/>
      <c r="E216" s="463"/>
      <c r="F216" s="461"/>
      <c r="G216" s="462"/>
      <c r="H216" s="462"/>
      <c r="I216" s="462"/>
      <c r="J216" s="462"/>
      <c r="K216" s="464"/>
      <c r="L216" s="150"/>
      <c r="M216" s="460" t="str">
        <f t="shared" si="3"/>
        <v/>
      </c>
    </row>
    <row r="217" spans="1:13" ht="14.45" customHeight="1" x14ac:dyDescent="0.2">
      <c r="A217" s="465"/>
      <c r="B217" s="461"/>
      <c r="C217" s="462"/>
      <c r="D217" s="462"/>
      <c r="E217" s="463"/>
      <c r="F217" s="461"/>
      <c r="G217" s="462"/>
      <c r="H217" s="462"/>
      <c r="I217" s="462"/>
      <c r="J217" s="462"/>
      <c r="K217" s="464"/>
      <c r="L217" s="150"/>
      <c r="M217" s="460" t="str">
        <f t="shared" si="3"/>
        <v/>
      </c>
    </row>
    <row r="218" spans="1:13" ht="14.45" customHeight="1" x14ac:dyDescent="0.2">
      <c r="A218" s="465"/>
      <c r="B218" s="461"/>
      <c r="C218" s="462"/>
      <c r="D218" s="462"/>
      <c r="E218" s="463"/>
      <c r="F218" s="461"/>
      <c r="G218" s="462"/>
      <c r="H218" s="462"/>
      <c r="I218" s="462"/>
      <c r="J218" s="462"/>
      <c r="K218" s="464"/>
      <c r="L218" s="150"/>
      <c r="M218" s="460" t="str">
        <f t="shared" si="3"/>
        <v/>
      </c>
    </row>
    <row r="219" spans="1:13" ht="14.45" customHeight="1" x14ac:dyDescent="0.2">
      <c r="A219" s="465"/>
      <c r="B219" s="461"/>
      <c r="C219" s="462"/>
      <c r="D219" s="462"/>
      <c r="E219" s="463"/>
      <c r="F219" s="461"/>
      <c r="G219" s="462"/>
      <c r="H219" s="462"/>
      <c r="I219" s="462"/>
      <c r="J219" s="462"/>
      <c r="K219" s="464"/>
      <c r="L219" s="150"/>
      <c r="M219" s="460" t="str">
        <f t="shared" si="3"/>
        <v/>
      </c>
    </row>
    <row r="220" spans="1:13" ht="14.45" customHeight="1" x14ac:dyDescent="0.2">
      <c r="A220" s="465"/>
      <c r="B220" s="461"/>
      <c r="C220" s="462"/>
      <c r="D220" s="462"/>
      <c r="E220" s="463"/>
      <c r="F220" s="461"/>
      <c r="G220" s="462"/>
      <c r="H220" s="462"/>
      <c r="I220" s="462"/>
      <c r="J220" s="462"/>
      <c r="K220" s="464"/>
      <c r="L220" s="150"/>
      <c r="M220" s="460" t="str">
        <f t="shared" si="3"/>
        <v/>
      </c>
    </row>
    <row r="221" spans="1:13" ht="14.45" customHeight="1" x14ac:dyDescent="0.2">
      <c r="A221" s="465"/>
      <c r="B221" s="461"/>
      <c r="C221" s="462"/>
      <c r="D221" s="462"/>
      <c r="E221" s="463"/>
      <c r="F221" s="461"/>
      <c r="G221" s="462"/>
      <c r="H221" s="462"/>
      <c r="I221" s="462"/>
      <c r="J221" s="462"/>
      <c r="K221" s="464"/>
      <c r="L221" s="150"/>
      <c r="M221" s="460" t="str">
        <f t="shared" si="3"/>
        <v/>
      </c>
    </row>
    <row r="222" spans="1:13" ht="14.45" customHeight="1" x14ac:dyDescent="0.2">
      <c r="A222" s="465"/>
      <c r="B222" s="461"/>
      <c r="C222" s="462"/>
      <c r="D222" s="462"/>
      <c r="E222" s="463"/>
      <c r="F222" s="461"/>
      <c r="G222" s="462"/>
      <c r="H222" s="462"/>
      <c r="I222" s="462"/>
      <c r="J222" s="462"/>
      <c r="K222" s="464"/>
      <c r="L222" s="150"/>
      <c r="M222" s="460" t="str">
        <f t="shared" si="3"/>
        <v/>
      </c>
    </row>
    <row r="223" spans="1:13" ht="14.45" customHeight="1" x14ac:dyDescent="0.2">
      <c r="A223" s="465"/>
      <c r="B223" s="461"/>
      <c r="C223" s="462"/>
      <c r="D223" s="462"/>
      <c r="E223" s="463"/>
      <c r="F223" s="461"/>
      <c r="G223" s="462"/>
      <c r="H223" s="462"/>
      <c r="I223" s="462"/>
      <c r="J223" s="462"/>
      <c r="K223" s="464"/>
      <c r="L223" s="150"/>
      <c r="M223" s="460" t="str">
        <f t="shared" si="3"/>
        <v/>
      </c>
    </row>
    <row r="224" spans="1:13" ht="14.45" customHeight="1" x14ac:dyDescent="0.2">
      <c r="A224" s="465"/>
      <c r="B224" s="461"/>
      <c r="C224" s="462"/>
      <c r="D224" s="462"/>
      <c r="E224" s="463"/>
      <c r="F224" s="461"/>
      <c r="G224" s="462"/>
      <c r="H224" s="462"/>
      <c r="I224" s="462"/>
      <c r="J224" s="462"/>
      <c r="K224" s="464"/>
      <c r="L224" s="150"/>
      <c r="M224" s="460" t="str">
        <f t="shared" si="3"/>
        <v/>
      </c>
    </row>
    <row r="225" spans="1:13" ht="14.45" customHeight="1" x14ac:dyDescent="0.2">
      <c r="A225" s="465"/>
      <c r="B225" s="461"/>
      <c r="C225" s="462"/>
      <c r="D225" s="462"/>
      <c r="E225" s="463"/>
      <c r="F225" s="461"/>
      <c r="G225" s="462"/>
      <c r="H225" s="462"/>
      <c r="I225" s="462"/>
      <c r="J225" s="462"/>
      <c r="K225" s="464"/>
      <c r="L225" s="150"/>
      <c r="M225" s="460" t="str">
        <f t="shared" si="3"/>
        <v/>
      </c>
    </row>
    <row r="226" spans="1:13" ht="14.45" customHeight="1" x14ac:dyDescent="0.2">
      <c r="A226" s="465"/>
      <c r="B226" s="461"/>
      <c r="C226" s="462"/>
      <c r="D226" s="462"/>
      <c r="E226" s="463"/>
      <c r="F226" s="461"/>
      <c r="G226" s="462"/>
      <c r="H226" s="462"/>
      <c r="I226" s="462"/>
      <c r="J226" s="462"/>
      <c r="K226" s="464"/>
      <c r="L226" s="150"/>
      <c r="M226" s="460" t="str">
        <f t="shared" si="3"/>
        <v/>
      </c>
    </row>
    <row r="227" spans="1:13" ht="14.45" customHeight="1" x14ac:dyDescent="0.2">
      <c r="A227" s="465"/>
      <c r="B227" s="461"/>
      <c r="C227" s="462"/>
      <c r="D227" s="462"/>
      <c r="E227" s="463"/>
      <c r="F227" s="461"/>
      <c r="G227" s="462"/>
      <c r="H227" s="462"/>
      <c r="I227" s="462"/>
      <c r="J227" s="462"/>
      <c r="K227" s="464"/>
      <c r="L227" s="150"/>
      <c r="M227" s="460" t="str">
        <f t="shared" si="3"/>
        <v/>
      </c>
    </row>
    <row r="228" spans="1:13" ht="14.45" customHeight="1" x14ac:dyDescent="0.2">
      <c r="A228" s="465"/>
      <c r="B228" s="461"/>
      <c r="C228" s="462"/>
      <c r="D228" s="462"/>
      <c r="E228" s="463"/>
      <c r="F228" s="461"/>
      <c r="G228" s="462"/>
      <c r="H228" s="462"/>
      <c r="I228" s="462"/>
      <c r="J228" s="462"/>
      <c r="K228" s="464"/>
      <c r="L228" s="150"/>
      <c r="M228" s="460" t="str">
        <f t="shared" si="3"/>
        <v/>
      </c>
    </row>
    <row r="229" spans="1:13" ht="14.45" customHeight="1" x14ac:dyDescent="0.2">
      <c r="A229" s="465"/>
      <c r="B229" s="461"/>
      <c r="C229" s="462"/>
      <c r="D229" s="462"/>
      <c r="E229" s="463"/>
      <c r="F229" s="461"/>
      <c r="G229" s="462"/>
      <c r="H229" s="462"/>
      <c r="I229" s="462"/>
      <c r="J229" s="462"/>
      <c r="K229" s="464"/>
      <c r="L229" s="150"/>
      <c r="M229" s="460" t="str">
        <f t="shared" si="3"/>
        <v/>
      </c>
    </row>
    <row r="230" spans="1:13" ht="14.45" customHeight="1" x14ac:dyDescent="0.2">
      <c r="A230" s="465"/>
      <c r="B230" s="461"/>
      <c r="C230" s="462"/>
      <c r="D230" s="462"/>
      <c r="E230" s="463"/>
      <c r="F230" s="461"/>
      <c r="G230" s="462"/>
      <c r="H230" s="462"/>
      <c r="I230" s="462"/>
      <c r="J230" s="462"/>
      <c r="K230" s="464"/>
      <c r="L230" s="150"/>
      <c r="M230" s="460" t="str">
        <f t="shared" si="3"/>
        <v/>
      </c>
    </row>
    <row r="231" spans="1:13" ht="14.45" customHeight="1" x14ac:dyDescent="0.2">
      <c r="A231" s="465"/>
      <c r="B231" s="461"/>
      <c r="C231" s="462"/>
      <c r="D231" s="462"/>
      <c r="E231" s="463"/>
      <c r="F231" s="461"/>
      <c r="G231" s="462"/>
      <c r="H231" s="462"/>
      <c r="I231" s="462"/>
      <c r="J231" s="462"/>
      <c r="K231" s="464"/>
      <c r="L231" s="150"/>
      <c r="M231" s="460" t="str">
        <f t="shared" si="3"/>
        <v/>
      </c>
    </row>
    <row r="232" spans="1:13" ht="14.45" customHeight="1" x14ac:dyDescent="0.2">
      <c r="A232" s="465"/>
      <c r="B232" s="461"/>
      <c r="C232" s="462"/>
      <c r="D232" s="462"/>
      <c r="E232" s="463"/>
      <c r="F232" s="461"/>
      <c r="G232" s="462"/>
      <c r="H232" s="462"/>
      <c r="I232" s="462"/>
      <c r="J232" s="462"/>
      <c r="K232" s="464"/>
      <c r="L232" s="150"/>
      <c r="M232" s="460" t="str">
        <f t="shared" si="3"/>
        <v/>
      </c>
    </row>
    <row r="233" spans="1:13" ht="14.45" customHeight="1" x14ac:dyDescent="0.2">
      <c r="A233" s="465"/>
      <c r="B233" s="461"/>
      <c r="C233" s="462"/>
      <c r="D233" s="462"/>
      <c r="E233" s="463"/>
      <c r="F233" s="461"/>
      <c r="G233" s="462"/>
      <c r="H233" s="462"/>
      <c r="I233" s="462"/>
      <c r="J233" s="462"/>
      <c r="K233" s="464"/>
      <c r="L233" s="150"/>
      <c r="M233" s="460" t="str">
        <f t="shared" si="3"/>
        <v/>
      </c>
    </row>
    <row r="234" spans="1:13" ht="14.45" customHeight="1" x14ac:dyDescent="0.2">
      <c r="A234" s="465"/>
      <c r="B234" s="461"/>
      <c r="C234" s="462"/>
      <c r="D234" s="462"/>
      <c r="E234" s="463"/>
      <c r="F234" s="461"/>
      <c r="G234" s="462"/>
      <c r="H234" s="462"/>
      <c r="I234" s="462"/>
      <c r="J234" s="462"/>
      <c r="K234" s="464"/>
      <c r="L234" s="150"/>
      <c r="M234" s="460" t="str">
        <f t="shared" si="3"/>
        <v/>
      </c>
    </row>
    <row r="235" spans="1:13" ht="14.45" customHeight="1" x14ac:dyDescent="0.2">
      <c r="A235" s="465"/>
      <c r="B235" s="461"/>
      <c r="C235" s="462"/>
      <c r="D235" s="462"/>
      <c r="E235" s="463"/>
      <c r="F235" s="461"/>
      <c r="G235" s="462"/>
      <c r="H235" s="462"/>
      <c r="I235" s="462"/>
      <c r="J235" s="462"/>
      <c r="K235" s="464"/>
      <c r="L235" s="150"/>
      <c r="M235" s="460" t="str">
        <f t="shared" si="3"/>
        <v/>
      </c>
    </row>
    <row r="236" spans="1:13" ht="14.45" customHeight="1" x14ac:dyDescent="0.2">
      <c r="A236" s="465"/>
      <c r="B236" s="461"/>
      <c r="C236" s="462"/>
      <c r="D236" s="462"/>
      <c r="E236" s="463"/>
      <c r="F236" s="461"/>
      <c r="G236" s="462"/>
      <c r="H236" s="462"/>
      <c r="I236" s="462"/>
      <c r="J236" s="462"/>
      <c r="K236" s="464"/>
      <c r="L236" s="150"/>
      <c r="M236" s="460" t="str">
        <f t="shared" si="3"/>
        <v/>
      </c>
    </row>
    <row r="237" spans="1:13" ht="14.45" customHeight="1" x14ac:dyDescent="0.2">
      <c r="A237" s="465"/>
      <c r="B237" s="461"/>
      <c r="C237" s="462"/>
      <c r="D237" s="462"/>
      <c r="E237" s="463"/>
      <c r="F237" s="461"/>
      <c r="G237" s="462"/>
      <c r="H237" s="462"/>
      <c r="I237" s="462"/>
      <c r="J237" s="462"/>
      <c r="K237" s="464"/>
      <c r="L237" s="150"/>
      <c r="M237" s="460" t="str">
        <f t="shared" si="3"/>
        <v/>
      </c>
    </row>
    <row r="238" spans="1:13" ht="14.45" customHeight="1" x14ac:dyDescent="0.2">
      <c r="A238" s="465"/>
      <c r="B238" s="461"/>
      <c r="C238" s="462"/>
      <c r="D238" s="462"/>
      <c r="E238" s="463"/>
      <c r="F238" s="461"/>
      <c r="G238" s="462"/>
      <c r="H238" s="462"/>
      <c r="I238" s="462"/>
      <c r="J238" s="462"/>
      <c r="K238" s="464"/>
      <c r="L238" s="150"/>
      <c r="M238" s="460" t="str">
        <f t="shared" si="3"/>
        <v/>
      </c>
    </row>
    <row r="239" spans="1:13" ht="14.45" customHeight="1" x14ac:dyDescent="0.2">
      <c r="A239" s="465"/>
      <c r="B239" s="461"/>
      <c r="C239" s="462"/>
      <c r="D239" s="462"/>
      <c r="E239" s="463"/>
      <c r="F239" s="461"/>
      <c r="G239" s="462"/>
      <c r="H239" s="462"/>
      <c r="I239" s="462"/>
      <c r="J239" s="462"/>
      <c r="K239" s="464"/>
      <c r="L239" s="150"/>
      <c r="M239" s="460" t="str">
        <f t="shared" si="3"/>
        <v/>
      </c>
    </row>
    <row r="240" spans="1:13" ht="14.45" customHeight="1" x14ac:dyDescent="0.2">
      <c r="A240" s="465"/>
      <c r="B240" s="461"/>
      <c r="C240" s="462"/>
      <c r="D240" s="462"/>
      <c r="E240" s="463"/>
      <c r="F240" s="461"/>
      <c r="G240" s="462"/>
      <c r="H240" s="462"/>
      <c r="I240" s="462"/>
      <c r="J240" s="462"/>
      <c r="K240" s="464"/>
      <c r="L240" s="150"/>
      <c r="M240" s="460" t="str">
        <f t="shared" si="3"/>
        <v/>
      </c>
    </row>
    <row r="241" spans="1:13" ht="14.45" customHeight="1" x14ac:dyDescent="0.2">
      <c r="A241" s="465"/>
      <c r="B241" s="461"/>
      <c r="C241" s="462"/>
      <c r="D241" s="462"/>
      <c r="E241" s="463"/>
      <c r="F241" s="461"/>
      <c r="G241" s="462"/>
      <c r="H241" s="462"/>
      <c r="I241" s="462"/>
      <c r="J241" s="462"/>
      <c r="K241" s="464"/>
      <c r="L241" s="150"/>
      <c r="M241" s="460" t="str">
        <f t="shared" si="3"/>
        <v/>
      </c>
    </row>
    <row r="242" spans="1:13" ht="14.45" customHeight="1" x14ac:dyDescent="0.2">
      <c r="A242" s="465"/>
      <c r="B242" s="461"/>
      <c r="C242" s="462"/>
      <c r="D242" s="462"/>
      <c r="E242" s="463"/>
      <c r="F242" s="461"/>
      <c r="G242" s="462"/>
      <c r="H242" s="462"/>
      <c r="I242" s="462"/>
      <c r="J242" s="462"/>
      <c r="K242" s="464"/>
      <c r="L242" s="150"/>
      <c r="M242" s="460" t="str">
        <f t="shared" si="3"/>
        <v/>
      </c>
    </row>
    <row r="243" spans="1:13" ht="14.45" customHeight="1" x14ac:dyDescent="0.2">
      <c r="A243" s="465"/>
      <c r="B243" s="461"/>
      <c r="C243" s="462"/>
      <c r="D243" s="462"/>
      <c r="E243" s="463"/>
      <c r="F243" s="461"/>
      <c r="G243" s="462"/>
      <c r="H243" s="462"/>
      <c r="I243" s="462"/>
      <c r="J243" s="462"/>
      <c r="K243" s="464"/>
      <c r="L243" s="150"/>
      <c r="M243" s="460" t="str">
        <f t="shared" si="3"/>
        <v/>
      </c>
    </row>
    <row r="244" spans="1:13" ht="14.45" customHeight="1" x14ac:dyDescent="0.2">
      <c r="A244" s="465"/>
      <c r="B244" s="461"/>
      <c r="C244" s="462"/>
      <c r="D244" s="462"/>
      <c r="E244" s="463"/>
      <c r="F244" s="461"/>
      <c r="G244" s="462"/>
      <c r="H244" s="462"/>
      <c r="I244" s="462"/>
      <c r="J244" s="462"/>
      <c r="K244" s="464"/>
      <c r="L244" s="150"/>
      <c r="M244" s="460" t="str">
        <f t="shared" si="3"/>
        <v/>
      </c>
    </row>
    <row r="245" spans="1:13" ht="14.45" customHeight="1" x14ac:dyDescent="0.2">
      <c r="A245" s="465"/>
      <c r="B245" s="461"/>
      <c r="C245" s="462"/>
      <c r="D245" s="462"/>
      <c r="E245" s="463"/>
      <c r="F245" s="461"/>
      <c r="G245" s="462"/>
      <c r="H245" s="462"/>
      <c r="I245" s="462"/>
      <c r="J245" s="462"/>
      <c r="K245" s="464"/>
      <c r="L245" s="150"/>
      <c r="M245" s="460" t="str">
        <f t="shared" si="3"/>
        <v/>
      </c>
    </row>
    <row r="246" spans="1:13" ht="14.45" customHeight="1" x14ac:dyDescent="0.2">
      <c r="A246" s="465"/>
      <c r="B246" s="461"/>
      <c r="C246" s="462"/>
      <c r="D246" s="462"/>
      <c r="E246" s="463"/>
      <c r="F246" s="461"/>
      <c r="G246" s="462"/>
      <c r="H246" s="462"/>
      <c r="I246" s="462"/>
      <c r="J246" s="462"/>
      <c r="K246" s="464"/>
      <c r="L246" s="150"/>
      <c r="M246" s="460" t="str">
        <f t="shared" si="3"/>
        <v/>
      </c>
    </row>
    <row r="247" spans="1:13" ht="14.45" customHeight="1" x14ac:dyDescent="0.2">
      <c r="A247" s="465"/>
      <c r="B247" s="461"/>
      <c r="C247" s="462"/>
      <c r="D247" s="462"/>
      <c r="E247" s="463"/>
      <c r="F247" s="461"/>
      <c r="G247" s="462"/>
      <c r="H247" s="462"/>
      <c r="I247" s="462"/>
      <c r="J247" s="462"/>
      <c r="K247" s="464"/>
      <c r="L247" s="150"/>
      <c r="M247" s="460" t="str">
        <f t="shared" si="3"/>
        <v/>
      </c>
    </row>
    <row r="248" spans="1:13" ht="14.45" customHeight="1" x14ac:dyDescent="0.2">
      <c r="A248" s="465"/>
      <c r="B248" s="461"/>
      <c r="C248" s="462"/>
      <c r="D248" s="462"/>
      <c r="E248" s="463"/>
      <c r="F248" s="461"/>
      <c r="G248" s="462"/>
      <c r="H248" s="462"/>
      <c r="I248" s="462"/>
      <c r="J248" s="462"/>
      <c r="K248" s="464"/>
      <c r="L248" s="150"/>
      <c r="M248" s="460" t="str">
        <f t="shared" si="3"/>
        <v/>
      </c>
    </row>
    <row r="249" spans="1:13" ht="14.45" customHeight="1" x14ac:dyDescent="0.2">
      <c r="A249" s="465"/>
      <c r="B249" s="461"/>
      <c r="C249" s="462"/>
      <c r="D249" s="462"/>
      <c r="E249" s="463"/>
      <c r="F249" s="461"/>
      <c r="G249" s="462"/>
      <c r="H249" s="462"/>
      <c r="I249" s="462"/>
      <c r="J249" s="462"/>
      <c r="K249" s="464"/>
      <c r="L249" s="150"/>
      <c r="M249" s="460" t="str">
        <f t="shared" si="3"/>
        <v/>
      </c>
    </row>
    <row r="250" spans="1:13" ht="14.45" customHeight="1" x14ac:dyDescent="0.2">
      <c r="A250" s="465"/>
      <c r="B250" s="461"/>
      <c r="C250" s="462"/>
      <c r="D250" s="462"/>
      <c r="E250" s="463"/>
      <c r="F250" s="461"/>
      <c r="G250" s="462"/>
      <c r="H250" s="462"/>
      <c r="I250" s="462"/>
      <c r="J250" s="462"/>
      <c r="K250" s="464"/>
      <c r="L250" s="150"/>
      <c r="M250" s="460" t="str">
        <f t="shared" si="3"/>
        <v/>
      </c>
    </row>
    <row r="251" spans="1:13" ht="14.45" customHeight="1" x14ac:dyDescent="0.2">
      <c r="A251" s="465"/>
      <c r="B251" s="461"/>
      <c r="C251" s="462"/>
      <c r="D251" s="462"/>
      <c r="E251" s="463"/>
      <c r="F251" s="461"/>
      <c r="G251" s="462"/>
      <c r="H251" s="462"/>
      <c r="I251" s="462"/>
      <c r="J251" s="462"/>
      <c r="K251" s="464"/>
      <c r="L251" s="150"/>
      <c r="M251" s="460" t="str">
        <f t="shared" si="3"/>
        <v/>
      </c>
    </row>
    <row r="252" spans="1:13" ht="14.45" customHeight="1" x14ac:dyDescent="0.2">
      <c r="A252" s="465"/>
      <c r="B252" s="461"/>
      <c r="C252" s="462"/>
      <c r="D252" s="462"/>
      <c r="E252" s="463"/>
      <c r="F252" s="461"/>
      <c r="G252" s="462"/>
      <c r="H252" s="462"/>
      <c r="I252" s="462"/>
      <c r="J252" s="462"/>
      <c r="K252" s="464"/>
      <c r="L252" s="150"/>
      <c r="M252" s="460" t="str">
        <f t="shared" si="3"/>
        <v/>
      </c>
    </row>
    <row r="253" spans="1:13" ht="14.45" customHeight="1" x14ac:dyDescent="0.2">
      <c r="A253" s="465"/>
      <c r="B253" s="461"/>
      <c r="C253" s="462"/>
      <c r="D253" s="462"/>
      <c r="E253" s="463"/>
      <c r="F253" s="461"/>
      <c r="G253" s="462"/>
      <c r="H253" s="462"/>
      <c r="I253" s="462"/>
      <c r="J253" s="462"/>
      <c r="K253" s="464"/>
      <c r="L253" s="150"/>
      <c r="M253" s="460" t="str">
        <f t="shared" si="3"/>
        <v/>
      </c>
    </row>
    <row r="254" spans="1:13" ht="14.45" customHeight="1" x14ac:dyDescent="0.2">
      <c r="A254" s="465"/>
      <c r="B254" s="461"/>
      <c r="C254" s="462"/>
      <c r="D254" s="462"/>
      <c r="E254" s="463"/>
      <c r="F254" s="461"/>
      <c r="G254" s="462"/>
      <c r="H254" s="462"/>
      <c r="I254" s="462"/>
      <c r="J254" s="462"/>
      <c r="K254" s="464"/>
      <c r="L254" s="150"/>
      <c r="M254" s="460" t="str">
        <f t="shared" si="3"/>
        <v/>
      </c>
    </row>
    <row r="255" spans="1:13" ht="14.45" customHeight="1" x14ac:dyDescent="0.2">
      <c r="A255" s="465"/>
      <c r="B255" s="461"/>
      <c r="C255" s="462"/>
      <c r="D255" s="462"/>
      <c r="E255" s="463"/>
      <c r="F255" s="461"/>
      <c r="G255" s="462"/>
      <c r="H255" s="462"/>
      <c r="I255" s="462"/>
      <c r="J255" s="462"/>
      <c r="K255" s="464"/>
      <c r="L255" s="150"/>
      <c r="M255" s="460" t="str">
        <f t="shared" si="3"/>
        <v/>
      </c>
    </row>
    <row r="256" spans="1:13" ht="14.45" customHeight="1" x14ac:dyDescent="0.2">
      <c r="A256" s="465"/>
      <c r="B256" s="461"/>
      <c r="C256" s="462"/>
      <c r="D256" s="462"/>
      <c r="E256" s="463"/>
      <c r="F256" s="461"/>
      <c r="G256" s="462"/>
      <c r="H256" s="462"/>
      <c r="I256" s="462"/>
      <c r="J256" s="462"/>
      <c r="K256" s="464"/>
      <c r="L256" s="150"/>
      <c r="M256" s="460" t="str">
        <f t="shared" si="3"/>
        <v/>
      </c>
    </row>
    <row r="257" spans="1:13" ht="14.45" customHeight="1" x14ac:dyDescent="0.2">
      <c r="A257" s="465"/>
      <c r="B257" s="461"/>
      <c r="C257" s="462"/>
      <c r="D257" s="462"/>
      <c r="E257" s="463"/>
      <c r="F257" s="461"/>
      <c r="G257" s="462"/>
      <c r="H257" s="462"/>
      <c r="I257" s="462"/>
      <c r="J257" s="462"/>
      <c r="K257" s="464"/>
      <c r="L257" s="150"/>
      <c r="M257" s="460" t="str">
        <f t="shared" si="3"/>
        <v/>
      </c>
    </row>
    <row r="258" spans="1:13" ht="14.45" customHeight="1" x14ac:dyDescent="0.2">
      <c r="A258" s="465"/>
      <c r="B258" s="461"/>
      <c r="C258" s="462"/>
      <c r="D258" s="462"/>
      <c r="E258" s="463"/>
      <c r="F258" s="461"/>
      <c r="G258" s="462"/>
      <c r="H258" s="462"/>
      <c r="I258" s="462"/>
      <c r="J258" s="462"/>
      <c r="K258" s="464"/>
      <c r="L258" s="150"/>
      <c r="M258" s="460" t="str">
        <f t="shared" si="3"/>
        <v/>
      </c>
    </row>
    <row r="259" spans="1:13" ht="14.45" customHeight="1" x14ac:dyDescent="0.2">
      <c r="A259" s="465"/>
      <c r="B259" s="461"/>
      <c r="C259" s="462"/>
      <c r="D259" s="462"/>
      <c r="E259" s="463"/>
      <c r="F259" s="461"/>
      <c r="G259" s="462"/>
      <c r="H259" s="462"/>
      <c r="I259" s="462"/>
      <c r="J259" s="462"/>
      <c r="K259" s="464"/>
      <c r="L259" s="150"/>
      <c r="M259" s="460" t="str">
        <f t="shared" si="3"/>
        <v/>
      </c>
    </row>
    <row r="260" spans="1:13" ht="14.45" customHeight="1" x14ac:dyDescent="0.2">
      <c r="A260" s="465"/>
      <c r="B260" s="461"/>
      <c r="C260" s="462"/>
      <c r="D260" s="462"/>
      <c r="E260" s="463"/>
      <c r="F260" s="461"/>
      <c r="G260" s="462"/>
      <c r="H260" s="462"/>
      <c r="I260" s="462"/>
      <c r="J260" s="462"/>
      <c r="K260" s="464"/>
      <c r="L260" s="150"/>
      <c r="M260" s="460" t="str">
        <f t="shared" si="3"/>
        <v/>
      </c>
    </row>
    <row r="261" spans="1:13" ht="14.45" customHeight="1" x14ac:dyDescent="0.2">
      <c r="A261" s="465"/>
      <c r="B261" s="461"/>
      <c r="C261" s="462"/>
      <c r="D261" s="462"/>
      <c r="E261" s="463"/>
      <c r="F261" s="461"/>
      <c r="G261" s="462"/>
      <c r="H261" s="462"/>
      <c r="I261" s="462"/>
      <c r="J261" s="462"/>
      <c r="K261" s="464"/>
      <c r="L261" s="150"/>
      <c r="M261" s="460" t="str">
        <f t="shared" si="3"/>
        <v/>
      </c>
    </row>
    <row r="262" spans="1:13" ht="14.45" customHeight="1" x14ac:dyDescent="0.2">
      <c r="A262" s="465"/>
      <c r="B262" s="461"/>
      <c r="C262" s="462"/>
      <c r="D262" s="462"/>
      <c r="E262" s="463"/>
      <c r="F262" s="461"/>
      <c r="G262" s="462"/>
      <c r="H262" s="462"/>
      <c r="I262" s="462"/>
      <c r="J262" s="462"/>
      <c r="K262" s="464"/>
      <c r="L262" s="150"/>
      <c r="M262" s="460" t="str">
        <f t="shared" ref="M262:M325" si="4">IF(A262="HV","HV",IF(OR(LEFT(A262,16)="               5",LEFT(A262,16)="               6",LEFT(A262,16)="               7",LEFT(A262,16)="               8"),"X",""))</f>
        <v/>
      </c>
    </row>
    <row r="263" spans="1:13" ht="14.45" customHeight="1" x14ac:dyDescent="0.2">
      <c r="A263" s="465"/>
      <c r="B263" s="461"/>
      <c r="C263" s="462"/>
      <c r="D263" s="462"/>
      <c r="E263" s="463"/>
      <c r="F263" s="461"/>
      <c r="G263" s="462"/>
      <c r="H263" s="462"/>
      <c r="I263" s="462"/>
      <c r="J263" s="462"/>
      <c r="K263" s="464"/>
      <c r="L263" s="150"/>
      <c r="M263" s="460" t="str">
        <f t="shared" si="4"/>
        <v/>
      </c>
    </row>
    <row r="264" spans="1:13" ht="14.45" customHeight="1" x14ac:dyDescent="0.2">
      <c r="A264" s="465"/>
      <c r="B264" s="461"/>
      <c r="C264" s="462"/>
      <c r="D264" s="462"/>
      <c r="E264" s="463"/>
      <c r="F264" s="461"/>
      <c r="G264" s="462"/>
      <c r="H264" s="462"/>
      <c r="I264" s="462"/>
      <c r="J264" s="462"/>
      <c r="K264" s="464"/>
      <c r="L264" s="150"/>
      <c r="M264" s="460" t="str">
        <f t="shared" si="4"/>
        <v/>
      </c>
    </row>
    <row r="265" spans="1:13" ht="14.45" customHeight="1" x14ac:dyDescent="0.2">
      <c r="A265" s="465"/>
      <c r="B265" s="461"/>
      <c r="C265" s="462"/>
      <c r="D265" s="462"/>
      <c r="E265" s="463"/>
      <c r="F265" s="461"/>
      <c r="G265" s="462"/>
      <c r="H265" s="462"/>
      <c r="I265" s="462"/>
      <c r="J265" s="462"/>
      <c r="K265" s="464"/>
      <c r="L265" s="150"/>
      <c r="M265" s="460" t="str">
        <f t="shared" si="4"/>
        <v/>
      </c>
    </row>
    <row r="266" spans="1:13" ht="14.45" customHeight="1" x14ac:dyDescent="0.2">
      <c r="A266" s="465"/>
      <c r="B266" s="461"/>
      <c r="C266" s="462"/>
      <c r="D266" s="462"/>
      <c r="E266" s="463"/>
      <c r="F266" s="461"/>
      <c r="G266" s="462"/>
      <c r="H266" s="462"/>
      <c r="I266" s="462"/>
      <c r="J266" s="462"/>
      <c r="K266" s="464"/>
      <c r="L266" s="150"/>
      <c r="M266" s="460" t="str">
        <f t="shared" si="4"/>
        <v/>
      </c>
    </row>
    <row r="267" spans="1:13" ht="14.45" customHeight="1" x14ac:dyDescent="0.2">
      <c r="A267" s="465"/>
      <c r="B267" s="461"/>
      <c r="C267" s="462"/>
      <c r="D267" s="462"/>
      <c r="E267" s="463"/>
      <c r="F267" s="461"/>
      <c r="G267" s="462"/>
      <c r="H267" s="462"/>
      <c r="I267" s="462"/>
      <c r="J267" s="462"/>
      <c r="K267" s="464"/>
      <c r="L267" s="150"/>
      <c r="M267" s="460" t="str">
        <f t="shared" si="4"/>
        <v/>
      </c>
    </row>
    <row r="268" spans="1:13" ht="14.45" customHeight="1" x14ac:dyDescent="0.2">
      <c r="A268" s="465"/>
      <c r="B268" s="461"/>
      <c r="C268" s="462"/>
      <c r="D268" s="462"/>
      <c r="E268" s="463"/>
      <c r="F268" s="461"/>
      <c r="G268" s="462"/>
      <c r="H268" s="462"/>
      <c r="I268" s="462"/>
      <c r="J268" s="462"/>
      <c r="K268" s="464"/>
      <c r="L268" s="150"/>
      <c r="M268" s="460" t="str">
        <f t="shared" si="4"/>
        <v/>
      </c>
    </row>
    <row r="269" spans="1:13" ht="14.45" customHeight="1" x14ac:dyDescent="0.2">
      <c r="A269" s="465"/>
      <c r="B269" s="461"/>
      <c r="C269" s="462"/>
      <c r="D269" s="462"/>
      <c r="E269" s="463"/>
      <c r="F269" s="461"/>
      <c r="G269" s="462"/>
      <c r="H269" s="462"/>
      <c r="I269" s="462"/>
      <c r="J269" s="462"/>
      <c r="K269" s="464"/>
      <c r="L269" s="150"/>
      <c r="M269" s="460" t="str">
        <f t="shared" si="4"/>
        <v/>
      </c>
    </row>
    <row r="270" spans="1:13" ht="14.45" customHeight="1" x14ac:dyDescent="0.2">
      <c r="A270" s="465"/>
      <c r="B270" s="461"/>
      <c r="C270" s="462"/>
      <c r="D270" s="462"/>
      <c r="E270" s="463"/>
      <c r="F270" s="461"/>
      <c r="G270" s="462"/>
      <c r="H270" s="462"/>
      <c r="I270" s="462"/>
      <c r="J270" s="462"/>
      <c r="K270" s="464"/>
      <c r="L270" s="150"/>
      <c r="M270" s="460" t="str">
        <f t="shared" si="4"/>
        <v/>
      </c>
    </row>
    <row r="271" spans="1:13" ht="14.45" customHeight="1" x14ac:dyDescent="0.2">
      <c r="A271" s="465"/>
      <c r="B271" s="461"/>
      <c r="C271" s="462"/>
      <c r="D271" s="462"/>
      <c r="E271" s="463"/>
      <c r="F271" s="461"/>
      <c r="G271" s="462"/>
      <c r="H271" s="462"/>
      <c r="I271" s="462"/>
      <c r="J271" s="462"/>
      <c r="K271" s="464"/>
      <c r="L271" s="150"/>
      <c r="M271" s="460" t="str">
        <f t="shared" si="4"/>
        <v/>
      </c>
    </row>
    <row r="272" spans="1:13" ht="14.45" customHeight="1" x14ac:dyDescent="0.2">
      <c r="A272" s="465"/>
      <c r="B272" s="461"/>
      <c r="C272" s="462"/>
      <c r="D272" s="462"/>
      <c r="E272" s="463"/>
      <c r="F272" s="461"/>
      <c r="G272" s="462"/>
      <c r="H272" s="462"/>
      <c r="I272" s="462"/>
      <c r="J272" s="462"/>
      <c r="K272" s="464"/>
      <c r="L272" s="150"/>
      <c r="M272" s="460" t="str">
        <f t="shared" si="4"/>
        <v/>
      </c>
    </row>
    <row r="273" spans="1:13" ht="14.45" customHeight="1" x14ac:dyDescent="0.2">
      <c r="A273" s="465"/>
      <c r="B273" s="461"/>
      <c r="C273" s="462"/>
      <c r="D273" s="462"/>
      <c r="E273" s="463"/>
      <c r="F273" s="461"/>
      <c r="G273" s="462"/>
      <c r="H273" s="462"/>
      <c r="I273" s="462"/>
      <c r="J273" s="462"/>
      <c r="K273" s="464"/>
      <c r="L273" s="150"/>
      <c r="M273" s="460" t="str">
        <f t="shared" si="4"/>
        <v/>
      </c>
    </row>
    <row r="274" spans="1:13" ht="14.45" customHeight="1" x14ac:dyDescent="0.2">
      <c r="A274" s="465"/>
      <c r="B274" s="461"/>
      <c r="C274" s="462"/>
      <c r="D274" s="462"/>
      <c r="E274" s="463"/>
      <c r="F274" s="461"/>
      <c r="G274" s="462"/>
      <c r="H274" s="462"/>
      <c r="I274" s="462"/>
      <c r="J274" s="462"/>
      <c r="K274" s="464"/>
      <c r="L274" s="150"/>
      <c r="M274" s="460" t="str">
        <f t="shared" si="4"/>
        <v/>
      </c>
    </row>
    <row r="275" spans="1:13" ht="14.45" customHeight="1" x14ac:dyDescent="0.2">
      <c r="A275" s="465"/>
      <c r="B275" s="461"/>
      <c r="C275" s="462"/>
      <c r="D275" s="462"/>
      <c r="E275" s="463"/>
      <c r="F275" s="461"/>
      <c r="G275" s="462"/>
      <c r="H275" s="462"/>
      <c r="I275" s="462"/>
      <c r="J275" s="462"/>
      <c r="K275" s="464"/>
      <c r="L275" s="150"/>
      <c r="M275" s="460" t="str">
        <f t="shared" si="4"/>
        <v/>
      </c>
    </row>
    <row r="276" spans="1:13" ht="14.45" customHeight="1" x14ac:dyDescent="0.2">
      <c r="A276" s="465"/>
      <c r="B276" s="461"/>
      <c r="C276" s="462"/>
      <c r="D276" s="462"/>
      <c r="E276" s="463"/>
      <c r="F276" s="461"/>
      <c r="G276" s="462"/>
      <c r="H276" s="462"/>
      <c r="I276" s="462"/>
      <c r="J276" s="462"/>
      <c r="K276" s="464"/>
      <c r="L276" s="150"/>
      <c r="M276" s="460" t="str">
        <f t="shared" si="4"/>
        <v/>
      </c>
    </row>
    <row r="277" spans="1:13" ht="14.45" customHeight="1" x14ac:dyDescent="0.2">
      <c r="A277" s="465"/>
      <c r="B277" s="461"/>
      <c r="C277" s="462"/>
      <c r="D277" s="462"/>
      <c r="E277" s="463"/>
      <c r="F277" s="461"/>
      <c r="G277" s="462"/>
      <c r="H277" s="462"/>
      <c r="I277" s="462"/>
      <c r="J277" s="462"/>
      <c r="K277" s="464"/>
      <c r="L277" s="150"/>
      <c r="M277" s="460" t="str">
        <f t="shared" si="4"/>
        <v/>
      </c>
    </row>
    <row r="278" spans="1:13" ht="14.45" customHeight="1" x14ac:dyDescent="0.2">
      <c r="A278" s="465"/>
      <c r="B278" s="461"/>
      <c r="C278" s="462"/>
      <c r="D278" s="462"/>
      <c r="E278" s="463"/>
      <c r="F278" s="461"/>
      <c r="G278" s="462"/>
      <c r="H278" s="462"/>
      <c r="I278" s="462"/>
      <c r="J278" s="462"/>
      <c r="K278" s="464"/>
      <c r="L278" s="150"/>
      <c r="M278" s="460" t="str">
        <f t="shared" si="4"/>
        <v/>
      </c>
    </row>
    <row r="279" spans="1:13" ht="14.45" customHeight="1" x14ac:dyDescent="0.2">
      <c r="A279" s="465"/>
      <c r="B279" s="461"/>
      <c r="C279" s="462"/>
      <c r="D279" s="462"/>
      <c r="E279" s="463"/>
      <c r="F279" s="461"/>
      <c r="G279" s="462"/>
      <c r="H279" s="462"/>
      <c r="I279" s="462"/>
      <c r="J279" s="462"/>
      <c r="K279" s="464"/>
      <c r="L279" s="150"/>
      <c r="M279" s="460" t="str">
        <f t="shared" si="4"/>
        <v/>
      </c>
    </row>
    <row r="280" spans="1:13" ht="14.45" customHeight="1" x14ac:dyDescent="0.2">
      <c r="A280" s="465"/>
      <c r="B280" s="461"/>
      <c r="C280" s="462"/>
      <c r="D280" s="462"/>
      <c r="E280" s="463"/>
      <c r="F280" s="461"/>
      <c r="G280" s="462"/>
      <c r="H280" s="462"/>
      <c r="I280" s="462"/>
      <c r="J280" s="462"/>
      <c r="K280" s="464"/>
      <c r="L280" s="150"/>
      <c r="M280" s="460" t="str">
        <f t="shared" si="4"/>
        <v/>
      </c>
    </row>
    <row r="281" spans="1:13" ht="14.45" customHeight="1" x14ac:dyDescent="0.2">
      <c r="A281" s="465"/>
      <c r="B281" s="461"/>
      <c r="C281" s="462"/>
      <c r="D281" s="462"/>
      <c r="E281" s="463"/>
      <c r="F281" s="461"/>
      <c r="G281" s="462"/>
      <c r="H281" s="462"/>
      <c r="I281" s="462"/>
      <c r="J281" s="462"/>
      <c r="K281" s="464"/>
      <c r="L281" s="150"/>
      <c r="M281" s="460" t="str">
        <f t="shared" si="4"/>
        <v/>
      </c>
    </row>
    <row r="282" spans="1:13" ht="14.45" customHeight="1" x14ac:dyDescent="0.2">
      <c r="A282" s="465"/>
      <c r="B282" s="461"/>
      <c r="C282" s="462"/>
      <c r="D282" s="462"/>
      <c r="E282" s="463"/>
      <c r="F282" s="461"/>
      <c r="G282" s="462"/>
      <c r="H282" s="462"/>
      <c r="I282" s="462"/>
      <c r="J282" s="462"/>
      <c r="K282" s="464"/>
      <c r="L282" s="150"/>
      <c r="M282" s="460" t="str">
        <f t="shared" si="4"/>
        <v/>
      </c>
    </row>
    <row r="283" spans="1:13" ht="14.45" customHeight="1" x14ac:dyDescent="0.2">
      <c r="A283" s="465"/>
      <c r="B283" s="461"/>
      <c r="C283" s="462"/>
      <c r="D283" s="462"/>
      <c r="E283" s="463"/>
      <c r="F283" s="461"/>
      <c r="G283" s="462"/>
      <c r="H283" s="462"/>
      <c r="I283" s="462"/>
      <c r="J283" s="462"/>
      <c r="K283" s="464"/>
      <c r="L283" s="150"/>
      <c r="M283" s="460" t="str">
        <f t="shared" si="4"/>
        <v/>
      </c>
    </row>
    <row r="284" spans="1:13" ht="14.45" customHeight="1" x14ac:dyDescent="0.2">
      <c r="A284" s="465"/>
      <c r="B284" s="461"/>
      <c r="C284" s="462"/>
      <c r="D284" s="462"/>
      <c r="E284" s="463"/>
      <c r="F284" s="461"/>
      <c r="G284" s="462"/>
      <c r="H284" s="462"/>
      <c r="I284" s="462"/>
      <c r="J284" s="462"/>
      <c r="K284" s="464"/>
      <c r="L284" s="150"/>
      <c r="M284" s="460" t="str">
        <f t="shared" si="4"/>
        <v/>
      </c>
    </row>
    <row r="285" spans="1:13" ht="14.45" customHeight="1" x14ac:dyDescent="0.2">
      <c r="A285" s="465"/>
      <c r="B285" s="461"/>
      <c r="C285" s="462"/>
      <c r="D285" s="462"/>
      <c r="E285" s="463"/>
      <c r="F285" s="461"/>
      <c r="G285" s="462"/>
      <c r="H285" s="462"/>
      <c r="I285" s="462"/>
      <c r="J285" s="462"/>
      <c r="K285" s="464"/>
      <c r="L285" s="150"/>
      <c r="M285" s="460" t="str">
        <f t="shared" si="4"/>
        <v/>
      </c>
    </row>
    <row r="286" spans="1:13" ht="14.45" customHeight="1" x14ac:dyDescent="0.2">
      <c r="A286" s="465"/>
      <c r="B286" s="461"/>
      <c r="C286" s="462"/>
      <c r="D286" s="462"/>
      <c r="E286" s="463"/>
      <c r="F286" s="461"/>
      <c r="G286" s="462"/>
      <c r="H286" s="462"/>
      <c r="I286" s="462"/>
      <c r="J286" s="462"/>
      <c r="K286" s="464"/>
      <c r="L286" s="150"/>
      <c r="M286" s="460" t="str">
        <f t="shared" si="4"/>
        <v/>
      </c>
    </row>
    <row r="287" spans="1:13" ht="14.45" customHeight="1" x14ac:dyDescent="0.2">
      <c r="A287" s="465"/>
      <c r="B287" s="461"/>
      <c r="C287" s="462"/>
      <c r="D287" s="462"/>
      <c r="E287" s="463"/>
      <c r="F287" s="461"/>
      <c r="G287" s="462"/>
      <c r="H287" s="462"/>
      <c r="I287" s="462"/>
      <c r="J287" s="462"/>
      <c r="K287" s="464"/>
      <c r="L287" s="150"/>
      <c r="M287" s="460" t="str">
        <f t="shared" si="4"/>
        <v/>
      </c>
    </row>
    <row r="288" spans="1:13" ht="14.45" customHeight="1" x14ac:dyDescent="0.2">
      <c r="A288" s="465"/>
      <c r="B288" s="461"/>
      <c r="C288" s="462"/>
      <c r="D288" s="462"/>
      <c r="E288" s="463"/>
      <c r="F288" s="461"/>
      <c r="G288" s="462"/>
      <c r="H288" s="462"/>
      <c r="I288" s="462"/>
      <c r="J288" s="462"/>
      <c r="K288" s="464"/>
      <c r="L288" s="150"/>
      <c r="M288" s="460" t="str">
        <f t="shared" si="4"/>
        <v/>
      </c>
    </row>
    <row r="289" spans="1:13" ht="14.45" customHeight="1" x14ac:dyDescent="0.2">
      <c r="A289" s="465"/>
      <c r="B289" s="461"/>
      <c r="C289" s="462"/>
      <c r="D289" s="462"/>
      <c r="E289" s="463"/>
      <c r="F289" s="461"/>
      <c r="G289" s="462"/>
      <c r="H289" s="462"/>
      <c r="I289" s="462"/>
      <c r="J289" s="462"/>
      <c r="K289" s="464"/>
      <c r="L289" s="150"/>
      <c r="M289" s="460" t="str">
        <f t="shared" si="4"/>
        <v/>
      </c>
    </row>
    <row r="290" spans="1:13" ht="14.45" customHeight="1" x14ac:dyDescent="0.2">
      <c r="A290" s="465"/>
      <c r="B290" s="461"/>
      <c r="C290" s="462"/>
      <c r="D290" s="462"/>
      <c r="E290" s="463"/>
      <c r="F290" s="461"/>
      <c r="G290" s="462"/>
      <c r="H290" s="462"/>
      <c r="I290" s="462"/>
      <c r="J290" s="462"/>
      <c r="K290" s="464"/>
      <c r="L290" s="150"/>
      <c r="M290" s="460" t="str">
        <f t="shared" si="4"/>
        <v/>
      </c>
    </row>
    <row r="291" spans="1:13" ht="14.45" customHeight="1" x14ac:dyDescent="0.2">
      <c r="A291" s="465"/>
      <c r="B291" s="461"/>
      <c r="C291" s="462"/>
      <c r="D291" s="462"/>
      <c r="E291" s="463"/>
      <c r="F291" s="461"/>
      <c r="G291" s="462"/>
      <c r="H291" s="462"/>
      <c r="I291" s="462"/>
      <c r="J291" s="462"/>
      <c r="K291" s="464"/>
      <c r="L291" s="150"/>
      <c r="M291" s="460" t="str">
        <f t="shared" si="4"/>
        <v/>
      </c>
    </row>
    <row r="292" spans="1:13" ht="14.45" customHeight="1" x14ac:dyDescent="0.2">
      <c r="A292" s="465"/>
      <c r="B292" s="461"/>
      <c r="C292" s="462"/>
      <c r="D292" s="462"/>
      <c r="E292" s="463"/>
      <c r="F292" s="461"/>
      <c r="G292" s="462"/>
      <c r="H292" s="462"/>
      <c r="I292" s="462"/>
      <c r="J292" s="462"/>
      <c r="K292" s="464"/>
      <c r="L292" s="150"/>
      <c r="M292" s="460" t="str">
        <f t="shared" si="4"/>
        <v/>
      </c>
    </row>
    <row r="293" spans="1:13" ht="14.45" customHeight="1" x14ac:dyDescent="0.2">
      <c r="A293" s="465"/>
      <c r="B293" s="461"/>
      <c r="C293" s="462"/>
      <c r="D293" s="462"/>
      <c r="E293" s="463"/>
      <c r="F293" s="461"/>
      <c r="G293" s="462"/>
      <c r="H293" s="462"/>
      <c r="I293" s="462"/>
      <c r="J293" s="462"/>
      <c r="K293" s="464"/>
      <c r="L293" s="150"/>
      <c r="M293" s="460" t="str">
        <f t="shared" si="4"/>
        <v/>
      </c>
    </row>
    <row r="294" spans="1:13" ht="14.45" customHeight="1" x14ac:dyDescent="0.2">
      <c r="A294" s="465"/>
      <c r="B294" s="461"/>
      <c r="C294" s="462"/>
      <c r="D294" s="462"/>
      <c r="E294" s="463"/>
      <c r="F294" s="461"/>
      <c r="G294" s="462"/>
      <c r="H294" s="462"/>
      <c r="I294" s="462"/>
      <c r="J294" s="462"/>
      <c r="K294" s="464"/>
      <c r="L294" s="150"/>
      <c r="M294" s="460" t="str">
        <f t="shared" si="4"/>
        <v/>
      </c>
    </row>
    <row r="295" spans="1:13" ht="14.45" customHeight="1" x14ac:dyDescent="0.2">
      <c r="A295" s="465"/>
      <c r="B295" s="461"/>
      <c r="C295" s="462"/>
      <c r="D295" s="462"/>
      <c r="E295" s="463"/>
      <c r="F295" s="461"/>
      <c r="G295" s="462"/>
      <c r="H295" s="462"/>
      <c r="I295" s="462"/>
      <c r="J295" s="462"/>
      <c r="K295" s="464"/>
      <c r="L295" s="150"/>
      <c r="M295" s="460" t="str">
        <f t="shared" si="4"/>
        <v/>
      </c>
    </row>
    <row r="296" spans="1:13" ht="14.45" customHeight="1" x14ac:dyDescent="0.2">
      <c r="A296" s="465"/>
      <c r="B296" s="461"/>
      <c r="C296" s="462"/>
      <c r="D296" s="462"/>
      <c r="E296" s="463"/>
      <c r="F296" s="461"/>
      <c r="G296" s="462"/>
      <c r="H296" s="462"/>
      <c r="I296" s="462"/>
      <c r="J296" s="462"/>
      <c r="K296" s="464"/>
      <c r="L296" s="150"/>
      <c r="M296" s="460" t="str">
        <f t="shared" si="4"/>
        <v/>
      </c>
    </row>
    <row r="297" spans="1:13" ht="14.45" customHeight="1" x14ac:dyDescent="0.2">
      <c r="A297" s="465"/>
      <c r="B297" s="461"/>
      <c r="C297" s="462"/>
      <c r="D297" s="462"/>
      <c r="E297" s="463"/>
      <c r="F297" s="461"/>
      <c r="G297" s="462"/>
      <c r="H297" s="462"/>
      <c r="I297" s="462"/>
      <c r="J297" s="462"/>
      <c r="K297" s="464"/>
      <c r="L297" s="150"/>
      <c r="M297" s="460" t="str">
        <f t="shared" si="4"/>
        <v/>
      </c>
    </row>
    <row r="298" spans="1:13" ht="14.45" customHeight="1" x14ac:dyDescent="0.2">
      <c r="A298" s="465"/>
      <c r="B298" s="461"/>
      <c r="C298" s="462"/>
      <c r="D298" s="462"/>
      <c r="E298" s="463"/>
      <c r="F298" s="461"/>
      <c r="G298" s="462"/>
      <c r="H298" s="462"/>
      <c r="I298" s="462"/>
      <c r="J298" s="462"/>
      <c r="K298" s="464"/>
      <c r="L298" s="150"/>
      <c r="M298" s="460" t="str">
        <f t="shared" si="4"/>
        <v/>
      </c>
    </row>
    <row r="299" spans="1:13" ht="14.45" customHeight="1" x14ac:dyDescent="0.2">
      <c r="A299" s="465"/>
      <c r="B299" s="461"/>
      <c r="C299" s="462"/>
      <c r="D299" s="462"/>
      <c r="E299" s="463"/>
      <c r="F299" s="461"/>
      <c r="G299" s="462"/>
      <c r="H299" s="462"/>
      <c r="I299" s="462"/>
      <c r="J299" s="462"/>
      <c r="K299" s="464"/>
      <c r="L299" s="150"/>
      <c r="M299" s="460" t="str">
        <f t="shared" si="4"/>
        <v/>
      </c>
    </row>
    <row r="300" spans="1:13" ht="14.45" customHeight="1" x14ac:dyDescent="0.2">
      <c r="A300" s="465"/>
      <c r="B300" s="461"/>
      <c r="C300" s="462"/>
      <c r="D300" s="462"/>
      <c r="E300" s="463"/>
      <c r="F300" s="461"/>
      <c r="G300" s="462"/>
      <c r="H300" s="462"/>
      <c r="I300" s="462"/>
      <c r="J300" s="462"/>
      <c r="K300" s="464"/>
      <c r="L300" s="150"/>
      <c r="M300" s="460" t="str">
        <f t="shared" si="4"/>
        <v/>
      </c>
    </row>
    <row r="301" spans="1:13" ht="14.45" customHeight="1" x14ac:dyDescent="0.2">
      <c r="A301" s="465"/>
      <c r="B301" s="461"/>
      <c r="C301" s="462"/>
      <c r="D301" s="462"/>
      <c r="E301" s="463"/>
      <c r="F301" s="461"/>
      <c r="G301" s="462"/>
      <c r="H301" s="462"/>
      <c r="I301" s="462"/>
      <c r="J301" s="462"/>
      <c r="K301" s="464"/>
      <c r="L301" s="150"/>
      <c r="M301" s="460" t="str">
        <f t="shared" si="4"/>
        <v/>
      </c>
    </row>
    <row r="302" spans="1:13" ht="14.45" customHeight="1" x14ac:dyDescent="0.2">
      <c r="A302" s="465"/>
      <c r="B302" s="461"/>
      <c r="C302" s="462"/>
      <c r="D302" s="462"/>
      <c r="E302" s="463"/>
      <c r="F302" s="461"/>
      <c r="G302" s="462"/>
      <c r="H302" s="462"/>
      <c r="I302" s="462"/>
      <c r="J302" s="462"/>
      <c r="K302" s="464"/>
      <c r="L302" s="150"/>
      <c r="M302" s="460" t="str">
        <f t="shared" si="4"/>
        <v/>
      </c>
    </row>
    <row r="303" spans="1:13" ht="14.45" customHeight="1" x14ac:dyDescent="0.2">
      <c r="A303" s="465"/>
      <c r="B303" s="461"/>
      <c r="C303" s="462"/>
      <c r="D303" s="462"/>
      <c r="E303" s="463"/>
      <c r="F303" s="461"/>
      <c r="G303" s="462"/>
      <c r="H303" s="462"/>
      <c r="I303" s="462"/>
      <c r="J303" s="462"/>
      <c r="K303" s="464"/>
      <c r="L303" s="150"/>
      <c r="M303" s="460" t="str">
        <f t="shared" si="4"/>
        <v/>
      </c>
    </row>
    <row r="304" spans="1:13" ht="14.45" customHeight="1" x14ac:dyDescent="0.2">
      <c r="A304" s="465"/>
      <c r="B304" s="461"/>
      <c r="C304" s="462"/>
      <c r="D304" s="462"/>
      <c r="E304" s="463"/>
      <c r="F304" s="461"/>
      <c r="G304" s="462"/>
      <c r="H304" s="462"/>
      <c r="I304" s="462"/>
      <c r="J304" s="462"/>
      <c r="K304" s="464"/>
      <c r="L304" s="150"/>
      <c r="M304" s="460" t="str">
        <f t="shared" si="4"/>
        <v/>
      </c>
    </row>
    <row r="305" spans="1:13" ht="14.45" customHeight="1" x14ac:dyDescent="0.2">
      <c r="A305" s="465"/>
      <c r="B305" s="461"/>
      <c r="C305" s="462"/>
      <c r="D305" s="462"/>
      <c r="E305" s="463"/>
      <c r="F305" s="461"/>
      <c r="G305" s="462"/>
      <c r="H305" s="462"/>
      <c r="I305" s="462"/>
      <c r="J305" s="462"/>
      <c r="K305" s="464"/>
      <c r="L305" s="150"/>
      <c r="M305" s="460" t="str">
        <f t="shared" si="4"/>
        <v/>
      </c>
    </row>
    <row r="306" spans="1:13" ht="14.45" customHeight="1" x14ac:dyDescent="0.2">
      <c r="A306" s="465"/>
      <c r="B306" s="461"/>
      <c r="C306" s="462"/>
      <c r="D306" s="462"/>
      <c r="E306" s="463"/>
      <c r="F306" s="461"/>
      <c r="G306" s="462"/>
      <c r="H306" s="462"/>
      <c r="I306" s="462"/>
      <c r="J306" s="462"/>
      <c r="K306" s="464"/>
      <c r="L306" s="150"/>
      <c r="M306" s="460" t="str">
        <f t="shared" si="4"/>
        <v/>
      </c>
    </row>
    <row r="307" spans="1:13" ht="14.45" customHeight="1" x14ac:dyDescent="0.2">
      <c r="A307" s="465"/>
      <c r="B307" s="461"/>
      <c r="C307" s="462"/>
      <c r="D307" s="462"/>
      <c r="E307" s="463"/>
      <c r="F307" s="461"/>
      <c r="G307" s="462"/>
      <c r="H307" s="462"/>
      <c r="I307" s="462"/>
      <c r="J307" s="462"/>
      <c r="K307" s="464"/>
      <c r="L307" s="150"/>
      <c r="M307" s="460" t="str">
        <f t="shared" si="4"/>
        <v/>
      </c>
    </row>
    <row r="308" spans="1:13" ht="14.45" customHeight="1" x14ac:dyDescent="0.2">
      <c r="A308" s="465"/>
      <c r="B308" s="461"/>
      <c r="C308" s="462"/>
      <c r="D308" s="462"/>
      <c r="E308" s="463"/>
      <c r="F308" s="461"/>
      <c r="G308" s="462"/>
      <c r="H308" s="462"/>
      <c r="I308" s="462"/>
      <c r="J308" s="462"/>
      <c r="K308" s="464"/>
      <c r="L308" s="150"/>
      <c r="M308" s="460" t="str">
        <f t="shared" si="4"/>
        <v/>
      </c>
    </row>
    <row r="309" spans="1:13" ht="14.45" customHeight="1" x14ac:dyDescent="0.2">
      <c r="A309" s="465"/>
      <c r="B309" s="461"/>
      <c r="C309" s="462"/>
      <c r="D309" s="462"/>
      <c r="E309" s="463"/>
      <c r="F309" s="461"/>
      <c r="G309" s="462"/>
      <c r="H309" s="462"/>
      <c r="I309" s="462"/>
      <c r="J309" s="462"/>
      <c r="K309" s="464"/>
      <c r="L309" s="150"/>
      <c r="M309" s="460" t="str">
        <f t="shared" si="4"/>
        <v/>
      </c>
    </row>
    <row r="310" spans="1:13" ht="14.45" customHeight="1" x14ac:dyDescent="0.2">
      <c r="A310" s="465"/>
      <c r="B310" s="461"/>
      <c r="C310" s="462"/>
      <c r="D310" s="462"/>
      <c r="E310" s="463"/>
      <c r="F310" s="461"/>
      <c r="G310" s="462"/>
      <c r="H310" s="462"/>
      <c r="I310" s="462"/>
      <c r="J310" s="462"/>
      <c r="K310" s="464"/>
      <c r="L310" s="150"/>
      <c r="M310" s="460" t="str">
        <f t="shared" si="4"/>
        <v/>
      </c>
    </row>
    <row r="311" spans="1:13" ht="14.45" customHeight="1" x14ac:dyDescent="0.2">
      <c r="A311" s="465"/>
      <c r="B311" s="461"/>
      <c r="C311" s="462"/>
      <c r="D311" s="462"/>
      <c r="E311" s="463"/>
      <c r="F311" s="461"/>
      <c r="G311" s="462"/>
      <c r="H311" s="462"/>
      <c r="I311" s="462"/>
      <c r="J311" s="462"/>
      <c r="K311" s="464"/>
      <c r="L311" s="150"/>
      <c r="M311" s="460" t="str">
        <f t="shared" si="4"/>
        <v/>
      </c>
    </row>
    <row r="312" spans="1:13" ht="14.45" customHeight="1" x14ac:dyDescent="0.2">
      <c r="A312" s="465"/>
      <c r="B312" s="461"/>
      <c r="C312" s="462"/>
      <c r="D312" s="462"/>
      <c r="E312" s="463"/>
      <c r="F312" s="461"/>
      <c r="G312" s="462"/>
      <c r="H312" s="462"/>
      <c r="I312" s="462"/>
      <c r="J312" s="462"/>
      <c r="K312" s="464"/>
      <c r="L312" s="150"/>
      <c r="M312" s="460" t="str">
        <f t="shared" si="4"/>
        <v/>
      </c>
    </row>
    <row r="313" spans="1:13" ht="14.45" customHeight="1" x14ac:dyDescent="0.2">
      <c r="A313" s="465"/>
      <c r="B313" s="461"/>
      <c r="C313" s="462"/>
      <c r="D313" s="462"/>
      <c r="E313" s="463"/>
      <c r="F313" s="461"/>
      <c r="G313" s="462"/>
      <c r="H313" s="462"/>
      <c r="I313" s="462"/>
      <c r="J313" s="462"/>
      <c r="K313" s="464"/>
      <c r="L313" s="150"/>
      <c r="M313" s="460" t="str">
        <f t="shared" si="4"/>
        <v/>
      </c>
    </row>
    <row r="314" spans="1:13" ht="14.45" customHeight="1" x14ac:dyDescent="0.2">
      <c r="A314" s="465"/>
      <c r="B314" s="461"/>
      <c r="C314" s="462"/>
      <c r="D314" s="462"/>
      <c r="E314" s="463"/>
      <c r="F314" s="461"/>
      <c r="G314" s="462"/>
      <c r="H314" s="462"/>
      <c r="I314" s="462"/>
      <c r="J314" s="462"/>
      <c r="K314" s="464"/>
      <c r="L314" s="150"/>
      <c r="M314" s="460" t="str">
        <f t="shared" si="4"/>
        <v/>
      </c>
    </row>
    <row r="315" spans="1:13" ht="14.45" customHeight="1" x14ac:dyDescent="0.2">
      <c r="A315" s="465"/>
      <c r="B315" s="461"/>
      <c r="C315" s="462"/>
      <c r="D315" s="462"/>
      <c r="E315" s="463"/>
      <c r="F315" s="461"/>
      <c r="G315" s="462"/>
      <c r="H315" s="462"/>
      <c r="I315" s="462"/>
      <c r="J315" s="462"/>
      <c r="K315" s="464"/>
      <c r="L315" s="150"/>
      <c r="M315" s="460" t="str">
        <f t="shared" si="4"/>
        <v/>
      </c>
    </row>
    <row r="316" spans="1:13" ht="14.45" customHeight="1" x14ac:dyDescent="0.2">
      <c r="A316" s="465"/>
      <c r="B316" s="461"/>
      <c r="C316" s="462"/>
      <c r="D316" s="462"/>
      <c r="E316" s="463"/>
      <c r="F316" s="461"/>
      <c r="G316" s="462"/>
      <c r="H316" s="462"/>
      <c r="I316" s="462"/>
      <c r="J316" s="462"/>
      <c r="K316" s="464"/>
      <c r="L316" s="150"/>
      <c r="M316" s="460" t="str">
        <f t="shared" si="4"/>
        <v/>
      </c>
    </row>
    <row r="317" spans="1:13" ht="14.45" customHeight="1" x14ac:dyDescent="0.2">
      <c r="A317" s="465"/>
      <c r="B317" s="461"/>
      <c r="C317" s="462"/>
      <c r="D317" s="462"/>
      <c r="E317" s="463"/>
      <c r="F317" s="461"/>
      <c r="G317" s="462"/>
      <c r="H317" s="462"/>
      <c r="I317" s="462"/>
      <c r="J317" s="462"/>
      <c r="K317" s="464"/>
      <c r="L317" s="150"/>
      <c r="M317" s="460" t="str">
        <f t="shared" si="4"/>
        <v/>
      </c>
    </row>
    <row r="318" spans="1:13" ht="14.45" customHeight="1" x14ac:dyDescent="0.2">
      <c r="A318" s="465"/>
      <c r="B318" s="461"/>
      <c r="C318" s="462"/>
      <c r="D318" s="462"/>
      <c r="E318" s="463"/>
      <c r="F318" s="461"/>
      <c r="G318" s="462"/>
      <c r="H318" s="462"/>
      <c r="I318" s="462"/>
      <c r="J318" s="462"/>
      <c r="K318" s="464"/>
      <c r="L318" s="150"/>
      <c r="M318" s="460" t="str">
        <f t="shared" si="4"/>
        <v/>
      </c>
    </row>
    <row r="319" spans="1:13" ht="14.45" customHeight="1" x14ac:dyDescent="0.2">
      <c r="A319" s="465"/>
      <c r="B319" s="461"/>
      <c r="C319" s="462"/>
      <c r="D319" s="462"/>
      <c r="E319" s="463"/>
      <c r="F319" s="461"/>
      <c r="G319" s="462"/>
      <c r="H319" s="462"/>
      <c r="I319" s="462"/>
      <c r="J319" s="462"/>
      <c r="K319" s="464"/>
      <c r="L319" s="150"/>
      <c r="M319" s="460" t="str">
        <f t="shared" si="4"/>
        <v/>
      </c>
    </row>
    <row r="320" spans="1:13" ht="14.45" customHeight="1" x14ac:dyDescent="0.2">
      <c r="A320" s="465"/>
      <c r="B320" s="461"/>
      <c r="C320" s="462"/>
      <c r="D320" s="462"/>
      <c r="E320" s="463"/>
      <c r="F320" s="461"/>
      <c r="G320" s="462"/>
      <c r="H320" s="462"/>
      <c r="I320" s="462"/>
      <c r="J320" s="462"/>
      <c r="K320" s="464"/>
      <c r="L320" s="150"/>
      <c r="M320" s="460" t="str">
        <f t="shared" si="4"/>
        <v/>
      </c>
    </row>
    <row r="321" spans="1:13" ht="14.45" customHeight="1" x14ac:dyDescent="0.2">
      <c r="A321" s="465"/>
      <c r="B321" s="461"/>
      <c r="C321" s="462"/>
      <c r="D321" s="462"/>
      <c r="E321" s="463"/>
      <c r="F321" s="461"/>
      <c r="G321" s="462"/>
      <c r="H321" s="462"/>
      <c r="I321" s="462"/>
      <c r="J321" s="462"/>
      <c r="K321" s="464"/>
      <c r="L321" s="150"/>
      <c r="M321" s="460" t="str">
        <f t="shared" si="4"/>
        <v/>
      </c>
    </row>
    <row r="322" spans="1:13" ht="14.45" customHeight="1" x14ac:dyDescent="0.2">
      <c r="A322" s="465"/>
      <c r="B322" s="461"/>
      <c r="C322" s="462"/>
      <c r="D322" s="462"/>
      <c r="E322" s="463"/>
      <c r="F322" s="461"/>
      <c r="G322" s="462"/>
      <c r="H322" s="462"/>
      <c r="I322" s="462"/>
      <c r="J322" s="462"/>
      <c r="K322" s="464"/>
      <c r="L322" s="150"/>
      <c r="M322" s="460" t="str">
        <f t="shared" si="4"/>
        <v/>
      </c>
    </row>
    <row r="323" spans="1:13" ht="14.45" customHeight="1" x14ac:dyDescent="0.2">
      <c r="A323" s="465"/>
      <c r="B323" s="461"/>
      <c r="C323" s="462"/>
      <c r="D323" s="462"/>
      <c r="E323" s="463"/>
      <c r="F323" s="461"/>
      <c r="G323" s="462"/>
      <c r="H323" s="462"/>
      <c r="I323" s="462"/>
      <c r="J323" s="462"/>
      <c r="K323" s="464"/>
      <c r="L323" s="150"/>
      <c r="M323" s="460" t="str">
        <f t="shared" si="4"/>
        <v/>
      </c>
    </row>
    <row r="324" spans="1:13" ht="14.45" customHeight="1" x14ac:dyDescent="0.2">
      <c r="A324" s="465"/>
      <c r="B324" s="461"/>
      <c r="C324" s="462"/>
      <c r="D324" s="462"/>
      <c r="E324" s="463"/>
      <c r="F324" s="461"/>
      <c r="G324" s="462"/>
      <c r="H324" s="462"/>
      <c r="I324" s="462"/>
      <c r="J324" s="462"/>
      <c r="K324" s="464"/>
      <c r="L324" s="150"/>
      <c r="M324" s="460" t="str">
        <f t="shared" si="4"/>
        <v/>
      </c>
    </row>
    <row r="325" spans="1:13" ht="14.45" customHeight="1" x14ac:dyDescent="0.2">
      <c r="A325" s="465"/>
      <c r="B325" s="461"/>
      <c r="C325" s="462"/>
      <c r="D325" s="462"/>
      <c r="E325" s="463"/>
      <c r="F325" s="461"/>
      <c r="G325" s="462"/>
      <c r="H325" s="462"/>
      <c r="I325" s="462"/>
      <c r="J325" s="462"/>
      <c r="K325" s="464"/>
      <c r="L325" s="150"/>
      <c r="M325" s="460" t="str">
        <f t="shared" si="4"/>
        <v/>
      </c>
    </row>
    <row r="326" spans="1:13" ht="14.45" customHeight="1" x14ac:dyDescent="0.2">
      <c r="A326" s="465"/>
      <c r="B326" s="461"/>
      <c r="C326" s="462"/>
      <c r="D326" s="462"/>
      <c r="E326" s="463"/>
      <c r="F326" s="461"/>
      <c r="G326" s="462"/>
      <c r="H326" s="462"/>
      <c r="I326" s="462"/>
      <c r="J326" s="462"/>
      <c r="K326" s="464"/>
      <c r="L326" s="150"/>
      <c r="M326" s="460" t="str">
        <f t="shared" ref="M326:M389" si="5">IF(A326="HV","HV",IF(OR(LEFT(A326,16)="               5",LEFT(A326,16)="               6",LEFT(A326,16)="               7",LEFT(A326,16)="               8"),"X",""))</f>
        <v/>
      </c>
    </row>
    <row r="327" spans="1:13" ht="14.45" customHeight="1" x14ac:dyDescent="0.2">
      <c r="A327" s="465"/>
      <c r="B327" s="461"/>
      <c r="C327" s="462"/>
      <c r="D327" s="462"/>
      <c r="E327" s="463"/>
      <c r="F327" s="461"/>
      <c r="G327" s="462"/>
      <c r="H327" s="462"/>
      <c r="I327" s="462"/>
      <c r="J327" s="462"/>
      <c r="K327" s="464"/>
      <c r="L327" s="150"/>
      <c r="M327" s="460" t="str">
        <f t="shared" si="5"/>
        <v/>
      </c>
    </row>
    <row r="328" spans="1:13" ht="14.45" customHeight="1" x14ac:dyDescent="0.2">
      <c r="A328" s="465"/>
      <c r="B328" s="461"/>
      <c r="C328" s="462"/>
      <c r="D328" s="462"/>
      <c r="E328" s="463"/>
      <c r="F328" s="461"/>
      <c r="G328" s="462"/>
      <c r="H328" s="462"/>
      <c r="I328" s="462"/>
      <c r="J328" s="462"/>
      <c r="K328" s="464"/>
      <c r="L328" s="150"/>
      <c r="M328" s="460" t="str">
        <f t="shared" si="5"/>
        <v/>
      </c>
    </row>
    <row r="329" spans="1:13" ht="14.45" customHeight="1" x14ac:dyDescent="0.2">
      <c r="A329" s="465"/>
      <c r="B329" s="461"/>
      <c r="C329" s="462"/>
      <c r="D329" s="462"/>
      <c r="E329" s="463"/>
      <c r="F329" s="461"/>
      <c r="G329" s="462"/>
      <c r="H329" s="462"/>
      <c r="I329" s="462"/>
      <c r="J329" s="462"/>
      <c r="K329" s="464"/>
      <c r="L329" s="150"/>
      <c r="M329" s="460" t="str">
        <f t="shared" si="5"/>
        <v/>
      </c>
    </row>
    <row r="330" spans="1:13" ht="14.45" customHeight="1" x14ac:dyDescent="0.2">
      <c r="A330" s="465"/>
      <c r="B330" s="461"/>
      <c r="C330" s="462"/>
      <c r="D330" s="462"/>
      <c r="E330" s="463"/>
      <c r="F330" s="461"/>
      <c r="G330" s="462"/>
      <c r="H330" s="462"/>
      <c r="I330" s="462"/>
      <c r="J330" s="462"/>
      <c r="K330" s="464"/>
      <c r="L330" s="150"/>
      <c r="M330" s="460" t="str">
        <f t="shared" si="5"/>
        <v/>
      </c>
    </row>
    <row r="331" spans="1:13" ht="14.45" customHeight="1" x14ac:dyDescent="0.2">
      <c r="A331" s="465"/>
      <c r="B331" s="461"/>
      <c r="C331" s="462"/>
      <c r="D331" s="462"/>
      <c r="E331" s="463"/>
      <c r="F331" s="461"/>
      <c r="G331" s="462"/>
      <c r="H331" s="462"/>
      <c r="I331" s="462"/>
      <c r="J331" s="462"/>
      <c r="K331" s="464"/>
      <c r="L331" s="150"/>
      <c r="M331" s="460" t="str">
        <f t="shared" si="5"/>
        <v/>
      </c>
    </row>
    <row r="332" spans="1:13" ht="14.45" customHeight="1" x14ac:dyDescent="0.2">
      <c r="A332" s="465"/>
      <c r="B332" s="461"/>
      <c r="C332" s="462"/>
      <c r="D332" s="462"/>
      <c r="E332" s="463"/>
      <c r="F332" s="461"/>
      <c r="G332" s="462"/>
      <c r="H332" s="462"/>
      <c r="I332" s="462"/>
      <c r="J332" s="462"/>
      <c r="K332" s="464"/>
      <c r="L332" s="150"/>
      <c r="M332" s="460" t="str">
        <f t="shared" si="5"/>
        <v/>
      </c>
    </row>
    <row r="333" spans="1:13" ht="14.45" customHeight="1" x14ac:dyDescent="0.2">
      <c r="A333" s="465"/>
      <c r="B333" s="461"/>
      <c r="C333" s="462"/>
      <c r="D333" s="462"/>
      <c r="E333" s="463"/>
      <c r="F333" s="461"/>
      <c r="G333" s="462"/>
      <c r="H333" s="462"/>
      <c r="I333" s="462"/>
      <c r="J333" s="462"/>
      <c r="K333" s="464"/>
      <c r="L333" s="150"/>
      <c r="M333" s="460" t="str">
        <f t="shared" si="5"/>
        <v/>
      </c>
    </row>
    <row r="334" spans="1:13" ht="14.45" customHeight="1" x14ac:dyDescent="0.2">
      <c r="A334" s="465"/>
      <c r="B334" s="461"/>
      <c r="C334" s="462"/>
      <c r="D334" s="462"/>
      <c r="E334" s="463"/>
      <c r="F334" s="461"/>
      <c r="G334" s="462"/>
      <c r="H334" s="462"/>
      <c r="I334" s="462"/>
      <c r="J334" s="462"/>
      <c r="K334" s="464"/>
      <c r="L334" s="150"/>
      <c r="M334" s="460" t="str">
        <f t="shared" si="5"/>
        <v/>
      </c>
    </row>
    <row r="335" spans="1:13" ht="14.45" customHeight="1" x14ac:dyDescent="0.2">
      <c r="A335" s="465"/>
      <c r="B335" s="461"/>
      <c r="C335" s="462"/>
      <c r="D335" s="462"/>
      <c r="E335" s="463"/>
      <c r="F335" s="461"/>
      <c r="G335" s="462"/>
      <c r="H335" s="462"/>
      <c r="I335" s="462"/>
      <c r="J335" s="462"/>
      <c r="K335" s="464"/>
      <c r="L335" s="150"/>
      <c r="M335" s="460" t="str">
        <f t="shared" si="5"/>
        <v/>
      </c>
    </row>
    <row r="336" spans="1:13" ht="14.45" customHeight="1" x14ac:dyDescent="0.2">
      <c r="A336" s="465"/>
      <c r="B336" s="461"/>
      <c r="C336" s="462"/>
      <c r="D336" s="462"/>
      <c r="E336" s="463"/>
      <c r="F336" s="461"/>
      <c r="G336" s="462"/>
      <c r="H336" s="462"/>
      <c r="I336" s="462"/>
      <c r="J336" s="462"/>
      <c r="K336" s="464"/>
      <c r="L336" s="150"/>
      <c r="M336" s="460" t="str">
        <f t="shared" si="5"/>
        <v/>
      </c>
    </row>
    <row r="337" spans="1:13" ht="14.45" customHeight="1" x14ac:dyDescent="0.2">
      <c r="A337" s="465"/>
      <c r="B337" s="461"/>
      <c r="C337" s="462"/>
      <c r="D337" s="462"/>
      <c r="E337" s="463"/>
      <c r="F337" s="461"/>
      <c r="G337" s="462"/>
      <c r="H337" s="462"/>
      <c r="I337" s="462"/>
      <c r="J337" s="462"/>
      <c r="K337" s="464"/>
      <c r="L337" s="150"/>
      <c r="M337" s="460" t="str">
        <f t="shared" si="5"/>
        <v/>
      </c>
    </row>
    <row r="338" spans="1:13" ht="14.45" customHeight="1" x14ac:dyDescent="0.2">
      <c r="A338" s="465"/>
      <c r="B338" s="461"/>
      <c r="C338" s="462"/>
      <c r="D338" s="462"/>
      <c r="E338" s="463"/>
      <c r="F338" s="461"/>
      <c r="G338" s="462"/>
      <c r="H338" s="462"/>
      <c r="I338" s="462"/>
      <c r="J338" s="462"/>
      <c r="K338" s="464"/>
      <c r="L338" s="150"/>
      <c r="M338" s="460" t="str">
        <f t="shared" si="5"/>
        <v/>
      </c>
    </row>
    <row r="339" spans="1:13" ht="14.45" customHeight="1" x14ac:dyDescent="0.2">
      <c r="A339" s="465"/>
      <c r="B339" s="461"/>
      <c r="C339" s="462"/>
      <c r="D339" s="462"/>
      <c r="E339" s="463"/>
      <c r="F339" s="461"/>
      <c r="G339" s="462"/>
      <c r="H339" s="462"/>
      <c r="I339" s="462"/>
      <c r="J339" s="462"/>
      <c r="K339" s="464"/>
      <c r="L339" s="150"/>
      <c r="M339" s="460" t="str">
        <f t="shared" si="5"/>
        <v/>
      </c>
    </row>
    <row r="340" spans="1:13" ht="14.45" customHeight="1" x14ac:dyDescent="0.2">
      <c r="A340" s="465"/>
      <c r="B340" s="461"/>
      <c r="C340" s="462"/>
      <c r="D340" s="462"/>
      <c r="E340" s="463"/>
      <c r="F340" s="461"/>
      <c r="G340" s="462"/>
      <c r="H340" s="462"/>
      <c r="I340" s="462"/>
      <c r="J340" s="462"/>
      <c r="K340" s="464"/>
      <c r="L340" s="150"/>
      <c r="M340" s="460" t="str">
        <f t="shared" si="5"/>
        <v/>
      </c>
    </row>
    <row r="341" spans="1:13" ht="14.45" customHeight="1" x14ac:dyDescent="0.2">
      <c r="A341" s="465"/>
      <c r="B341" s="461"/>
      <c r="C341" s="462"/>
      <c r="D341" s="462"/>
      <c r="E341" s="463"/>
      <c r="F341" s="461"/>
      <c r="G341" s="462"/>
      <c r="H341" s="462"/>
      <c r="I341" s="462"/>
      <c r="J341" s="462"/>
      <c r="K341" s="464"/>
      <c r="L341" s="150"/>
      <c r="M341" s="460" t="str">
        <f t="shared" si="5"/>
        <v/>
      </c>
    </row>
    <row r="342" spans="1:13" ht="14.45" customHeight="1" x14ac:dyDescent="0.2">
      <c r="A342" s="465"/>
      <c r="B342" s="461"/>
      <c r="C342" s="462"/>
      <c r="D342" s="462"/>
      <c r="E342" s="463"/>
      <c r="F342" s="461"/>
      <c r="G342" s="462"/>
      <c r="H342" s="462"/>
      <c r="I342" s="462"/>
      <c r="J342" s="462"/>
      <c r="K342" s="464"/>
      <c r="L342" s="150"/>
      <c r="M342" s="460" t="str">
        <f t="shared" si="5"/>
        <v/>
      </c>
    </row>
    <row r="343" spans="1:13" ht="14.45" customHeight="1" x14ac:dyDescent="0.2">
      <c r="A343" s="465"/>
      <c r="B343" s="461"/>
      <c r="C343" s="462"/>
      <c r="D343" s="462"/>
      <c r="E343" s="463"/>
      <c r="F343" s="461"/>
      <c r="G343" s="462"/>
      <c r="H343" s="462"/>
      <c r="I343" s="462"/>
      <c r="J343" s="462"/>
      <c r="K343" s="464"/>
      <c r="L343" s="150"/>
      <c r="M343" s="460" t="str">
        <f t="shared" si="5"/>
        <v/>
      </c>
    </row>
    <row r="344" spans="1:13" ht="14.45" customHeight="1" x14ac:dyDescent="0.2">
      <c r="A344" s="465"/>
      <c r="B344" s="461"/>
      <c r="C344" s="462"/>
      <c r="D344" s="462"/>
      <c r="E344" s="463"/>
      <c r="F344" s="461"/>
      <c r="G344" s="462"/>
      <c r="H344" s="462"/>
      <c r="I344" s="462"/>
      <c r="J344" s="462"/>
      <c r="K344" s="464"/>
      <c r="L344" s="150"/>
      <c r="M344" s="460" t="str">
        <f t="shared" si="5"/>
        <v/>
      </c>
    </row>
    <row r="345" spans="1:13" ht="14.45" customHeight="1" x14ac:dyDescent="0.2">
      <c r="A345" s="465"/>
      <c r="B345" s="461"/>
      <c r="C345" s="462"/>
      <c r="D345" s="462"/>
      <c r="E345" s="463"/>
      <c r="F345" s="461"/>
      <c r="G345" s="462"/>
      <c r="H345" s="462"/>
      <c r="I345" s="462"/>
      <c r="J345" s="462"/>
      <c r="K345" s="464"/>
      <c r="L345" s="150"/>
      <c r="M345" s="460" t="str">
        <f t="shared" si="5"/>
        <v/>
      </c>
    </row>
    <row r="346" spans="1:13" ht="14.45" customHeight="1" x14ac:dyDescent="0.2">
      <c r="A346" s="465"/>
      <c r="B346" s="461"/>
      <c r="C346" s="462"/>
      <c r="D346" s="462"/>
      <c r="E346" s="463"/>
      <c r="F346" s="461"/>
      <c r="G346" s="462"/>
      <c r="H346" s="462"/>
      <c r="I346" s="462"/>
      <c r="J346" s="462"/>
      <c r="K346" s="464"/>
      <c r="L346" s="150"/>
      <c r="M346" s="460" t="str">
        <f t="shared" si="5"/>
        <v/>
      </c>
    </row>
    <row r="347" spans="1:13" ht="14.45" customHeight="1" x14ac:dyDescent="0.2">
      <c r="A347" s="465"/>
      <c r="B347" s="461"/>
      <c r="C347" s="462"/>
      <c r="D347" s="462"/>
      <c r="E347" s="463"/>
      <c r="F347" s="461"/>
      <c r="G347" s="462"/>
      <c r="H347" s="462"/>
      <c r="I347" s="462"/>
      <c r="J347" s="462"/>
      <c r="K347" s="464"/>
      <c r="L347" s="150"/>
      <c r="M347" s="460" t="str">
        <f t="shared" si="5"/>
        <v/>
      </c>
    </row>
    <row r="348" spans="1:13" ht="14.45" customHeight="1" x14ac:dyDescent="0.2">
      <c r="A348" s="465"/>
      <c r="B348" s="461"/>
      <c r="C348" s="462"/>
      <c r="D348" s="462"/>
      <c r="E348" s="463"/>
      <c r="F348" s="461"/>
      <c r="G348" s="462"/>
      <c r="H348" s="462"/>
      <c r="I348" s="462"/>
      <c r="J348" s="462"/>
      <c r="K348" s="464"/>
      <c r="L348" s="150"/>
      <c r="M348" s="460" t="str">
        <f t="shared" si="5"/>
        <v/>
      </c>
    </row>
    <row r="349" spans="1:13" ht="14.45" customHeight="1" x14ac:dyDescent="0.2">
      <c r="A349" s="465"/>
      <c r="B349" s="461"/>
      <c r="C349" s="462"/>
      <c r="D349" s="462"/>
      <c r="E349" s="463"/>
      <c r="F349" s="461"/>
      <c r="G349" s="462"/>
      <c r="H349" s="462"/>
      <c r="I349" s="462"/>
      <c r="J349" s="462"/>
      <c r="K349" s="464"/>
      <c r="L349" s="150"/>
      <c r="M349" s="460" t="str">
        <f t="shared" si="5"/>
        <v/>
      </c>
    </row>
    <row r="350" spans="1:13" ht="14.45" customHeight="1" x14ac:dyDescent="0.2">
      <c r="A350" s="465"/>
      <c r="B350" s="461"/>
      <c r="C350" s="462"/>
      <c r="D350" s="462"/>
      <c r="E350" s="463"/>
      <c r="F350" s="461"/>
      <c r="G350" s="462"/>
      <c r="H350" s="462"/>
      <c r="I350" s="462"/>
      <c r="J350" s="462"/>
      <c r="K350" s="464"/>
      <c r="L350" s="150"/>
      <c r="M350" s="460" t="str">
        <f t="shared" si="5"/>
        <v/>
      </c>
    </row>
    <row r="351" spans="1:13" ht="14.45" customHeight="1" x14ac:dyDescent="0.2">
      <c r="A351" s="465"/>
      <c r="B351" s="461"/>
      <c r="C351" s="462"/>
      <c r="D351" s="462"/>
      <c r="E351" s="463"/>
      <c r="F351" s="461"/>
      <c r="G351" s="462"/>
      <c r="H351" s="462"/>
      <c r="I351" s="462"/>
      <c r="J351" s="462"/>
      <c r="K351" s="464"/>
      <c r="L351" s="150"/>
      <c r="M351" s="460" t="str">
        <f t="shared" si="5"/>
        <v/>
      </c>
    </row>
    <row r="352" spans="1:13" ht="14.45" customHeight="1" x14ac:dyDescent="0.2">
      <c r="A352" s="465"/>
      <c r="B352" s="461"/>
      <c r="C352" s="462"/>
      <c r="D352" s="462"/>
      <c r="E352" s="463"/>
      <c r="F352" s="461"/>
      <c r="G352" s="462"/>
      <c r="H352" s="462"/>
      <c r="I352" s="462"/>
      <c r="J352" s="462"/>
      <c r="K352" s="464"/>
      <c r="L352" s="150"/>
      <c r="M352" s="460" t="str">
        <f t="shared" si="5"/>
        <v/>
      </c>
    </row>
    <row r="353" spans="1:13" ht="14.45" customHeight="1" x14ac:dyDescent="0.2">
      <c r="A353" s="465"/>
      <c r="B353" s="461"/>
      <c r="C353" s="462"/>
      <c r="D353" s="462"/>
      <c r="E353" s="463"/>
      <c r="F353" s="461"/>
      <c r="G353" s="462"/>
      <c r="H353" s="462"/>
      <c r="I353" s="462"/>
      <c r="J353" s="462"/>
      <c r="K353" s="464"/>
      <c r="L353" s="150"/>
      <c r="M353" s="460" t="str">
        <f t="shared" si="5"/>
        <v/>
      </c>
    </row>
    <row r="354" spans="1:13" ht="14.45" customHeight="1" x14ac:dyDescent="0.2">
      <c r="A354" s="465"/>
      <c r="B354" s="461"/>
      <c r="C354" s="462"/>
      <c r="D354" s="462"/>
      <c r="E354" s="463"/>
      <c r="F354" s="461"/>
      <c r="G354" s="462"/>
      <c r="H354" s="462"/>
      <c r="I354" s="462"/>
      <c r="J354" s="462"/>
      <c r="K354" s="464"/>
      <c r="L354" s="150"/>
      <c r="M354" s="460" t="str">
        <f t="shared" si="5"/>
        <v/>
      </c>
    </row>
    <row r="355" spans="1:13" ht="14.45" customHeight="1" x14ac:dyDescent="0.2">
      <c r="A355" s="465"/>
      <c r="B355" s="461"/>
      <c r="C355" s="462"/>
      <c r="D355" s="462"/>
      <c r="E355" s="463"/>
      <c r="F355" s="461"/>
      <c r="G355" s="462"/>
      <c r="H355" s="462"/>
      <c r="I355" s="462"/>
      <c r="J355" s="462"/>
      <c r="K355" s="464"/>
      <c r="L355" s="150"/>
      <c r="M355" s="460" t="str">
        <f t="shared" si="5"/>
        <v/>
      </c>
    </row>
    <row r="356" spans="1:13" ht="14.45" customHeight="1" x14ac:dyDescent="0.2">
      <c r="A356" s="465"/>
      <c r="B356" s="461"/>
      <c r="C356" s="462"/>
      <c r="D356" s="462"/>
      <c r="E356" s="463"/>
      <c r="F356" s="461"/>
      <c r="G356" s="462"/>
      <c r="H356" s="462"/>
      <c r="I356" s="462"/>
      <c r="J356" s="462"/>
      <c r="K356" s="464"/>
      <c r="L356" s="150"/>
      <c r="M356" s="460" t="str">
        <f t="shared" si="5"/>
        <v/>
      </c>
    </row>
    <row r="357" spans="1:13" ht="14.45" customHeight="1" x14ac:dyDescent="0.2">
      <c r="A357" s="465"/>
      <c r="B357" s="461"/>
      <c r="C357" s="462"/>
      <c r="D357" s="462"/>
      <c r="E357" s="463"/>
      <c r="F357" s="461"/>
      <c r="G357" s="462"/>
      <c r="H357" s="462"/>
      <c r="I357" s="462"/>
      <c r="J357" s="462"/>
      <c r="K357" s="464"/>
      <c r="L357" s="150"/>
      <c r="M357" s="460" t="str">
        <f t="shared" si="5"/>
        <v/>
      </c>
    </row>
    <row r="358" spans="1:13" ht="14.45" customHeight="1" x14ac:dyDescent="0.2">
      <c r="A358" s="465"/>
      <c r="B358" s="461"/>
      <c r="C358" s="462"/>
      <c r="D358" s="462"/>
      <c r="E358" s="463"/>
      <c r="F358" s="461"/>
      <c r="G358" s="462"/>
      <c r="H358" s="462"/>
      <c r="I358" s="462"/>
      <c r="J358" s="462"/>
      <c r="K358" s="464"/>
      <c r="L358" s="150"/>
      <c r="M358" s="460" t="str">
        <f t="shared" si="5"/>
        <v/>
      </c>
    </row>
    <row r="359" spans="1:13" ht="14.45" customHeight="1" x14ac:dyDescent="0.2">
      <c r="A359" s="465"/>
      <c r="B359" s="461"/>
      <c r="C359" s="462"/>
      <c r="D359" s="462"/>
      <c r="E359" s="463"/>
      <c r="F359" s="461"/>
      <c r="G359" s="462"/>
      <c r="H359" s="462"/>
      <c r="I359" s="462"/>
      <c r="J359" s="462"/>
      <c r="K359" s="464"/>
      <c r="L359" s="150"/>
      <c r="M359" s="460" t="str">
        <f t="shared" si="5"/>
        <v/>
      </c>
    </row>
    <row r="360" spans="1:13" ht="14.45" customHeight="1" x14ac:dyDescent="0.2">
      <c r="A360" s="465"/>
      <c r="B360" s="461"/>
      <c r="C360" s="462"/>
      <c r="D360" s="462"/>
      <c r="E360" s="463"/>
      <c r="F360" s="461"/>
      <c r="G360" s="462"/>
      <c r="H360" s="462"/>
      <c r="I360" s="462"/>
      <c r="J360" s="462"/>
      <c r="K360" s="464"/>
      <c r="L360" s="150"/>
      <c r="M360" s="460" t="str">
        <f t="shared" si="5"/>
        <v/>
      </c>
    </row>
    <row r="361" spans="1:13" ht="14.45" customHeight="1" x14ac:dyDescent="0.2">
      <c r="A361" s="465"/>
      <c r="B361" s="461"/>
      <c r="C361" s="462"/>
      <c r="D361" s="462"/>
      <c r="E361" s="463"/>
      <c r="F361" s="461"/>
      <c r="G361" s="462"/>
      <c r="H361" s="462"/>
      <c r="I361" s="462"/>
      <c r="J361" s="462"/>
      <c r="K361" s="464"/>
      <c r="L361" s="150"/>
      <c r="M361" s="460" t="str">
        <f t="shared" si="5"/>
        <v/>
      </c>
    </row>
    <row r="362" spans="1:13" ht="14.45" customHeight="1" x14ac:dyDescent="0.2">
      <c r="A362" s="465"/>
      <c r="B362" s="461"/>
      <c r="C362" s="462"/>
      <c r="D362" s="462"/>
      <c r="E362" s="463"/>
      <c r="F362" s="461"/>
      <c r="G362" s="462"/>
      <c r="H362" s="462"/>
      <c r="I362" s="462"/>
      <c r="J362" s="462"/>
      <c r="K362" s="464"/>
      <c r="L362" s="150"/>
      <c r="M362" s="460" t="str">
        <f t="shared" si="5"/>
        <v/>
      </c>
    </row>
    <row r="363" spans="1:13" ht="14.45" customHeight="1" x14ac:dyDescent="0.2">
      <c r="A363" s="465"/>
      <c r="B363" s="461"/>
      <c r="C363" s="462"/>
      <c r="D363" s="462"/>
      <c r="E363" s="463"/>
      <c r="F363" s="461"/>
      <c r="G363" s="462"/>
      <c r="H363" s="462"/>
      <c r="I363" s="462"/>
      <c r="J363" s="462"/>
      <c r="K363" s="464"/>
      <c r="L363" s="150"/>
      <c r="M363" s="460" t="str">
        <f t="shared" si="5"/>
        <v/>
      </c>
    </row>
    <row r="364" spans="1:13" ht="14.45" customHeight="1" x14ac:dyDescent="0.2">
      <c r="A364" s="465"/>
      <c r="B364" s="461"/>
      <c r="C364" s="462"/>
      <c r="D364" s="462"/>
      <c r="E364" s="463"/>
      <c r="F364" s="461"/>
      <c r="G364" s="462"/>
      <c r="H364" s="462"/>
      <c r="I364" s="462"/>
      <c r="J364" s="462"/>
      <c r="K364" s="464"/>
      <c r="L364" s="150"/>
      <c r="M364" s="460" t="str">
        <f t="shared" si="5"/>
        <v/>
      </c>
    </row>
    <row r="365" spans="1:13" ht="14.45" customHeight="1" x14ac:dyDescent="0.2">
      <c r="A365" s="465"/>
      <c r="B365" s="461"/>
      <c r="C365" s="462"/>
      <c r="D365" s="462"/>
      <c r="E365" s="463"/>
      <c r="F365" s="461"/>
      <c r="G365" s="462"/>
      <c r="H365" s="462"/>
      <c r="I365" s="462"/>
      <c r="J365" s="462"/>
      <c r="K365" s="464"/>
      <c r="L365" s="150"/>
      <c r="M365" s="460" t="str">
        <f t="shared" si="5"/>
        <v/>
      </c>
    </row>
    <row r="366" spans="1:13" ht="14.45" customHeight="1" x14ac:dyDescent="0.2">
      <c r="A366" s="465"/>
      <c r="B366" s="461"/>
      <c r="C366" s="462"/>
      <c r="D366" s="462"/>
      <c r="E366" s="463"/>
      <c r="F366" s="461"/>
      <c r="G366" s="462"/>
      <c r="H366" s="462"/>
      <c r="I366" s="462"/>
      <c r="J366" s="462"/>
      <c r="K366" s="464"/>
      <c r="L366" s="150"/>
      <c r="M366" s="460" t="str">
        <f t="shared" si="5"/>
        <v/>
      </c>
    </row>
    <row r="367" spans="1:13" ht="14.45" customHeight="1" x14ac:dyDescent="0.2">
      <c r="A367" s="465"/>
      <c r="B367" s="461"/>
      <c r="C367" s="462"/>
      <c r="D367" s="462"/>
      <c r="E367" s="463"/>
      <c r="F367" s="461"/>
      <c r="G367" s="462"/>
      <c r="H367" s="462"/>
      <c r="I367" s="462"/>
      <c r="J367" s="462"/>
      <c r="K367" s="464"/>
      <c r="L367" s="150"/>
      <c r="M367" s="460" t="str">
        <f t="shared" si="5"/>
        <v/>
      </c>
    </row>
    <row r="368" spans="1:13" ht="14.45" customHeight="1" x14ac:dyDescent="0.2">
      <c r="A368" s="465"/>
      <c r="B368" s="461"/>
      <c r="C368" s="462"/>
      <c r="D368" s="462"/>
      <c r="E368" s="463"/>
      <c r="F368" s="461"/>
      <c r="G368" s="462"/>
      <c r="H368" s="462"/>
      <c r="I368" s="462"/>
      <c r="J368" s="462"/>
      <c r="K368" s="464"/>
      <c r="L368" s="150"/>
      <c r="M368" s="460" t="str">
        <f t="shared" si="5"/>
        <v/>
      </c>
    </row>
    <row r="369" spans="1:13" ht="14.45" customHeight="1" x14ac:dyDescent="0.2">
      <c r="A369" s="465"/>
      <c r="B369" s="461"/>
      <c r="C369" s="462"/>
      <c r="D369" s="462"/>
      <c r="E369" s="463"/>
      <c r="F369" s="461"/>
      <c r="G369" s="462"/>
      <c r="H369" s="462"/>
      <c r="I369" s="462"/>
      <c r="J369" s="462"/>
      <c r="K369" s="464"/>
      <c r="L369" s="150"/>
      <c r="M369" s="460" t="str">
        <f t="shared" si="5"/>
        <v/>
      </c>
    </row>
    <row r="370" spans="1:13" ht="14.45" customHeight="1" x14ac:dyDescent="0.2">
      <c r="A370" s="465"/>
      <c r="B370" s="461"/>
      <c r="C370" s="462"/>
      <c r="D370" s="462"/>
      <c r="E370" s="463"/>
      <c r="F370" s="461"/>
      <c r="G370" s="462"/>
      <c r="H370" s="462"/>
      <c r="I370" s="462"/>
      <c r="J370" s="462"/>
      <c r="K370" s="464"/>
      <c r="L370" s="150"/>
      <c r="M370" s="460" t="str">
        <f t="shared" si="5"/>
        <v/>
      </c>
    </row>
    <row r="371" spans="1:13" ht="14.45" customHeight="1" x14ac:dyDescent="0.2">
      <c r="A371" s="465"/>
      <c r="B371" s="461"/>
      <c r="C371" s="462"/>
      <c r="D371" s="462"/>
      <c r="E371" s="463"/>
      <c r="F371" s="461"/>
      <c r="G371" s="462"/>
      <c r="H371" s="462"/>
      <c r="I371" s="462"/>
      <c r="J371" s="462"/>
      <c r="K371" s="464"/>
      <c r="L371" s="150"/>
      <c r="M371" s="460" t="str">
        <f t="shared" si="5"/>
        <v/>
      </c>
    </row>
    <row r="372" spans="1:13" ht="14.45" customHeight="1" x14ac:dyDescent="0.2">
      <c r="A372" s="465"/>
      <c r="B372" s="461"/>
      <c r="C372" s="462"/>
      <c r="D372" s="462"/>
      <c r="E372" s="463"/>
      <c r="F372" s="461"/>
      <c r="G372" s="462"/>
      <c r="H372" s="462"/>
      <c r="I372" s="462"/>
      <c r="J372" s="462"/>
      <c r="K372" s="464"/>
      <c r="L372" s="150"/>
      <c r="M372" s="460" t="str">
        <f t="shared" si="5"/>
        <v/>
      </c>
    </row>
    <row r="373" spans="1:13" ht="14.45" customHeight="1" x14ac:dyDescent="0.2">
      <c r="A373" s="465"/>
      <c r="B373" s="461"/>
      <c r="C373" s="462"/>
      <c r="D373" s="462"/>
      <c r="E373" s="463"/>
      <c r="F373" s="461"/>
      <c r="G373" s="462"/>
      <c r="H373" s="462"/>
      <c r="I373" s="462"/>
      <c r="J373" s="462"/>
      <c r="K373" s="464"/>
      <c r="L373" s="150"/>
      <c r="M373" s="460" t="str">
        <f t="shared" si="5"/>
        <v/>
      </c>
    </row>
    <row r="374" spans="1:13" ht="14.45" customHeight="1" x14ac:dyDescent="0.2">
      <c r="A374" s="465"/>
      <c r="B374" s="461"/>
      <c r="C374" s="462"/>
      <c r="D374" s="462"/>
      <c r="E374" s="463"/>
      <c r="F374" s="461"/>
      <c r="G374" s="462"/>
      <c r="H374" s="462"/>
      <c r="I374" s="462"/>
      <c r="J374" s="462"/>
      <c r="K374" s="464"/>
      <c r="L374" s="150"/>
      <c r="M374" s="460" t="str">
        <f t="shared" si="5"/>
        <v/>
      </c>
    </row>
    <row r="375" spans="1:13" ht="14.45" customHeight="1" x14ac:dyDescent="0.2">
      <c r="A375" s="465"/>
      <c r="B375" s="461"/>
      <c r="C375" s="462"/>
      <c r="D375" s="462"/>
      <c r="E375" s="463"/>
      <c r="F375" s="461"/>
      <c r="G375" s="462"/>
      <c r="H375" s="462"/>
      <c r="I375" s="462"/>
      <c r="J375" s="462"/>
      <c r="K375" s="464"/>
      <c r="L375" s="150"/>
      <c r="M375" s="460" t="str">
        <f t="shared" si="5"/>
        <v/>
      </c>
    </row>
    <row r="376" spans="1:13" ht="14.45" customHeight="1" x14ac:dyDescent="0.2">
      <c r="A376" s="465"/>
      <c r="B376" s="461"/>
      <c r="C376" s="462"/>
      <c r="D376" s="462"/>
      <c r="E376" s="463"/>
      <c r="F376" s="461"/>
      <c r="G376" s="462"/>
      <c r="H376" s="462"/>
      <c r="I376" s="462"/>
      <c r="J376" s="462"/>
      <c r="K376" s="464"/>
      <c r="L376" s="150"/>
      <c r="M376" s="460" t="str">
        <f t="shared" si="5"/>
        <v/>
      </c>
    </row>
    <row r="377" spans="1:13" ht="14.45" customHeight="1" x14ac:dyDescent="0.2">
      <c r="A377" s="465"/>
      <c r="B377" s="461"/>
      <c r="C377" s="462"/>
      <c r="D377" s="462"/>
      <c r="E377" s="463"/>
      <c r="F377" s="461"/>
      <c r="G377" s="462"/>
      <c r="H377" s="462"/>
      <c r="I377" s="462"/>
      <c r="J377" s="462"/>
      <c r="K377" s="464"/>
      <c r="L377" s="150"/>
      <c r="M377" s="460" t="str">
        <f t="shared" si="5"/>
        <v/>
      </c>
    </row>
    <row r="378" spans="1:13" ht="14.45" customHeight="1" x14ac:dyDescent="0.2">
      <c r="A378" s="465"/>
      <c r="B378" s="461"/>
      <c r="C378" s="462"/>
      <c r="D378" s="462"/>
      <c r="E378" s="463"/>
      <c r="F378" s="461"/>
      <c r="G378" s="462"/>
      <c r="H378" s="462"/>
      <c r="I378" s="462"/>
      <c r="J378" s="462"/>
      <c r="K378" s="464"/>
      <c r="L378" s="150"/>
      <c r="M378" s="460" t="str">
        <f t="shared" si="5"/>
        <v/>
      </c>
    </row>
    <row r="379" spans="1:13" ht="14.45" customHeight="1" x14ac:dyDescent="0.2">
      <c r="A379" s="465"/>
      <c r="B379" s="461"/>
      <c r="C379" s="462"/>
      <c r="D379" s="462"/>
      <c r="E379" s="463"/>
      <c r="F379" s="461"/>
      <c r="G379" s="462"/>
      <c r="H379" s="462"/>
      <c r="I379" s="462"/>
      <c r="J379" s="462"/>
      <c r="K379" s="464"/>
      <c r="L379" s="150"/>
      <c r="M379" s="460" t="str">
        <f t="shared" si="5"/>
        <v/>
      </c>
    </row>
    <row r="380" spans="1:13" ht="14.45" customHeight="1" x14ac:dyDescent="0.2">
      <c r="A380" s="465"/>
      <c r="B380" s="461"/>
      <c r="C380" s="462"/>
      <c r="D380" s="462"/>
      <c r="E380" s="463"/>
      <c r="F380" s="461"/>
      <c r="G380" s="462"/>
      <c r="H380" s="462"/>
      <c r="I380" s="462"/>
      <c r="J380" s="462"/>
      <c r="K380" s="464"/>
      <c r="L380" s="150"/>
      <c r="M380" s="460" t="str">
        <f t="shared" si="5"/>
        <v/>
      </c>
    </row>
    <row r="381" spans="1:13" ht="14.45" customHeight="1" x14ac:dyDescent="0.2">
      <c r="A381" s="465"/>
      <c r="B381" s="461"/>
      <c r="C381" s="462"/>
      <c r="D381" s="462"/>
      <c r="E381" s="463"/>
      <c r="F381" s="461"/>
      <c r="G381" s="462"/>
      <c r="H381" s="462"/>
      <c r="I381" s="462"/>
      <c r="J381" s="462"/>
      <c r="K381" s="464"/>
      <c r="L381" s="150"/>
      <c r="M381" s="460" t="str">
        <f t="shared" si="5"/>
        <v/>
      </c>
    </row>
    <row r="382" spans="1:13" ht="14.45" customHeight="1" x14ac:dyDescent="0.2">
      <c r="A382" s="465"/>
      <c r="B382" s="461"/>
      <c r="C382" s="462"/>
      <c r="D382" s="462"/>
      <c r="E382" s="463"/>
      <c r="F382" s="461"/>
      <c r="G382" s="462"/>
      <c r="H382" s="462"/>
      <c r="I382" s="462"/>
      <c r="J382" s="462"/>
      <c r="K382" s="464"/>
      <c r="L382" s="150"/>
      <c r="M382" s="460" t="str">
        <f t="shared" si="5"/>
        <v/>
      </c>
    </row>
    <row r="383" spans="1:13" ht="14.45" customHeight="1" x14ac:dyDescent="0.2">
      <c r="A383" s="465"/>
      <c r="B383" s="461"/>
      <c r="C383" s="462"/>
      <c r="D383" s="462"/>
      <c r="E383" s="463"/>
      <c r="F383" s="461"/>
      <c r="G383" s="462"/>
      <c r="H383" s="462"/>
      <c r="I383" s="462"/>
      <c r="J383" s="462"/>
      <c r="K383" s="464"/>
      <c r="L383" s="150"/>
      <c r="M383" s="460" t="str">
        <f t="shared" si="5"/>
        <v/>
      </c>
    </row>
    <row r="384" spans="1:13" ht="14.45" customHeight="1" x14ac:dyDescent="0.2">
      <c r="A384" s="465"/>
      <c r="B384" s="461"/>
      <c r="C384" s="462"/>
      <c r="D384" s="462"/>
      <c r="E384" s="463"/>
      <c r="F384" s="461"/>
      <c r="G384" s="462"/>
      <c r="H384" s="462"/>
      <c r="I384" s="462"/>
      <c r="J384" s="462"/>
      <c r="K384" s="464"/>
      <c r="L384" s="150"/>
      <c r="M384" s="460" t="str">
        <f t="shared" si="5"/>
        <v/>
      </c>
    </row>
    <row r="385" spans="1:13" ht="14.45" customHeight="1" x14ac:dyDescent="0.2">
      <c r="A385" s="465"/>
      <c r="B385" s="461"/>
      <c r="C385" s="462"/>
      <c r="D385" s="462"/>
      <c r="E385" s="463"/>
      <c r="F385" s="461"/>
      <c r="G385" s="462"/>
      <c r="H385" s="462"/>
      <c r="I385" s="462"/>
      <c r="J385" s="462"/>
      <c r="K385" s="464"/>
      <c r="L385" s="150"/>
      <c r="M385" s="460" t="str">
        <f t="shared" si="5"/>
        <v/>
      </c>
    </row>
    <row r="386" spans="1:13" ht="14.45" customHeight="1" x14ac:dyDescent="0.2">
      <c r="A386" s="465"/>
      <c r="B386" s="461"/>
      <c r="C386" s="462"/>
      <c r="D386" s="462"/>
      <c r="E386" s="463"/>
      <c r="F386" s="461"/>
      <c r="G386" s="462"/>
      <c r="H386" s="462"/>
      <c r="I386" s="462"/>
      <c r="J386" s="462"/>
      <c r="K386" s="464"/>
      <c r="L386" s="150"/>
      <c r="M386" s="460" t="str">
        <f t="shared" si="5"/>
        <v/>
      </c>
    </row>
    <row r="387" spans="1:13" ht="14.45" customHeight="1" x14ac:dyDescent="0.2">
      <c r="A387" s="465"/>
      <c r="B387" s="461"/>
      <c r="C387" s="462"/>
      <c r="D387" s="462"/>
      <c r="E387" s="463"/>
      <c r="F387" s="461"/>
      <c r="G387" s="462"/>
      <c r="H387" s="462"/>
      <c r="I387" s="462"/>
      <c r="J387" s="462"/>
      <c r="K387" s="464"/>
      <c r="L387" s="150"/>
      <c r="M387" s="460" t="str">
        <f t="shared" si="5"/>
        <v/>
      </c>
    </row>
    <row r="388" spans="1:13" ht="14.45" customHeight="1" x14ac:dyDescent="0.2">
      <c r="A388" s="465"/>
      <c r="B388" s="461"/>
      <c r="C388" s="462"/>
      <c r="D388" s="462"/>
      <c r="E388" s="463"/>
      <c r="F388" s="461"/>
      <c r="G388" s="462"/>
      <c r="H388" s="462"/>
      <c r="I388" s="462"/>
      <c r="J388" s="462"/>
      <c r="K388" s="464"/>
      <c r="L388" s="150"/>
      <c r="M388" s="460" t="str">
        <f t="shared" si="5"/>
        <v/>
      </c>
    </row>
    <row r="389" spans="1:13" ht="14.45" customHeight="1" x14ac:dyDescent="0.2">
      <c r="A389" s="465"/>
      <c r="B389" s="461"/>
      <c r="C389" s="462"/>
      <c r="D389" s="462"/>
      <c r="E389" s="463"/>
      <c r="F389" s="461"/>
      <c r="G389" s="462"/>
      <c r="H389" s="462"/>
      <c r="I389" s="462"/>
      <c r="J389" s="462"/>
      <c r="K389" s="464"/>
      <c r="L389" s="150"/>
      <c r="M389" s="460" t="str">
        <f t="shared" si="5"/>
        <v/>
      </c>
    </row>
    <row r="390" spans="1:13" ht="14.45" customHeight="1" x14ac:dyDescent="0.2">
      <c r="A390" s="465"/>
      <c r="B390" s="461"/>
      <c r="C390" s="462"/>
      <c r="D390" s="462"/>
      <c r="E390" s="463"/>
      <c r="F390" s="461"/>
      <c r="G390" s="462"/>
      <c r="H390" s="462"/>
      <c r="I390" s="462"/>
      <c r="J390" s="462"/>
      <c r="K390" s="464"/>
      <c r="L390" s="150"/>
      <c r="M390" s="460" t="str">
        <f t="shared" ref="M390:M453" si="6">IF(A390="HV","HV",IF(OR(LEFT(A390,16)="               5",LEFT(A390,16)="               6",LEFT(A390,16)="               7",LEFT(A390,16)="               8"),"X",""))</f>
        <v/>
      </c>
    </row>
    <row r="391" spans="1:13" ht="14.45" customHeight="1" x14ac:dyDescent="0.2">
      <c r="A391" s="465"/>
      <c r="B391" s="461"/>
      <c r="C391" s="462"/>
      <c r="D391" s="462"/>
      <c r="E391" s="463"/>
      <c r="F391" s="461"/>
      <c r="G391" s="462"/>
      <c r="H391" s="462"/>
      <c r="I391" s="462"/>
      <c r="J391" s="462"/>
      <c r="K391" s="464"/>
      <c r="L391" s="150"/>
      <c r="M391" s="460" t="str">
        <f t="shared" si="6"/>
        <v/>
      </c>
    </row>
    <row r="392" spans="1:13" ht="14.45" customHeight="1" x14ac:dyDescent="0.2">
      <c r="A392" s="465"/>
      <c r="B392" s="461"/>
      <c r="C392" s="462"/>
      <c r="D392" s="462"/>
      <c r="E392" s="463"/>
      <c r="F392" s="461"/>
      <c r="G392" s="462"/>
      <c r="H392" s="462"/>
      <c r="I392" s="462"/>
      <c r="J392" s="462"/>
      <c r="K392" s="464"/>
      <c r="L392" s="150"/>
      <c r="M392" s="460" t="str">
        <f t="shared" si="6"/>
        <v/>
      </c>
    </row>
    <row r="393" spans="1:13" ht="14.45" customHeight="1" x14ac:dyDescent="0.2">
      <c r="A393" s="465"/>
      <c r="B393" s="461"/>
      <c r="C393" s="462"/>
      <c r="D393" s="462"/>
      <c r="E393" s="463"/>
      <c r="F393" s="461"/>
      <c r="G393" s="462"/>
      <c r="H393" s="462"/>
      <c r="I393" s="462"/>
      <c r="J393" s="462"/>
      <c r="K393" s="464"/>
      <c r="L393" s="150"/>
      <c r="M393" s="460" t="str">
        <f t="shared" si="6"/>
        <v/>
      </c>
    </row>
    <row r="394" spans="1:13" ht="14.45" customHeight="1" x14ac:dyDescent="0.2">
      <c r="A394" s="465"/>
      <c r="B394" s="461"/>
      <c r="C394" s="462"/>
      <c r="D394" s="462"/>
      <c r="E394" s="463"/>
      <c r="F394" s="461"/>
      <c r="G394" s="462"/>
      <c r="H394" s="462"/>
      <c r="I394" s="462"/>
      <c r="J394" s="462"/>
      <c r="K394" s="464"/>
      <c r="L394" s="150"/>
      <c r="M394" s="460" t="str">
        <f t="shared" si="6"/>
        <v/>
      </c>
    </row>
    <row r="395" spans="1:13" ht="14.45" customHeight="1" x14ac:dyDescent="0.2">
      <c r="A395" s="465"/>
      <c r="B395" s="461"/>
      <c r="C395" s="462"/>
      <c r="D395" s="462"/>
      <c r="E395" s="463"/>
      <c r="F395" s="461"/>
      <c r="G395" s="462"/>
      <c r="H395" s="462"/>
      <c r="I395" s="462"/>
      <c r="J395" s="462"/>
      <c r="K395" s="464"/>
      <c r="L395" s="150"/>
      <c r="M395" s="460" t="str">
        <f t="shared" si="6"/>
        <v/>
      </c>
    </row>
    <row r="396" spans="1:13" ht="14.45" customHeight="1" x14ac:dyDescent="0.2">
      <c r="A396" s="465"/>
      <c r="B396" s="461"/>
      <c r="C396" s="462"/>
      <c r="D396" s="462"/>
      <c r="E396" s="463"/>
      <c r="F396" s="461"/>
      <c r="G396" s="462"/>
      <c r="H396" s="462"/>
      <c r="I396" s="462"/>
      <c r="J396" s="462"/>
      <c r="K396" s="464"/>
      <c r="L396" s="150"/>
      <c r="M396" s="460" t="str">
        <f t="shared" si="6"/>
        <v/>
      </c>
    </row>
    <row r="397" spans="1:13" ht="14.45" customHeight="1" x14ac:dyDescent="0.2">
      <c r="A397" s="465"/>
      <c r="B397" s="461"/>
      <c r="C397" s="462"/>
      <c r="D397" s="462"/>
      <c r="E397" s="463"/>
      <c r="F397" s="461"/>
      <c r="G397" s="462"/>
      <c r="H397" s="462"/>
      <c r="I397" s="462"/>
      <c r="J397" s="462"/>
      <c r="K397" s="464"/>
      <c r="L397" s="150"/>
      <c r="M397" s="460" t="str">
        <f t="shared" si="6"/>
        <v/>
      </c>
    </row>
    <row r="398" spans="1:13" ht="14.45" customHeight="1" x14ac:dyDescent="0.2">
      <c r="A398" s="465"/>
      <c r="B398" s="461"/>
      <c r="C398" s="462"/>
      <c r="D398" s="462"/>
      <c r="E398" s="463"/>
      <c r="F398" s="461"/>
      <c r="G398" s="462"/>
      <c r="H398" s="462"/>
      <c r="I398" s="462"/>
      <c r="J398" s="462"/>
      <c r="K398" s="464"/>
      <c r="L398" s="150"/>
      <c r="M398" s="460" t="str">
        <f t="shared" si="6"/>
        <v/>
      </c>
    </row>
    <row r="399" spans="1:13" ht="14.45" customHeight="1" x14ac:dyDescent="0.2">
      <c r="A399" s="465"/>
      <c r="B399" s="461"/>
      <c r="C399" s="462"/>
      <c r="D399" s="462"/>
      <c r="E399" s="463"/>
      <c r="F399" s="461"/>
      <c r="G399" s="462"/>
      <c r="H399" s="462"/>
      <c r="I399" s="462"/>
      <c r="J399" s="462"/>
      <c r="K399" s="464"/>
      <c r="L399" s="150"/>
      <c r="M399" s="460" t="str">
        <f t="shared" si="6"/>
        <v/>
      </c>
    </row>
    <row r="400" spans="1:13" ht="14.45" customHeight="1" x14ac:dyDescent="0.2">
      <c r="A400" s="465"/>
      <c r="B400" s="461"/>
      <c r="C400" s="462"/>
      <c r="D400" s="462"/>
      <c r="E400" s="463"/>
      <c r="F400" s="461"/>
      <c r="G400" s="462"/>
      <c r="H400" s="462"/>
      <c r="I400" s="462"/>
      <c r="J400" s="462"/>
      <c r="K400" s="464"/>
      <c r="L400" s="150"/>
      <c r="M400" s="460" t="str">
        <f t="shared" si="6"/>
        <v/>
      </c>
    </row>
    <row r="401" spans="1:13" ht="14.45" customHeight="1" x14ac:dyDescent="0.2">
      <c r="A401" s="465"/>
      <c r="B401" s="461"/>
      <c r="C401" s="462"/>
      <c r="D401" s="462"/>
      <c r="E401" s="463"/>
      <c r="F401" s="461"/>
      <c r="G401" s="462"/>
      <c r="H401" s="462"/>
      <c r="I401" s="462"/>
      <c r="J401" s="462"/>
      <c r="K401" s="464"/>
      <c r="L401" s="150"/>
      <c r="M401" s="460" t="str">
        <f t="shared" si="6"/>
        <v/>
      </c>
    </row>
    <row r="402" spans="1:13" ht="14.45" customHeight="1" x14ac:dyDescent="0.2">
      <c r="A402" s="465"/>
      <c r="B402" s="461"/>
      <c r="C402" s="462"/>
      <c r="D402" s="462"/>
      <c r="E402" s="463"/>
      <c r="F402" s="461"/>
      <c r="G402" s="462"/>
      <c r="H402" s="462"/>
      <c r="I402" s="462"/>
      <c r="J402" s="462"/>
      <c r="K402" s="464"/>
      <c r="L402" s="150"/>
      <c r="M402" s="460" t="str">
        <f t="shared" si="6"/>
        <v/>
      </c>
    </row>
    <row r="403" spans="1:13" ht="14.45" customHeight="1" x14ac:dyDescent="0.2">
      <c r="A403" s="465"/>
      <c r="B403" s="461"/>
      <c r="C403" s="462"/>
      <c r="D403" s="462"/>
      <c r="E403" s="463"/>
      <c r="F403" s="461"/>
      <c r="G403" s="462"/>
      <c r="H403" s="462"/>
      <c r="I403" s="462"/>
      <c r="J403" s="462"/>
      <c r="K403" s="464"/>
      <c r="L403" s="150"/>
      <c r="M403" s="460" t="str">
        <f t="shared" si="6"/>
        <v/>
      </c>
    </row>
    <row r="404" spans="1:13" ht="14.45" customHeight="1" x14ac:dyDescent="0.2">
      <c r="A404" s="465"/>
      <c r="B404" s="461"/>
      <c r="C404" s="462"/>
      <c r="D404" s="462"/>
      <c r="E404" s="463"/>
      <c r="F404" s="461"/>
      <c r="G404" s="462"/>
      <c r="H404" s="462"/>
      <c r="I404" s="462"/>
      <c r="J404" s="462"/>
      <c r="K404" s="464"/>
      <c r="L404" s="150"/>
      <c r="M404" s="460" t="str">
        <f t="shared" si="6"/>
        <v/>
      </c>
    </row>
    <row r="405" spans="1:13" ht="14.45" customHeight="1" x14ac:dyDescent="0.2">
      <c r="A405" s="465"/>
      <c r="B405" s="461"/>
      <c r="C405" s="462"/>
      <c r="D405" s="462"/>
      <c r="E405" s="463"/>
      <c r="F405" s="461"/>
      <c r="G405" s="462"/>
      <c r="H405" s="462"/>
      <c r="I405" s="462"/>
      <c r="J405" s="462"/>
      <c r="K405" s="464"/>
      <c r="L405" s="150"/>
      <c r="M405" s="460" t="str">
        <f t="shared" si="6"/>
        <v/>
      </c>
    </row>
    <row r="406" spans="1:13" ht="14.45" customHeight="1" x14ac:dyDescent="0.2">
      <c r="A406" s="465"/>
      <c r="B406" s="461"/>
      <c r="C406" s="462"/>
      <c r="D406" s="462"/>
      <c r="E406" s="463"/>
      <c r="F406" s="461"/>
      <c r="G406" s="462"/>
      <c r="H406" s="462"/>
      <c r="I406" s="462"/>
      <c r="J406" s="462"/>
      <c r="K406" s="464"/>
      <c r="L406" s="150"/>
      <c r="M406" s="460" t="str">
        <f t="shared" si="6"/>
        <v/>
      </c>
    </row>
    <row r="407" spans="1:13" ht="14.45" customHeight="1" x14ac:dyDescent="0.2">
      <c r="A407" s="465"/>
      <c r="B407" s="461"/>
      <c r="C407" s="462"/>
      <c r="D407" s="462"/>
      <c r="E407" s="463"/>
      <c r="F407" s="461"/>
      <c r="G407" s="462"/>
      <c r="H407" s="462"/>
      <c r="I407" s="462"/>
      <c r="J407" s="462"/>
      <c r="K407" s="464"/>
      <c r="L407" s="150"/>
      <c r="M407" s="460" t="str">
        <f t="shared" si="6"/>
        <v/>
      </c>
    </row>
    <row r="408" spans="1:13" ht="14.45" customHeight="1" x14ac:dyDescent="0.2">
      <c r="A408" s="465"/>
      <c r="B408" s="461"/>
      <c r="C408" s="462"/>
      <c r="D408" s="462"/>
      <c r="E408" s="463"/>
      <c r="F408" s="461"/>
      <c r="G408" s="462"/>
      <c r="H408" s="462"/>
      <c r="I408" s="462"/>
      <c r="J408" s="462"/>
      <c r="K408" s="464"/>
      <c r="L408" s="150"/>
      <c r="M408" s="460" t="str">
        <f t="shared" si="6"/>
        <v/>
      </c>
    </row>
    <row r="409" spans="1:13" ht="14.45" customHeight="1" x14ac:dyDescent="0.2">
      <c r="A409" s="465"/>
      <c r="B409" s="461"/>
      <c r="C409" s="462"/>
      <c r="D409" s="462"/>
      <c r="E409" s="463"/>
      <c r="F409" s="461"/>
      <c r="G409" s="462"/>
      <c r="H409" s="462"/>
      <c r="I409" s="462"/>
      <c r="J409" s="462"/>
      <c r="K409" s="464"/>
      <c r="L409" s="150"/>
      <c r="M409" s="460" t="str">
        <f t="shared" si="6"/>
        <v/>
      </c>
    </row>
    <row r="410" spans="1:13" ht="14.45" customHeight="1" x14ac:dyDescent="0.2">
      <c r="A410" s="465"/>
      <c r="B410" s="461"/>
      <c r="C410" s="462"/>
      <c r="D410" s="462"/>
      <c r="E410" s="463"/>
      <c r="F410" s="461"/>
      <c r="G410" s="462"/>
      <c r="H410" s="462"/>
      <c r="I410" s="462"/>
      <c r="J410" s="462"/>
      <c r="K410" s="464"/>
      <c r="L410" s="150"/>
      <c r="M410" s="460" t="str">
        <f t="shared" si="6"/>
        <v/>
      </c>
    </row>
    <row r="411" spans="1:13" ht="14.45" customHeight="1" x14ac:dyDescent="0.2">
      <c r="A411" s="465"/>
      <c r="B411" s="461"/>
      <c r="C411" s="462"/>
      <c r="D411" s="462"/>
      <c r="E411" s="463"/>
      <c r="F411" s="461"/>
      <c r="G411" s="462"/>
      <c r="H411" s="462"/>
      <c r="I411" s="462"/>
      <c r="J411" s="462"/>
      <c r="K411" s="464"/>
      <c r="L411" s="150"/>
      <c r="M411" s="460" t="str">
        <f t="shared" si="6"/>
        <v/>
      </c>
    </row>
    <row r="412" spans="1:13" ht="14.45" customHeight="1" x14ac:dyDescent="0.2">
      <c r="A412" s="465"/>
      <c r="B412" s="461"/>
      <c r="C412" s="462"/>
      <c r="D412" s="462"/>
      <c r="E412" s="463"/>
      <c r="F412" s="461"/>
      <c r="G412" s="462"/>
      <c r="H412" s="462"/>
      <c r="I412" s="462"/>
      <c r="J412" s="462"/>
      <c r="K412" s="464"/>
      <c r="L412" s="150"/>
      <c r="M412" s="460" t="str">
        <f t="shared" si="6"/>
        <v/>
      </c>
    </row>
    <row r="413" spans="1:13" ht="14.45" customHeight="1" x14ac:dyDescent="0.2">
      <c r="A413" s="465"/>
      <c r="B413" s="461"/>
      <c r="C413" s="462"/>
      <c r="D413" s="462"/>
      <c r="E413" s="463"/>
      <c r="F413" s="461"/>
      <c r="G413" s="462"/>
      <c r="H413" s="462"/>
      <c r="I413" s="462"/>
      <c r="J413" s="462"/>
      <c r="K413" s="464"/>
      <c r="L413" s="150"/>
      <c r="M413" s="460" t="str">
        <f t="shared" si="6"/>
        <v/>
      </c>
    </row>
    <row r="414" spans="1:13" ht="14.45" customHeight="1" x14ac:dyDescent="0.2">
      <c r="A414" s="465"/>
      <c r="B414" s="461"/>
      <c r="C414" s="462"/>
      <c r="D414" s="462"/>
      <c r="E414" s="463"/>
      <c r="F414" s="461"/>
      <c r="G414" s="462"/>
      <c r="H414" s="462"/>
      <c r="I414" s="462"/>
      <c r="J414" s="462"/>
      <c r="K414" s="464"/>
      <c r="L414" s="150"/>
      <c r="M414" s="460" t="str">
        <f t="shared" si="6"/>
        <v/>
      </c>
    </row>
    <row r="415" spans="1:13" ht="14.45" customHeight="1" x14ac:dyDescent="0.2">
      <c r="A415" s="465"/>
      <c r="B415" s="461"/>
      <c r="C415" s="462"/>
      <c r="D415" s="462"/>
      <c r="E415" s="463"/>
      <c r="F415" s="461"/>
      <c r="G415" s="462"/>
      <c r="H415" s="462"/>
      <c r="I415" s="462"/>
      <c r="J415" s="462"/>
      <c r="K415" s="464"/>
      <c r="L415" s="150"/>
      <c r="M415" s="460" t="str">
        <f t="shared" si="6"/>
        <v/>
      </c>
    </row>
    <row r="416" spans="1:13" ht="14.45" customHeight="1" x14ac:dyDescent="0.2">
      <c r="A416" s="465"/>
      <c r="B416" s="461"/>
      <c r="C416" s="462"/>
      <c r="D416" s="462"/>
      <c r="E416" s="463"/>
      <c r="F416" s="461"/>
      <c r="G416" s="462"/>
      <c r="H416" s="462"/>
      <c r="I416" s="462"/>
      <c r="J416" s="462"/>
      <c r="K416" s="464"/>
      <c r="L416" s="150"/>
      <c r="M416" s="460" t="str">
        <f t="shared" si="6"/>
        <v/>
      </c>
    </row>
    <row r="417" spans="1:13" ht="14.45" customHeight="1" x14ac:dyDescent="0.2">
      <c r="A417" s="465"/>
      <c r="B417" s="461"/>
      <c r="C417" s="462"/>
      <c r="D417" s="462"/>
      <c r="E417" s="463"/>
      <c r="F417" s="461"/>
      <c r="G417" s="462"/>
      <c r="H417" s="462"/>
      <c r="I417" s="462"/>
      <c r="J417" s="462"/>
      <c r="K417" s="464"/>
      <c r="L417" s="150"/>
      <c r="M417" s="460" t="str">
        <f t="shared" si="6"/>
        <v/>
      </c>
    </row>
    <row r="418" spans="1:13" ht="14.45" customHeight="1" x14ac:dyDescent="0.2">
      <c r="A418" s="465"/>
      <c r="B418" s="461"/>
      <c r="C418" s="462"/>
      <c r="D418" s="462"/>
      <c r="E418" s="463"/>
      <c r="F418" s="461"/>
      <c r="G418" s="462"/>
      <c r="H418" s="462"/>
      <c r="I418" s="462"/>
      <c r="J418" s="462"/>
      <c r="K418" s="464"/>
      <c r="L418" s="150"/>
      <c r="M418" s="460" t="str">
        <f t="shared" si="6"/>
        <v/>
      </c>
    </row>
    <row r="419" spans="1:13" ht="14.45" customHeight="1" x14ac:dyDescent="0.2">
      <c r="A419" s="465"/>
      <c r="B419" s="461"/>
      <c r="C419" s="462"/>
      <c r="D419" s="462"/>
      <c r="E419" s="463"/>
      <c r="F419" s="461"/>
      <c r="G419" s="462"/>
      <c r="H419" s="462"/>
      <c r="I419" s="462"/>
      <c r="J419" s="462"/>
      <c r="K419" s="464"/>
      <c r="L419" s="150"/>
      <c r="M419" s="460" t="str">
        <f t="shared" si="6"/>
        <v/>
      </c>
    </row>
    <row r="420" spans="1:13" ht="14.45" customHeight="1" x14ac:dyDescent="0.2">
      <c r="A420" s="465"/>
      <c r="B420" s="461"/>
      <c r="C420" s="462"/>
      <c r="D420" s="462"/>
      <c r="E420" s="463"/>
      <c r="F420" s="461"/>
      <c r="G420" s="462"/>
      <c r="H420" s="462"/>
      <c r="I420" s="462"/>
      <c r="J420" s="462"/>
      <c r="K420" s="464"/>
      <c r="L420" s="150"/>
      <c r="M420" s="460" t="str">
        <f t="shared" si="6"/>
        <v/>
      </c>
    </row>
    <row r="421" spans="1:13" ht="14.45" customHeight="1" x14ac:dyDescent="0.2">
      <c r="A421" s="465"/>
      <c r="B421" s="461"/>
      <c r="C421" s="462"/>
      <c r="D421" s="462"/>
      <c r="E421" s="463"/>
      <c r="F421" s="461"/>
      <c r="G421" s="462"/>
      <c r="H421" s="462"/>
      <c r="I421" s="462"/>
      <c r="J421" s="462"/>
      <c r="K421" s="464"/>
      <c r="L421" s="150"/>
      <c r="M421" s="460" t="str">
        <f t="shared" si="6"/>
        <v/>
      </c>
    </row>
    <row r="422" spans="1:13" ht="14.45" customHeight="1" x14ac:dyDescent="0.2">
      <c r="A422" s="465"/>
      <c r="B422" s="461"/>
      <c r="C422" s="462"/>
      <c r="D422" s="462"/>
      <c r="E422" s="463"/>
      <c r="F422" s="461"/>
      <c r="G422" s="462"/>
      <c r="H422" s="462"/>
      <c r="I422" s="462"/>
      <c r="J422" s="462"/>
      <c r="K422" s="464"/>
      <c r="L422" s="150"/>
      <c r="M422" s="460" t="str">
        <f t="shared" si="6"/>
        <v/>
      </c>
    </row>
    <row r="423" spans="1:13" ht="14.45" customHeight="1" x14ac:dyDescent="0.2">
      <c r="A423" s="465"/>
      <c r="B423" s="461"/>
      <c r="C423" s="462"/>
      <c r="D423" s="462"/>
      <c r="E423" s="463"/>
      <c r="F423" s="461"/>
      <c r="G423" s="462"/>
      <c r="H423" s="462"/>
      <c r="I423" s="462"/>
      <c r="J423" s="462"/>
      <c r="K423" s="464"/>
      <c r="L423" s="150"/>
      <c r="M423" s="460" t="str">
        <f t="shared" si="6"/>
        <v/>
      </c>
    </row>
    <row r="424" spans="1:13" ht="14.45" customHeight="1" x14ac:dyDescent="0.2">
      <c r="A424" s="465"/>
      <c r="B424" s="461"/>
      <c r="C424" s="462"/>
      <c r="D424" s="462"/>
      <c r="E424" s="463"/>
      <c r="F424" s="461"/>
      <c r="G424" s="462"/>
      <c r="H424" s="462"/>
      <c r="I424" s="462"/>
      <c r="J424" s="462"/>
      <c r="K424" s="464"/>
      <c r="L424" s="150"/>
      <c r="M424" s="460" t="str">
        <f t="shared" si="6"/>
        <v/>
      </c>
    </row>
    <row r="425" spans="1:13" ht="14.45" customHeight="1" x14ac:dyDescent="0.2">
      <c r="A425" s="465"/>
      <c r="B425" s="461"/>
      <c r="C425" s="462"/>
      <c r="D425" s="462"/>
      <c r="E425" s="463"/>
      <c r="F425" s="461"/>
      <c r="G425" s="462"/>
      <c r="H425" s="462"/>
      <c r="I425" s="462"/>
      <c r="J425" s="462"/>
      <c r="K425" s="464"/>
      <c r="L425" s="150"/>
      <c r="M425" s="460" t="str">
        <f t="shared" si="6"/>
        <v/>
      </c>
    </row>
    <row r="426" spans="1:13" ht="14.45" customHeight="1" x14ac:dyDescent="0.2">
      <c r="A426" s="465"/>
      <c r="B426" s="461"/>
      <c r="C426" s="462"/>
      <c r="D426" s="462"/>
      <c r="E426" s="463"/>
      <c r="F426" s="461"/>
      <c r="G426" s="462"/>
      <c r="H426" s="462"/>
      <c r="I426" s="462"/>
      <c r="J426" s="462"/>
      <c r="K426" s="464"/>
      <c r="L426" s="150"/>
      <c r="M426" s="460" t="str">
        <f t="shared" si="6"/>
        <v/>
      </c>
    </row>
    <row r="427" spans="1:13" ht="14.45" customHeight="1" x14ac:dyDescent="0.2">
      <c r="A427" s="465"/>
      <c r="B427" s="461"/>
      <c r="C427" s="462"/>
      <c r="D427" s="462"/>
      <c r="E427" s="463"/>
      <c r="F427" s="461"/>
      <c r="G427" s="462"/>
      <c r="H427" s="462"/>
      <c r="I427" s="462"/>
      <c r="J427" s="462"/>
      <c r="K427" s="464"/>
      <c r="L427" s="150"/>
      <c r="M427" s="460" t="str">
        <f t="shared" si="6"/>
        <v/>
      </c>
    </row>
    <row r="428" spans="1:13" ht="14.45" customHeight="1" x14ac:dyDescent="0.2">
      <c r="A428" s="465"/>
      <c r="B428" s="461"/>
      <c r="C428" s="462"/>
      <c r="D428" s="462"/>
      <c r="E428" s="463"/>
      <c r="F428" s="461"/>
      <c r="G428" s="462"/>
      <c r="H428" s="462"/>
      <c r="I428" s="462"/>
      <c r="J428" s="462"/>
      <c r="K428" s="464"/>
      <c r="L428" s="150"/>
      <c r="M428" s="460" t="str">
        <f t="shared" si="6"/>
        <v/>
      </c>
    </row>
    <row r="429" spans="1:13" ht="14.45" customHeight="1" x14ac:dyDescent="0.2">
      <c r="A429" s="465"/>
      <c r="B429" s="461"/>
      <c r="C429" s="462"/>
      <c r="D429" s="462"/>
      <c r="E429" s="463"/>
      <c r="F429" s="461"/>
      <c r="G429" s="462"/>
      <c r="H429" s="462"/>
      <c r="I429" s="462"/>
      <c r="J429" s="462"/>
      <c r="K429" s="464"/>
      <c r="L429" s="150"/>
      <c r="M429" s="460" t="str">
        <f t="shared" si="6"/>
        <v/>
      </c>
    </row>
    <row r="430" spans="1:13" ht="14.45" customHeight="1" x14ac:dyDescent="0.2">
      <c r="A430" s="465"/>
      <c r="B430" s="461"/>
      <c r="C430" s="462"/>
      <c r="D430" s="462"/>
      <c r="E430" s="463"/>
      <c r="F430" s="461"/>
      <c r="G430" s="462"/>
      <c r="H430" s="462"/>
      <c r="I430" s="462"/>
      <c r="J430" s="462"/>
      <c r="K430" s="464"/>
      <c r="L430" s="150"/>
      <c r="M430" s="460" t="str">
        <f t="shared" si="6"/>
        <v/>
      </c>
    </row>
    <row r="431" spans="1:13" ht="14.45" customHeight="1" x14ac:dyDescent="0.2">
      <c r="A431" s="465"/>
      <c r="B431" s="461"/>
      <c r="C431" s="462"/>
      <c r="D431" s="462"/>
      <c r="E431" s="463"/>
      <c r="F431" s="461"/>
      <c r="G431" s="462"/>
      <c r="H431" s="462"/>
      <c r="I431" s="462"/>
      <c r="J431" s="462"/>
      <c r="K431" s="464"/>
      <c r="L431" s="150"/>
      <c r="M431" s="460" t="str">
        <f t="shared" si="6"/>
        <v/>
      </c>
    </row>
    <row r="432" spans="1:13" ht="14.45" customHeight="1" x14ac:dyDescent="0.2">
      <c r="A432" s="465"/>
      <c r="B432" s="461"/>
      <c r="C432" s="462"/>
      <c r="D432" s="462"/>
      <c r="E432" s="463"/>
      <c r="F432" s="461"/>
      <c r="G432" s="462"/>
      <c r="H432" s="462"/>
      <c r="I432" s="462"/>
      <c r="J432" s="462"/>
      <c r="K432" s="464"/>
      <c r="L432" s="150"/>
      <c r="M432" s="460" t="str">
        <f t="shared" si="6"/>
        <v/>
      </c>
    </row>
    <row r="433" spans="1:13" ht="14.45" customHeight="1" x14ac:dyDescent="0.2">
      <c r="A433" s="465"/>
      <c r="B433" s="461"/>
      <c r="C433" s="462"/>
      <c r="D433" s="462"/>
      <c r="E433" s="463"/>
      <c r="F433" s="461"/>
      <c r="G433" s="462"/>
      <c r="H433" s="462"/>
      <c r="I433" s="462"/>
      <c r="J433" s="462"/>
      <c r="K433" s="464"/>
      <c r="L433" s="150"/>
      <c r="M433" s="460" t="str">
        <f t="shared" si="6"/>
        <v/>
      </c>
    </row>
    <row r="434" spans="1:13" ht="14.45" customHeight="1" x14ac:dyDescent="0.2">
      <c r="A434" s="465"/>
      <c r="B434" s="461"/>
      <c r="C434" s="462"/>
      <c r="D434" s="462"/>
      <c r="E434" s="463"/>
      <c r="F434" s="461"/>
      <c r="G434" s="462"/>
      <c r="H434" s="462"/>
      <c r="I434" s="462"/>
      <c r="J434" s="462"/>
      <c r="K434" s="464"/>
      <c r="L434" s="150"/>
      <c r="M434" s="460" t="str">
        <f t="shared" si="6"/>
        <v/>
      </c>
    </row>
    <row r="435" spans="1:13" ht="14.45" customHeight="1" x14ac:dyDescent="0.2">
      <c r="A435" s="465"/>
      <c r="B435" s="461"/>
      <c r="C435" s="462"/>
      <c r="D435" s="462"/>
      <c r="E435" s="463"/>
      <c r="F435" s="461"/>
      <c r="G435" s="462"/>
      <c r="H435" s="462"/>
      <c r="I435" s="462"/>
      <c r="J435" s="462"/>
      <c r="K435" s="464"/>
      <c r="L435" s="150"/>
      <c r="M435" s="460" t="str">
        <f t="shared" si="6"/>
        <v/>
      </c>
    </row>
    <row r="436" spans="1:13" ht="14.45" customHeight="1" x14ac:dyDescent="0.2">
      <c r="A436" s="465"/>
      <c r="B436" s="461"/>
      <c r="C436" s="462"/>
      <c r="D436" s="462"/>
      <c r="E436" s="463"/>
      <c r="F436" s="461"/>
      <c r="G436" s="462"/>
      <c r="H436" s="462"/>
      <c r="I436" s="462"/>
      <c r="J436" s="462"/>
      <c r="K436" s="464"/>
      <c r="L436" s="150"/>
      <c r="M436" s="460" t="str">
        <f t="shared" si="6"/>
        <v/>
      </c>
    </row>
    <row r="437" spans="1:13" ht="14.45" customHeight="1" x14ac:dyDescent="0.2">
      <c r="A437" s="465"/>
      <c r="B437" s="461"/>
      <c r="C437" s="462"/>
      <c r="D437" s="462"/>
      <c r="E437" s="463"/>
      <c r="F437" s="461"/>
      <c r="G437" s="462"/>
      <c r="H437" s="462"/>
      <c r="I437" s="462"/>
      <c r="J437" s="462"/>
      <c r="K437" s="464"/>
      <c r="L437" s="150"/>
      <c r="M437" s="460" t="str">
        <f t="shared" si="6"/>
        <v/>
      </c>
    </row>
    <row r="438" spans="1:13" ht="14.45" customHeight="1" x14ac:dyDescent="0.2">
      <c r="A438" s="465"/>
      <c r="B438" s="461"/>
      <c r="C438" s="462"/>
      <c r="D438" s="462"/>
      <c r="E438" s="463"/>
      <c r="F438" s="461"/>
      <c r="G438" s="462"/>
      <c r="H438" s="462"/>
      <c r="I438" s="462"/>
      <c r="J438" s="462"/>
      <c r="K438" s="464"/>
      <c r="L438" s="150"/>
      <c r="M438" s="460" t="str">
        <f t="shared" si="6"/>
        <v/>
      </c>
    </row>
    <row r="439" spans="1:13" ht="14.45" customHeight="1" x14ac:dyDescent="0.2">
      <c r="A439" s="465"/>
      <c r="B439" s="461"/>
      <c r="C439" s="462"/>
      <c r="D439" s="462"/>
      <c r="E439" s="463"/>
      <c r="F439" s="461"/>
      <c r="G439" s="462"/>
      <c r="H439" s="462"/>
      <c r="I439" s="462"/>
      <c r="J439" s="462"/>
      <c r="K439" s="464"/>
      <c r="L439" s="150"/>
      <c r="M439" s="460" t="str">
        <f t="shared" si="6"/>
        <v/>
      </c>
    </row>
    <row r="440" spans="1:13" ht="14.45" customHeight="1" x14ac:dyDescent="0.2">
      <c r="A440" s="465"/>
      <c r="B440" s="461"/>
      <c r="C440" s="462"/>
      <c r="D440" s="462"/>
      <c r="E440" s="463"/>
      <c r="F440" s="461"/>
      <c r="G440" s="462"/>
      <c r="H440" s="462"/>
      <c r="I440" s="462"/>
      <c r="J440" s="462"/>
      <c r="K440" s="464"/>
      <c r="L440" s="150"/>
      <c r="M440" s="460" t="str">
        <f t="shared" si="6"/>
        <v/>
      </c>
    </row>
    <row r="441" spans="1:13" ht="14.45" customHeight="1" x14ac:dyDescent="0.2">
      <c r="A441" s="465"/>
      <c r="B441" s="461"/>
      <c r="C441" s="462"/>
      <c r="D441" s="462"/>
      <c r="E441" s="463"/>
      <c r="F441" s="461"/>
      <c r="G441" s="462"/>
      <c r="H441" s="462"/>
      <c r="I441" s="462"/>
      <c r="J441" s="462"/>
      <c r="K441" s="464"/>
      <c r="L441" s="150"/>
      <c r="M441" s="460" t="str">
        <f t="shared" si="6"/>
        <v/>
      </c>
    </row>
    <row r="442" spans="1:13" ht="14.45" customHeight="1" x14ac:dyDescent="0.2">
      <c r="A442" s="465"/>
      <c r="B442" s="461"/>
      <c r="C442" s="462"/>
      <c r="D442" s="462"/>
      <c r="E442" s="463"/>
      <c r="F442" s="461"/>
      <c r="G442" s="462"/>
      <c r="H442" s="462"/>
      <c r="I442" s="462"/>
      <c r="J442" s="462"/>
      <c r="K442" s="464"/>
      <c r="L442" s="150"/>
      <c r="M442" s="460" t="str">
        <f t="shared" si="6"/>
        <v/>
      </c>
    </row>
    <row r="443" spans="1:13" ht="14.45" customHeight="1" x14ac:dyDescent="0.2">
      <c r="A443" s="465"/>
      <c r="B443" s="461"/>
      <c r="C443" s="462"/>
      <c r="D443" s="462"/>
      <c r="E443" s="463"/>
      <c r="F443" s="461"/>
      <c r="G443" s="462"/>
      <c r="H443" s="462"/>
      <c r="I443" s="462"/>
      <c r="J443" s="462"/>
      <c r="K443" s="464"/>
      <c r="L443" s="150"/>
      <c r="M443" s="460" t="str">
        <f t="shared" si="6"/>
        <v/>
      </c>
    </row>
    <row r="444" spans="1:13" ht="14.45" customHeight="1" x14ac:dyDescent="0.2">
      <c r="A444" s="465"/>
      <c r="B444" s="461"/>
      <c r="C444" s="462"/>
      <c r="D444" s="462"/>
      <c r="E444" s="463"/>
      <c r="F444" s="461"/>
      <c r="G444" s="462"/>
      <c r="H444" s="462"/>
      <c r="I444" s="462"/>
      <c r="J444" s="462"/>
      <c r="K444" s="464"/>
      <c r="L444" s="150"/>
      <c r="M444" s="460" t="str">
        <f t="shared" si="6"/>
        <v/>
      </c>
    </row>
    <row r="445" spans="1:13" ht="14.45" customHeight="1" x14ac:dyDescent="0.2">
      <c r="A445" s="465"/>
      <c r="B445" s="461"/>
      <c r="C445" s="462"/>
      <c r="D445" s="462"/>
      <c r="E445" s="463"/>
      <c r="F445" s="461"/>
      <c r="G445" s="462"/>
      <c r="H445" s="462"/>
      <c r="I445" s="462"/>
      <c r="J445" s="462"/>
      <c r="K445" s="464"/>
      <c r="L445" s="150"/>
      <c r="M445" s="460" t="str">
        <f t="shared" si="6"/>
        <v/>
      </c>
    </row>
    <row r="446" spans="1:13" ht="14.45" customHeight="1" x14ac:dyDescent="0.2">
      <c r="A446" s="465"/>
      <c r="B446" s="461"/>
      <c r="C446" s="462"/>
      <c r="D446" s="462"/>
      <c r="E446" s="463"/>
      <c r="F446" s="461"/>
      <c r="G446" s="462"/>
      <c r="H446" s="462"/>
      <c r="I446" s="462"/>
      <c r="J446" s="462"/>
      <c r="K446" s="464"/>
      <c r="L446" s="150"/>
      <c r="M446" s="460" t="str">
        <f t="shared" si="6"/>
        <v/>
      </c>
    </row>
    <row r="447" spans="1:13" ht="14.45" customHeight="1" x14ac:dyDescent="0.2">
      <c r="A447" s="465"/>
      <c r="B447" s="461"/>
      <c r="C447" s="462"/>
      <c r="D447" s="462"/>
      <c r="E447" s="463"/>
      <c r="F447" s="461"/>
      <c r="G447" s="462"/>
      <c r="H447" s="462"/>
      <c r="I447" s="462"/>
      <c r="J447" s="462"/>
      <c r="K447" s="464"/>
      <c r="L447" s="150"/>
      <c r="M447" s="460" t="str">
        <f t="shared" si="6"/>
        <v/>
      </c>
    </row>
    <row r="448" spans="1:13" ht="14.45" customHeight="1" x14ac:dyDescent="0.2">
      <c r="A448" s="465"/>
      <c r="B448" s="461"/>
      <c r="C448" s="462"/>
      <c r="D448" s="462"/>
      <c r="E448" s="463"/>
      <c r="F448" s="461"/>
      <c r="G448" s="462"/>
      <c r="H448" s="462"/>
      <c r="I448" s="462"/>
      <c r="J448" s="462"/>
      <c r="K448" s="464"/>
      <c r="L448" s="150"/>
      <c r="M448" s="460" t="str">
        <f t="shared" si="6"/>
        <v/>
      </c>
    </row>
    <row r="449" spans="1:13" ht="14.45" customHeight="1" x14ac:dyDescent="0.2">
      <c r="A449" s="465"/>
      <c r="B449" s="461"/>
      <c r="C449" s="462"/>
      <c r="D449" s="462"/>
      <c r="E449" s="463"/>
      <c r="F449" s="461"/>
      <c r="G449" s="462"/>
      <c r="H449" s="462"/>
      <c r="I449" s="462"/>
      <c r="J449" s="462"/>
      <c r="K449" s="464"/>
      <c r="L449" s="150"/>
      <c r="M449" s="460" t="str">
        <f t="shared" si="6"/>
        <v/>
      </c>
    </row>
    <row r="450" spans="1:13" ht="14.45" customHeight="1" x14ac:dyDescent="0.2">
      <c r="A450" s="465"/>
      <c r="B450" s="461"/>
      <c r="C450" s="462"/>
      <c r="D450" s="462"/>
      <c r="E450" s="463"/>
      <c r="F450" s="461"/>
      <c r="G450" s="462"/>
      <c r="H450" s="462"/>
      <c r="I450" s="462"/>
      <c r="J450" s="462"/>
      <c r="K450" s="464"/>
      <c r="L450" s="150"/>
      <c r="M450" s="460" t="str">
        <f t="shared" si="6"/>
        <v/>
      </c>
    </row>
    <row r="451" spans="1:13" ht="14.45" customHeight="1" x14ac:dyDescent="0.2">
      <c r="A451" s="465"/>
      <c r="B451" s="461"/>
      <c r="C451" s="462"/>
      <c r="D451" s="462"/>
      <c r="E451" s="463"/>
      <c r="F451" s="461"/>
      <c r="G451" s="462"/>
      <c r="H451" s="462"/>
      <c r="I451" s="462"/>
      <c r="J451" s="462"/>
      <c r="K451" s="464"/>
      <c r="L451" s="150"/>
      <c r="M451" s="460" t="str">
        <f t="shared" si="6"/>
        <v/>
      </c>
    </row>
    <row r="452" spans="1:13" ht="14.45" customHeight="1" x14ac:dyDescent="0.2">
      <c r="A452" s="465"/>
      <c r="B452" s="461"/>
      <c r="C452" s="462"/>
      <c r="D452" s="462"/>
      <c r="E452" s="463"/>
      <c r="F452" s="461"/>
      <c r="G452" s="462"/>
      <c r="H452" s="462"/>
      <c r="I452" s="462"/>
      <c r="J452" s="462"/>
      <c r="K452" s="464"/>
      <c r="L452" s="150"/>
      <c r="M452" s="460" t="str">
        <f t="shared" si="6"/>
        <v/>
      </c>
    </row>
    <row r="453" spans="1:13" ht="14.45" customHeight="1" x14ac:dyDescent="0.2">
      <c r="A453" s="465"/>
      <c r="B453" s="461"/>
      <c r="C453" s="462"/>
      <c r="D453" s="462"/>
      <c r="E453" s="463"/>
      <c r="F453" s="461"/>
      <c r="G453" s="462"/>
      <c r="H453" s="462"/>
      <c r="I453" s="462"/>
      <c r="J453" s="462"/>
      <c r="K453" s="464"/>
      <c r="L453" s="150"/>
      <c r="M453" s="460" t="str">
        <f t="shared" si="6"/>
        <v/>
      </c>
    </row>
    <row r="454" spans="1:13" ht="14.45" customHeight="1" x14ac:dyDescent="0.2">
      <c r="A454" s="465"/>
      <c r="B454" s="461"/>
      <c r="C454" s="462"/>
      <c r="D454" s="462"/>
      <c r="E454" s="463"/>
      <c r="F454" s="461"/>
      <c r="G454" s="462"/>
      <c r="H454" s="462"/>
      <c r="I454" s="462"/>
      <c r="J454" s="462"/>
      <c r="K454" s="464"/>
      <c r="L454" s="150"/>
      <c r="M454" s="460" t="str">
        <f t="shared" ref="M454:M517" si="7">IF(A454="HV","HV",IF(OR(LEFT(A454,16)="               5",LEFT(A454,16)="               6",LEFT(A454,16)="               7",LEFT(A454,16)="               8"),"X",""))</f>
        <v/>
      </c>
    </row>
    <row r="455" spans="1:13" ht="14.45" customHeight="1" x14ac:dyDescent="0.2">
      <c r="A455" s="465"/>
      <c r="B455" s="461"/>
      <c r="C455" s="462"/>
      <c r="D455" s="462"/>
      <c r="E455" s="463"/>
      <c r="F455" s="461"/>
      <c r="G455" s="462"/>
      <c r="H455" s="462"/>
      <c r="I455" s="462"/>
      <c r="J455" s="462"/>
      <c r="K455" s="464"/>
      <c r="L455" s="150"/>
      <c r="M455" s="460" t="str">
        <f t="shared" si="7"/>
        <v/>
      </c>
    </row>
    <row r="456" spans="1:13" ht="14.45" customHeight="1" x14ac:dyDescent="0.2">
      <c r="A456" s="465"/>
      <c r="B456" s="461"/>
      <c r="C456" s="462"/>
      <c r="D456" s="462"/>
      <c r="E456" s="463"/>
      <c r="F456" s="461"/>
      <c r="G456" s="462"/>
      <c r="H456" s="462"/>
      <c r="I456" s="462"/>
      <c r="J456" s="462"/>
      <c r="K456" s="464"/>
      <c r="L456" s="150"/>
      <c r="M456" s="460" t="str">
        <f t="shared" si="7"/>
        <v/>
      </c>
    </row>
    <row r="457" spans="1:13" ht="14.45" customHeight="1" x14ac:dyDescent="0.2">
      <c r="A457" s="465"/>
      <c r="B457" s="461"/>
      <c r="C457" s="462"/>
      <c r="D457" s="462"/>
      <c r="E457" s="463"/>
      <c r="F457" s="461"/>
      <c r="G457" s="462"/>
      <c r="H457" s="462"/>
      <c r="I457" s="462"/>
      <c r="J457" s="462"/>
      <c r="K457" s="464"/>
      <c r="L457" s="150"/>
      <c r="M457" s="460" t="str">
        <f t="shared" si="7"/>
        <v/>
      </c>
    </row>
    <row r="458" spans="1:13" ht="14.45" customHeight="1" x14ac:dyDescent="0.2">
      <c r="A458" s="465"/>
      <c r="B458" s="461"/>
      <c r="C458" s="462"/>
      <c r="D458" s="462"/>
      <c r="E458" s="463"/>
      <c r="F458" s="461"/>
      <c r="G458" s="462"/>
      <c r="H458" s="462"/>
      <c r="I458" s="462"/>
      <c r="J458" s="462"/>
      <c r="K458" s="464"/>
      <c r="L458" s="150"/>
      <c r="M458" s="460" t="str">
        <f t="shared" si="7"/>
        <v/>
      </c>
    </row>
    <row r="459" spans="1:13" ht="14.45" customHeight="1" x14ac:dyDescent="0.2">
      <c r="A459" s="465"/>
      <c r="B459" s="461"/>
      <c r="C459" s="462"/>
      <c r="D459" s="462"/>
      <c r="E459" s="463"/>
      <c r="F459" s="461"/>
      <c r="G459" s="462"/>
      <c r="H459" s="462"/>
      <c r="I459" s="462"/>
      <c r="J459" s="462"/>
      <c r="K459" s="464"/>
      <c r="L459" s="150"/>
      <c r="M459" s="460" t="str">
        <f t="shared" si="7"/>
        <v/>
      </c>
    </row>
    <row r="460" spans="1:13" ht="14.45" customHeight="1" x14ac:dyDescent="0.2">
      <c r="A460" s="465"/>
      <c r="B460" s="461"/>
      <c r="C460" s="462"/>
      <c r="D460" s="462"/>
      <c r="E460" s="463"/>
      <c r="F460" s="461"/>
      <c r="G460" s="462"/>
      <c r="H460" s="462"/>
      <c r="I460" s="462"/>
      <c r="J460" s="462"/>
      <c r="K460" s="464"/>
      <c r="L460" s="150"/>
      <c r="M460" s="460" t="str">
        <f t="shared" si="7"/>
        <v/>
      </c>
    </row>
    <row r="461" spans="1:13" ht="14.45" customHeight="1" x14ac:dyDescent="0.2">
      <c r="A461" s="465"/>
      <c r="B461" s="461"/>
      <c r="C461" s="462"/>
      <c r="D461" s="462"/>
      <c r="E461" s="463"/>
      <c r="F461" s="461"/>
      <c r="G461" s="462"/>
      <c r="H461" s="462"/>
      <c r="I461" s="462"/>
      <c r="J461" s="462"/>
      <c r="K461" s="464"/>
      <c r="L461" s="150"/>
      <c r="M461" s="460" t="str">
        <f t="shared" si="7"/>
        <v/>
      </c>
    </row>
    <row r="462" spans="1:13" ht="14.45" customHeight="1" x14ac:dyDescent="0.2">
      <c r="A462" s="465"/>
      <c r="B462" s="461"/>
      <c r="C462" s="462"/>
      <c r="D462" s="462"/>
      <c r="E462" s="463"/>
      <c r="F462" s="461"/>
      <c r="G462" s="462"/>
      <c r="H462" s="462"/>
      <c r="I462" s="462"/>
      <c r="J462" s="462"/>
      <c r="K462" s="464"/>
      <c r="L462" s="150"/>
      <c r="M462" s="460" t="str">
        <f t="shared" si="7"/>
        <v/>
      </c>
    </row>
    <row r="463" spans="1:13" ht="14.45" customHeight="1" x14ac:dyDescent="0.2">
      <c r="A463" s="465"/>
      <c r="B463" s="461"/>
      <c r="C463" s="462"/>
      <c r="D463" s="462"/>
      <c r="E463" s="463"/>
      <c r="F463" s="461"/>
      <c r="G463" s="462"/>
      <c r="H463" s="462"/>
      <c r="I463" s="462"/>
      <c r="J463" s="462"/>
      <c r="K463" s="464"/>
      <c r="L463" s="150"/>
      <c r="M463" s="460" t="str">
        <f t="shared" si="7"/>
        <v/>
      </c>
    </row>
    <row r="464" spans="1:13" ht="14.45" customHeight="1" x14ac:dyDescent="0.2">
      <c r="A464" s="465"/>
      <c r="B464" s="461"/>
      <c r="C464" s="462"/>
      <c r="D464" s="462"/>
      <c r="E464" s="463"/>
      <c r="F464" s="461"/>
      <c r="G464" s="462"/>
      <c r="H464" s="462"/>
      <c r="I464" s="462"/>
      <c r="J464" s="462"/>
      <c r="K464" s="464"/>
      <c r="L464" s="150"/>
      <c r="M464" s="460" t="str">
        <f t="shared" si="7"/>
        <v/>
      </c>
    </row>
    <row r="465" spans="1:13" ht="14.45" customHeight="1" x14ac:dyDescent="0.2">
      <c r="A465" s="465"/>
      <c r="B465" s="461"/>
      <c r="C465" s="462"/>
      <c r="D465" s="462"/>
      <c r="E465" s="463"/>
      <c r="F465" s="461"/>
      <c r="G465" s="462"/>
      <c r="H465" s="462"/>
      <c r="I465" s="462"/>
      <c r="J465" s="462"/>
      <c r="K465" s="464"/>
      <c r="L465" s="150"/>
      <c r="M465" s="460" t="str">
        <f t="shared" si="7"/>
        <v/>
      </c>
    </row>
    <row r="466" spans="1:13" ht="14.45" customHeight="1" x14ac:dyDescent="0.2">
      <c r="A466" s="465"/>
      <c r="B466" s="461"/>
      <c r="C466" s="462"/>
      <c r="D466" s="462"/>
      <c r="E466" s="463"/>
      <c r="F466" s="461"/>
      <c r="G466" s="462"/>
      <c r="H466" s="462"/>
      <c r="I466" s="462"/>
      <c r="J466" s="462"/>
      <c r="K466" s="464"/>
      <c r="L466" s="150"/>
      <c r="M466" s="460" t="str">
        <f t="shared" si="7"/>
        <v/>
      </c>
    </row>
    <row r="467" spans="1:13" ht="14.45" customHeight="1" x14ac:dyDescent="0.2">
      <c r="A467" s="465"/>
      <c r="B467" s="461"/>
      <c r="C467" s="462"/>
      <c r="D467" s="462"/>
      <c r="E467" s="463"/>
      <c r="F467" s="461"/>
      <c r="G467" s="462"/>
      <c r="H467" s="462"/>
      <c r="I467" s="462"/>
      <c r="J467" s="462"/>
      <c r="K467" s="464"/>
      <c r="L467" s="150"/>
      <c r="M467" s="460" t="str">
        <f t="shared" si="7"/>
        <v/>
      </c>
    </row>
    <row r="468" spans="1:13" ht="14.45" customHeight="1" x14ac:dyDescent="0.2">
      <c r="A468" s="465"/>
      <c r="B468" s="461"/>
      <c r="C468" s="462"/>
      <c r="D468" s="462"/>
      <c r="E468" s="463"/>
      <c r="F468" s="461"/>
      <c r="G468" s="462"/>
      <c r="H468" s="462"/>
      <c r="I468" s="462"/>
      <c r="J468" s="462"/>
      <c r="K468" s="464"/>
      <c r="L468" s="150"/>
      <c r="M468" s="460" t="str">
        <f t="shared" si="7"/>
        <v/>
      </c>
    </row>
    <row r="469" spans="1:13" ht="14.45" customHeight="1" x14ac:dyDescent="0.2">
      <c r="A469" s="465"/>
      <c r="B469" s="461"/>
      <c r="C469" s="462"/>
      <c r="D469" s="462"/>
      <c r="E469" s="463"/>
      <c r="F469" s="461"/>
      <c r="G469" s="462"/>
      <c r="H469" s="462"/>
      <c r="I469" s="462"/>
      <c r="J469" s="462"/>
      <c r="K469" s="464"/>
      <c r="L469" s="150"/>
      <c r="M469" s="460" t="str">
        <f t="shared" si="7"/>
        <v/>
      </c>
    </row>
    <row r="470" spans="1:13" ht="14.45" customHeight="1" x14ac:dyDescent="0.2">
      <c r="A470" s="465"/>
      <c r="B470" s="461"/>
      <c r="C470" s="462"/>
      <c r="D470" s="462"/>
      <c r="E470" s="463"/>
      <c r="F470" s="461"/>
      <c r="G470" s="462"/>
      <c r="H470" s="462"/>
      <c r="I470" s="462"/>
      <c r="J470" s="462"/>
      <c r="K470" s="464"/>
      <c r="L470" s="150"/>
      <c r="M470" s="460" t="str">
        <f t="shared" si="7"/>
        <v/>
      </c>
    </row>
    <row r="471" spans="1:13" ht="14.45" customHeight="1" x14ac:dyDescent="0.2">
      <c r="A471" s="465"/>
      <c r="B471" s="461"/>
      <c r="C471" s="462"/>
      <c r="D471" s="462"/>
      <c r="E471" s="463"/>
      <c r="F471" s="461"/>
      <c r="G471" s="462"/>
      <c r="H471" s="462"/>
      <c r="I471" s="462"/>
      <c r="J471" s="462"/>
      <c r="K471" s="464"/>
      <c r="L471" s="150"/>
      <c r="M471" s="460" t="str">
        <f t="shared" si="7"/>
        <v/>
      </c>
    </row>
    <row r="472" spans="1:13" ht="14.45" customHeight="1" x14ac:dyDescent="0.2">
      <c r="A472" s="465"/>
      <c r="B472" s="461"/>
      <c r="C472" s="462"/>
      <c r="D472" s="462"/>
      <c r="E472" s="463"/>
      <c r="F472" s="461"/>
      <c r="G472" s="462"/>
      <c r="H472" s="462"/>
      <c r="I472" s="462"/>
      <c r="J472" s="462"/>
      <c r="K472" s="464"/>
      <c r="L472" s="150"/>
      <c r="M472" s="460" t="str">
        <f t="shared" si="7"/>
        <v/>
      </c>
    </row>
    <row r="473" spans="1:13" ht="14.45" customHeight="1" x14ac:dyDescent="0.2">
      <c r="A473" s="465"/>
      <c r="B473" s="461"/>
      <c r="C473" s="462"/>
      <c r="D473" s="462"/>
      <c r="E473" s="463"/>
      <c r="F473" s="461"/>
      <c r="G473" s="462"/>
      <c r="H473" s="462"/>
      <c r="I473" s="462"/>
      <c r="J473" s="462"/>
      <c r="K473" s="464"/>
      <c r="L473" s="150"/>
      <c r="M473" s="460" t="str">
        <f t="shared" si="7"/>
        <v/>
      </c>
    </row>
    <row r="474" spans="1:13" ht="14.45" customHeight="1" x14ac:dyDescent="0.2">
      <c r="A474" s="465"/>
      <c r="B474" s="461"/>
      <c r="C474" s="462"/>
      <c r="D474" s="462"/>
      <c r="E474" s="463"/>
      <c r="F474" s="461"/>
      <c r="G474" s="462"/>
      <c r="H474" s="462"/>
      <c r="I474" s="462"/>
      <c r="J474" s="462"/>
      <c r="K474" s="464"/>
      <c r="L474" s="150"/>
      <c r="M474" s="460" t="str">
        <f t="shared" si="7"/>
        <v/>
      </c>
    </row>
    <row r="475" spans="1:13" ht="14.45" customHeight="1" x14ac:dyDescent="0.2">
      <c r="A475" s="465"/>
      <c r="B475" s="461"/>
      <c r="C475" s="462"/>
      <c r="D475" s="462"/>
      <c r="E475" s="463"/>
      <c r="F475" s="461"/>
      <c r="G475" s="462"/>
      <c r="H475" s="462"/>
      <c r="I475" s="462"/>
      <c r="J475" s="462"/>
      <c r="K475" s="464"/>
      <c r="L475" s="150"/>
      <c r="M475" s="460" t="str">
        <f t="shared" si="7"/>
        <v/>
      </c>
    </row>
    <row r="476" spans="1:13" ht="14.45" customHeight="1" x14ac:dyDescent="0.2">
      <c r="A476" s="465"/>
      <c r="B476" s="461"/>
      <c r="C476" s="462"/>
      <c r="D476" s="462"/>
      <c r="E476" s="463"/>
      <c r="F476" s="461"/>
      <c r="G476" s="462"/>
      <c r="H476" s="462"/>
      <c r="I476" s="462"/>
      <c r="J476" s="462"/>
      <c r="K476" s="464"/>
      <c r="L476" s="150"/>
      <c r="M476" s="460" t="str">
        <f t="shared" si="7"/>
        <v/>
      </c>
    </row>
    <row r="477" spans="1:13" ht="14.45" customHeight="1" x14ac:dyDescent="0.2">
      <c r="A477" s="465"/>
      <c r="B477" s="461"/>
      <c r="C477" s="462"/>
      <c r="D477" s="462"/>
      <c r="E477" s="463"/>
      <c r="F477" s="461"/>
      <c r="G477" s="462"/>
      <c r="H477" s="462"/>
      <c r="I477" s="462"/>
      <c r="J477" s="462"/>
      <c r="K477" s="464"/>
      <c r="L477" s="150"/>
      <c r="M477" s="460" t="str">
        <f t="shared" si="7"/>
        <v/>
      </c>
    </row>
    <row r="478" spans="1:13" ht="14.45" customHeight="1" x14ac:dyDescent="0.2">
      <c r="A478" s="465"/>
      <c r="B478" s="461"/>
      <c r="C478" s="462"/>
      <c r="D478" s="462"/>
      <c r="E478" s="463"/>
      <c r="F478" s="461"/>
      <c r="G478" s="462"/>
      <c r="H478" s="462"/>
      <c r="I478" s="462"/>
      <c r="J478" s="462"/>
      <c r="K478" s="464"/>
      <c r="L478" s="150"/>
      <c r="M478" s="460" t="str">
        <f t="shared" si="7"/>
        <v/>
      </c>
    </row>
    <row r="479" spans="1:13" ht="14.45" customHeight="1" x14ac:dyDescent="0.2">
      <c r="A479" s="465"/>
      <c r="B479" s="461"/>
      <c r="C479" s="462"/>
      <c r="D479" s="462"/>
      <c r="E479" s="463"/>
      <c r="F479" s="461"/>
      <c r="G479" s="462"/>
      <c r="H479" s="462"/>
      <c r="I479" s="462"/>
      <c r="J479" s="462"/>
      <c r="K479" s="464"/>
      <c r="L479" s="150"/>
      <c r="M479" s="460" t="str">
        <f t="shared" si="7"/>
        <v/>
      </c>
    </row>
    <row r="480" spans="1:13" ht="14.45" customHeight="1" x14ac:dyDescent="0.2">
      <c r="A480" s="465"/>
      <c r="B480" s="461"/>
      <c r="C480" s="462"/>
      <c r="D480" s="462"/>
      <c r="E480" s="463"/>
      <c r="F480" s="461"/>
      <c r="G480" s="462"/>
      <c r="H480" s="462"/>
      <c r="I480" s="462"/>
      <c r="J480" s="462"/>
      <c r="K480" s="464"/>
      <c r="L480" s="150"/>
      <c r="M480" s="460" t="str">
        <f t="shared" si="7"/>
        <v/>
      </c>
    </row>
    <row r="481" spans="1:13" ht="14.45" customHeight="1" x14ac:dyDescent="0.2">
      <c r="A481" s="465"/>
      <c r="B481" s="461"/>
      <c r="C481" s="462"/>
      <c r="D481" s="462"/>
      <c r="E481" s="463"/>
      <c r="F481" s="461"/>
      <c r="G481" s="462"/>
      <c r="H481" s="462"/>
      <c r="I481" s="462"/>
      <c r="J481" s="462"/>
      <c r="K481" s="464"/>
      <c r="L481" s="150"/>
      <c r="M481" s="460" t="str">
        <f t="shared" si="7"/>
        <v/>
      </c>
    </row>
    <row r="482" spans="1:13" ht="14.45" customHeight="1" x14ac:dyDescent="0.2">
      <c r="A482" s="465"/>
      <c r="B482" s="461"/>
      <c r="C482" s="462"/>
      <c r="D482" s="462"/>
      <c r="E482" s="463"/>
      <c r="F482" s="461"/>
      <c r="G482" s="462"/>
      <c r="H482" s="462"/>
      <c r="I482" s="462"/>
      <c r="J482" s="462"/>
      <c r="K482" s="464"/>
      <c r="L482" s="150"/>
      <c r="M482" s="460" t="str">
        <f t="shared" si="7"/>
        <v/>
      </c>
    </row>
    <row r="483" spans="1:13" ht="14.45" customHeight="1" x14ac:dyDescent="0.2">
      <c r="A483" s="465"/>
      <c r="B483" s="461"/>
      <c r="C483" s="462"/>
      <c r="D483" s="462"/>
      <c r="E483" s="463"/>
      <c r="F483" s="461"/>
      <c r="G483" s="462"/>
      <c r="H483" s="462"/>
      <c r="I483" s="462"/>
      <c r="J483" s="462"/>
      <c r="K483" s="464"/>
      <c r="L483" s="150"/>
      <c r="M483" s="460" t="str">
        <f t="shared" si="7"/>
        <v/>
      </c>
    </row>
    <row r="484" spans="1:13" ht="14.45" customHeight="1" x14ac:dyDescent="0.2">
      <c r="A484" s="465"/>
      <c r="B484" s="461"/>
      <c r="C484" s="462"/>
      <c r="D484" s="462"/>
      <c r="E484" s="463"/>
      <c r="F484" s="461"/>
      <c r="G484" s="462"/>
      <c r="H484" s="462"/>
      <c r="I484" s="462"/>
      <c r="J484" s="462"/>
      <c r="K484" s="464"/>
      <c r="L484" s="150"/>
      <c r="M484" s="460" t="str">
        <f t="shared" si="7"/>
        <v/>
      </c>
    </row>
    <row r="485" spans="1:13" ht="14.45" customHeight="1" x14ac:dyDescent="0.2">
      <c r="A485" s="465"/>
      <c r="B485" s="461"/>
      <c r="C485" s="462"/>
      <c r="D485" s="462"/>
      <c r="E485" s="463"/>
      <c r="F485" s="461"/>
      <c r="G485" s="462"/>
      <c r="H485" s="462"/>
      <c r="I485" s="462"/>
      <c r="J485" s="462"/>
      <c r="K485" s="464"/>
      <c r="L485" s="150"/>
      <c r="M485" s="460" t="str">
        <f t="shared" si="7"/>
        <v/>
      </c>
    </row>
    <row r="486" spans="1:13" ht="14.45" customHeight="1" x14ac:dyDescent="0.2">
      <c r="A486" s="465"/>
      <c r="B486" s="461"/>
      <c r="C486" s="462"/>
      <c r="D486" s="462"/>
      <c r="E486" s="463"/>
      <c r="F486" s="461"/>
      <c r="G486" s="462"/>
      <c r="H486" s="462"/>
      <c r="I486" s="462"/>
      <c r="J486" s="462"/>
      <c r="K486" s="464"/>
      <c r="L486" s="150"/>
      <c r="M486" s="460" t="str">
        <f t="shared" si="7"/>
        <v/>
      </c>
    </row>
    <row r="487" spans="1:13" ht="14.45" customHeight="1" x14ac:dyDescent="0.2">
      <c r="A487" s="465"/>
      <c r="B487" s="461"/>
      <c r="C487" s="462"/>
      <c r="D487" s="462"/>
      <c r="E487" s="463"/>
      <c r="F487" s="461"/>
      <c r="G487" s="462"/>
      <c r="H487" s="462"/>
      <c r="I487" s="462"/>
      <c r="J487" s="462"/>
      <c r="K487" s="464"/>
      <c r="L487" s="150"/>
      <c r="M487" s="460" t="str">
        <f t="shared" si="7"/>
        <v/>
      </c>
    </row>
    <row r="488" spans="1:13" ht="14.45" customHeight="1" x14ac:dyDescent="0.2">
      <c r="A488" s="465"/>
      <c r="B488" s="461"/>
      <c r="C488" s="462"/>
      <c r="D488" s="462"/>
      <c r="E488" s="463"/>
      <c r="F488" s="461"/>
      <c r="G488" s="462"/>
      <c r="H488" s="462"/>
      <c r="I488" s="462"/>
      <c r="J488" s="462"/>
      <c r="K488" s="464"/>
      <c r="L488" s="150"/>
      <c r="M488" s="460" t="str">
        <f t="shared" si="7"/>
        <v/>
      </c>
    </row>
    <row r="489" spans="1:13" ht="14.45" customHeight="1" x14ac:dyDescent="0.2">
      <c r="A489" s="465"/>
      <c r="B489" s="461"/>
      <c r="C489" s="462"/>
      <c r="D489" s="462"/>
      <c r="E489" s="463"/>
      <c r="F489" s="461"/>
      <c r="G489" s="462"/>
      <c r="H489" s="462"/>
      <c r="I489" s="462"/>
      <c r="J489" s="462"/>
      <c r="K489" s="464"/>
      <c r="L489" s="150"/>
      <c r="M489" s="460" t="str">
        <f t="shared" si="7"/>
        <v/>
      </c>
    </row>
    <row r="490" spans="1:13" ht="14.45" customHeight="1" x14ac:dyDescent="0.2">
      <c r="A490" s="465"/>
      <c r="B490" s="461"/>
      <c r="C490" s="462"/>
      <c r="D490" s="462"/>
      <c r="E490" s="463"/>
      <c r="F490" s="461"/>
      <c r="G490" s="462"/>
      <c r="H490" s="462"/>
      <c r="I490" s="462"/>
      <c r="J490" s="462"/>
      <c r="K490" s="464"/>
      <c r="L490" s="150"/>
      <c r="M490" s="460" t="str">
        <f t="shared" si="7"/>
        <v/>
      </c>
    </row>
    <row r="491" spans="1:13" ht="14.45" customHeight="1" x14ac:dyDescent="0.2">
      <c r="A491" s="465"/>
      <c r="B491" s="461"/>
      <c r="C491" s="462"/>
      <c r="D491" s="462"/>
      <c r="E491" s="463"/>
      <c r="F491" s="461"/>
      <c r="G491" s="462"/>
      <c r="H491" s="462"/>
      <c r="I491" s="462"/>
      <c r="J491" s="462"/>
      <c r="K491" s="464"/>
      <c r="L491" s="150"/>
      <c r="M491" s="460" t="str">
        <f t="shared" si="7"/>
        <v/>
      </c>
    </row>
    <row r="492" spans="1:13" ht="14.45" customHeight="1" x14ac:dyDescent="0.2">
      <c r="A492" s="465"/>
      <c r="B492" s="461"/>
      <c r="C492" s="462"/>
      <c r="D492" s="462"/>
      <c r="E492" s="463"/>
      <c r="F492" s="461"/>
      <c r="G492" s="462"/>
      <c r="H492" s="462"/>
      <c r="I492" s="462"/>
      <c r="J492" s="462"/>
      <c r="K492" s="464"/>
      <c r="L492" s="150"/>
      <c r="M492" s="460" t="str">
        <f t="shared" si="7"/>
        <v/>
      </c>
    </row>
    <row r="493" spans="1:13" ht="14.45" customHeight="1" x14ac:dyDescent="0.2">
      <c r="A493" s="465"/>
      <c r="B493" s="461"/>
      <c r="C493" s="462"/>
      <c r="D493" s="462"/>
      <c r="E493" s="463"/>
      <c r="F493" s="461"/>
      <c r="G493" s="462"/>
      <c r="H493" s="462"/>
      <c r="I493" s="462"/>
      <c r="J493" s="462"/>
      <c r="K493" s="464"/>
      <c r="L493" s="150"/>
      <c r="M493" s="460" t="str">
        <f t="shared" si="7"/>
        <v/>
      </c>
    </row>
    <row r="494" spans="1:13" ht="14.45" customHeight="1" x14ac:dyDescent="0.2">
      <c r="A494" s="465"/>
      <c r="B494" s="461"/>
      <c r="C494" s="462"/>
      <c r="D494" s="462"/>
      <c r="E494" s="463"/>
      <c r="F494" s="461"/>
      <c r="G494" s="462"/>
      <c r="H494" s="462"/>
      <c r="I494" s="462"/>
      <c r="J494" s="462"/>
      <c r="K494" s="464"/>
      <c r="L494" s="150"/>
      <c r="M494" s="460" t="str">
        <f t="shared" si="7"/>
        <v/>
      </c>
    </row>
    <row r="495" spans="1:13" ht="14.45" customHeight="1" x14ac:dyDescent="0.2">
      <c r="A495" s="465"/>
      <c r="B495" s="461"/>
      <c r="C495" s="462"/>
      <c r="D495" s="462"/>
      <c r="E495" s="463"/>
      <c r="F495" s="461"/>
      <c r="G495" s="462"/>
      <c r="H495" s="462"/>
      <c r="I495" s="462"/>
      <c r="J495" s="462"/>
      <c r="K495" s="464"/>
      <c r="L495" s="150"/>
      <c r="M495" s="460" t="str">
        <f t="shared" si="7"/>
        <v/>
      </c>
    </row>
    <row r="496" spans="1:13" ht="14.45" customHeight="1" x14ac:dyDescent="0.2">
      <c r="A496" s="465"/>
      <c r="B496" s="461"/>
      <c r="C496" s="462"/>
      <c r="D496" s="462"/>
      <c r="E496" s="463"/>
      <c r="F496" s="461"/>
      <c r="G496" s="462"/>
      <c r="H496" s="462"/>
      <c r="I496" s="462"/>
      <c r="J496" s="462"/>
      <c r="K496" s="464"/>
      <c r="L496" s="150"/>
      <c r="M496" s="460" t="str">
        <f t="shared" si="7"/>
        <v/>
      </c>
    </row>
    <row r="497" spans="1:13" ht="14.45" customHeight="1" x14ac:dyDescent="0.2">
      <c r="A497" s="465"/>
      <c r="B497" s="461"/>
      <c r="C497" s="462"/>
      <c r="D497" s="462"/>
      <c r="E497" s="463"/>
      <c r="F497" s="461"/>
      <c r="G497" s="462"/>
      <c r="H497" s="462"/>
      <c r="I497" s="462"/>
      <c r="J497" s="462"/>
      <c r="K497" s="464"/>
      <c r="L497" s="150"/>
      <c r="M497" s="460" t="str">
        <f t="shared" si="7"/>
        <v/>
      </c>
    </row>
    <row r="498" spans="1:13" ht="14.45" customHeight="1" x14ac:dyDescent="0.2">
      <c r="A498" s="465"/>
      <c r="B498" s="461"/>
      <c r="C498" s="462"/>
      <c r="D498" s="462"/>
      <c r="E498" s="463"/>
      <c r="F498" s="461"/>
      <c r="G498" s="462"/>
      <c r="H498" s="462"/>
      <c r="I498" s="462"/>
      <c r="J498" s="462"/>
      <c r="K498" s="464"/>
      <c r="L498" s="150"/>
      <c r="M498" s="460" t="str">
        <f t="shared" si="7"/>
        <v/>
      </c>
    </row>
    <row r="499" spans="1:13" ht="14.45" customHeight="1" x14ac:dyDescent="0.2">
      <c r="A499" s="465"/>
      <c r="B499" s="461"/>
      <c r="C499" s="462"/>
      <c r="D499" s="462"/>
      <c r="E499" s="463"/>
      <c r="F499" s="461"/>
      <c r="G499" s="462"/>
      <c r="H499" s="462"/>
      <c r="I499" s="462"/>
      <c r="J499" s="462"/>
      <c r="K499" s="464"/>
      <c r="L499" s="150"/>
      <c r="M499" s="460" t="str">
        <f t="shared" si="7"/>
        <v/>
      </c>
    </row>
    <row r="500" spans="1:13" ht="14.45" customHeight="1" x14ac:dyDescent="0.2">
      <c r="A500" s="465"/>
      <c r="B500" s="461"/>
      <c r="C500" s="462"/>
      <c r="D500" s="462"/>
      <c r="E500" s="463"/>
      <c r="F500" s="461"/>
      <c r="G500" s="462"/>
      <c r="H500" s="462"/>
      <c r="I500" s="462"/>
      <c r="J500" s="462"/>
      <c r="K500" s="464"/>
      <c r="L500" s="150"/>
      <c r="M500" s="460" t="str">
        <f t="shared" si="7"/>
        <v/>
      </c>
    </row>
    <row r="501" spans="1:13" ht="14.45" customHeight="1" x14ac:dyDescent="0.2">
      <c r="A501" s="465"/>
      <c r="B501" s="461"/>
      <c r="C501" s="462"/>
      <c r="D501" s="462"/>
      <c r="E501" s="463"/>
      <c r="F501" s="461"/>
      <c r="G501" s="462"/>
      <c r="H501" s="462"/>
      <c r="I501" s="462"/>
      <c r="J501" s="462"/>
      <c r="K501" s="464"/>
      <c r="L501" s="150"/>
      <c r="M501" s="460" t="str">
        <f t="shared" si="7"/>
        <v/>
      </c>
    </row>
    <row r="502" spans="1:13" ht="14.45" customHeight="1" x14ac:dyDescent="0.2">
      <c r="A502" s="465"/>
      <c r="B502" s="461"/>
      <c r="C502" s="462"/>
      <c r="D502" s="462"/>
      <c r="E502" s="463"/>
      <c r="F502" s="461"/>
      <c r="G502" s="462"/>
      <c r="H502" s="462"/>
      <c r="I502" s="462"/>
      <c r="J502" s="462"/>
      <c r="K502" s="464"/>
      <c r="L502" s="150"/>
      <c r="M502" s="460" t="str">
        <f t="shared" si="7"/>
        <v/>
      </c>
    </row>
    <row r="503" spans="1:13" ht="14.45" customHeight="1" x14ac:dyDescent="0.2">
      <c r="A503" s="465"/>
      <c r="B503" s="461"/>
      <c r="C503" s="462"/>
      <c r="D503" s="462"/>
      <c r="E503" s="463"/>
      <c r="F503" s="461"/>
      <c r="G503" s="462"/>
      <c r="H503" s="462"/>
      <c r="I503" s="462"/>
      <c r="J503" s="462"/>
      <c r="K503" s="464"/>
      <c r="L503" s="150"/>
      <c r="M503" s="460" t="str">
        <f t="shared" si="7"/>
        <v/>
      </c>
    </row>
    <row r="504" spans="1:13" ht="14.45" customHeight="1" x14ac:dyDescent="0.2">
      <c r="A504" s="465"/>
      <c r="B504" s="461"/>
      <c r="C504" s="462"/>
      <c r="D504" s="462"/>
      <c r="E504" s="463"/>
      <c r="F504" s="461"/>
      <c r="G504" s="462"/>
      <c r="H504" s="462"/>
      <c r="I504" s="462"/>
      <c r="J504" s="462"/>
      <c r="K504" s="464"/>
      <c r="L504" s="150"/>
      <c r="M504" s="460" t="str">
        <f t="shared" si="7"/>
        <v/>
      </c>
    </row>
    <row r="505" spans="1:13" ht="14.45" customHeight="1" x14ac:dyDescent="0.2">
      <c r="A505" s="465"/>
      <c r="B505" s="461"/>
      <c r="C505" s="462"/>
      <c r="D505" s="462"/>
      <c r="E505" s="463"/>
      <c r="F505" s="461"/>
      <c r="G505" s="462"/>
      <c r="H505" s="462"/>
      <c r="I505" s="462"/>
      <c r="J505" s="462"/>
      <c r="K505" s="464"/>
      <c r="L505" s="150"/>
      <c r="M505" s="460" t="str">
        <f t="shared" si="7"/>
        <v/>
      </c>
    </row>
    <row r="506" spans="1:13" ht="14.45" customHeight="1" x14ac:dyDescent="0.2">
      <c r="A506" s="465"/>
      <c r="B506" s="461"/>
      <c r="C506" s="462"/>
      <c r="D506" s="462"/>
      <c r="E506" s="463"/>
      <c r="F506" s="461"/>
      <c r="G506" s="462"/>
      <c r="H506" s="462"/>
      <c r="I506" s="462"/>
      <c r="J506" s="462"/>
      <c r="K506" s="464"/>
      <c r="L506" s="150"/>
      <c r="M506" s="460" t="str">
        <f t="shared" si="7"/>
        <v/>
      </c>
    </row>
    <row r="507" spans="1:13" ht="14.45" customHeight="1" x14ac:dyDescent="0.2">
      <c r="A507" s="465"/>
      <c r="B507" s="461"/>
      <c r="C507" s="462"/>
      <c r="D507" s="462"/>
      <c r="E507" s="463"/>
      <c r="F507" s="461"/>
      <c r="G507" s="462"/>
      <c r="H507" s="462"/>
      <c r="I507" s="462"/>
      <c r="J507" s="462"/>
      <c r="K507" s="464"/>
      <c r="L507" s="150"/>
      <c r="M507" s="460" t="str">
        <f t="shared" si="7"/>
        <v/>
      </c>
    </row>
    <row r="508" spans="1:13" ht="14.45" customHeight="1" x14ac:dyDescent="0.2">
      <c r="A508" s="465"/>
      <c r="B508" s="461"/>
      <c r="C508" s="462"/>
      <c r="D508" s="462"/>
      <c r="E508" s="463"/>
      <c r="F508" s="461"/>
      <c r="G508" s="462"/>
      <c r="H508" s="462"/>
      <c r="I508" s="462"/>
      <c r="J508" s="462"/>
      <c r="K508" s="464"/>
      <c r="L508" s="150"/>
      <c r="M508" s="460" t="str">
        <f t="shared" si="7"/>
        <v/>
      </c>
    </row>
    <row r="509" spans="1:13" ht="14.45" customHeight="1" x14ac:dyDescent="0.2">
      <c r="A509" s="465"/>
      <c r="B509" s="461"/>
      <c r="C509" s="462"/>
      <c r="D509" s="462"/>
      <c r="E509" s="463"/>
      <c r="F509" s="461"/>
      <c r="G509" s="462"/>
      <c r="H509" s="462"/>
      <c r="I509" s="462"/>
      <c r="J509" s="462"/>
      <c r="K509" s="464"/>
      <c r="L509" s="150"/>
      <c r="M509" s="460" t="str">
        <f t="shared" si="7"/>
        <v/>
      </c>
    </row>
    <row r="510" spans="1:13" ht="14.45" customHeight="1" x14ac:dyDescent="0.2">
      <c r="A510" s="465"/>
      <c r="B510" s="461"/>
      <c r="C510" s="462"/>
      <c r="D510" s="462"/>
      <c r="E510" s="463"/>
      <c r="F510" s="461"/>
      <c r="G510" s="462"/>
      <c r="H510" s="462"/>
      <c r="I510" s="462"/>
      <c r="J510" s="462"/>
      <c r="K510" s="464"/>
      <c r="L510" s="150"/>
      <c r="M510" s="460" t="str">
        <f t="shared" si="7"/>
        <v/>
      </c>
    </row>
    <row r="511" spans="1:13" ht="14.45" customHeight="1" x14ac:dyDescent="0.2">
      <c r="A511" s="465"/>
      <c r="B511" s="461"/>
      <c r="C511" s="462"/>
      <c r="D511" s="462"/>
      <c r="E511" s="463"/>
      <c r="F511" s="461"/>
      <c r="G511" s="462"/>
      <c r="H511" s="462"/>
      <c r="I511" s="462"/>
      <c r="J511" s="462"/>
      <c r="K511" s="464"/>
      <c r="L511" s="150"/>
      <c r="M511" s="460" t="str">
        <f t="shared" si="7"/>
        <v/>
      </c>
    </row>
    <row r="512" spans="1:13" ht="14.45" customHeight="1" x14ac:dyDescent="0.2">
      <c r="A512" s="465"/>
      <c r="B512" s="461"/>
      <c r="C512" s="462"/>
      <c r="D512" s="462"/>
      <c r="E512" s="463"/>
      <c r="F512" s="461"/>
      <c r="G512" s="462"/>
      <c r="H512" s="462"/>
      <c r="I512" s="462"/>
      <c r="J512" s="462"/>
      <c r="K512" s="464"/>
      <c r="L512" s="150"/>
      <c r="M512" s="460" t="str">
        <f t="shared" si="7"/>
        <v/>
      </c>
    </row>
    <row r="513" spans="1:13" ht="14.45" customHeight="1" x14ac:dyDescent="0.2">
      <c r="A513" s="465"/>
      <c r="B513" s="461"/>
      <c r="C513" s="462"/>
      <c r="D513" s="462"/>
      <c r="E513" s="463"/>
      <c r="F513" s="461"/>
      <c r="G513" s="462"/>
      <c r="H513" s="462"/>
      <c r="I513" s="462"/>
      <c r="J513" s="462"/>
      <c r="K513" s="464"/>
      <c r="L513" s="150"/>
      <c r="M513" s="460" t="str">
        <f t="shared" si="7"/>
        <v/>
      </c>
    </row>
    <row r="514" spans="1:13" ht="14.45" customHeight="1" x14ac:dyDescent="0.2">
      <c r="A514" s="465"/>
      <c r="B514" s="461"/>
      <c r="C514" s="462"/>
      <c r="D514" s="462"/>
      <c r="E514" s="463"/>
      <c r="F514" s="461"/>
      <c r="G514" s="462"/>
      <c r="H514" s="462"/>
      <c r="I514" s="462"/>
      <c r="J514" s="462"/>
      <c r="K514" s="464"/>
      <c r="L514" s="150"/>
      <c r="M514" s="460" t="str">
        <f t="shared" si="7"/>
        <v/>
      </c>
    </row>
    <row r="515" spans="1:13" ht="14.45" customHeight="1" x14ac:dyDescent="0.2">
      <c r="A515" s="465"/>
      <c r="B515" s="461"/>
      <c r="C515" s="462"/>
      <c r="D515" s="462"/>
      <c r="E515" s="463"/>
      <c r="F515" s="461"/>
      <c r="G515" s="462"/>
      <c r="H515" s="462"/>
      <c r="I515" s="462"/>
      <c r="J515" s="462"/>
      <c r="K515" s="464"/>
      <c r="L515" s="150"/>
      <c r="M515" s="460" t="str">
        <f t="shared" si="7"/>
        <v/>
      </c>
    </row>
    <row r="516" spans="1:13" ht="14.45" customHeight="1" x14ac:dyDescent="0.2">
      <c r="A516" s="465"/>
      <c r="B516" s="461"/>
      <c r="C516" s="462"/>
      <c r="D516" s="462"/>
      <c r="E516" s="463"/>
      <c r="F516" s="461"/>
      <c r="G516" s="462"/>
      <c r="H516" s="462"/>
      <c r="I516" s="462"/>
      <c r="J516" s="462"/>
      <c r="K516" s="464"/>
      <c r="L516" s="150"/>
      <c r="M516" s="460" t="str">
        <f t="shared" si="7"/>
        <v/>
      </c>
    </row>
    <row r="517" spans="1:13" ht="14.45" customHeight="1" x14ac:dyDescent="0.2">
      <c r="A517" s="465"/>
      <c r="B517" s="461"/>
      <c r="C517" s="462"/>
      <c r="D517" s="462"/>
      <c r="E517" s="463"/>
      <c r="F517" s="461"/>
      <c r="G517" s="462"/>
      <c r="H517" s="462"/>
      <c r="I517" s="462"/>
      <c r="J517" s="462"/>
      <c r="K517" s="464"/>
      <c r="L517" s="150"/>
      <c r="M517" s="460" t="str">
        <f t="shared" si="7"/>
        <v/>
      </c>
    </row>
    <row r="518" spans="1:13" ht="14.45" customHeight="1" x14ac:dyDescent="0.2">
      <c r="A518" s="465"/>
      <c r="B518" s="461"/>
      <c r="C518" s="462"/>
      <c r="D518" s="462"/>
      <c r="E518" s="463"/>
      <c r="F518" s="461"/>
      <c r="G518" s="462"/>
      <c r="H518" s="462"/>
      <c r="I518" s="462"/>
      <c r="J518" s="462"/>
      <c r="K518" s="464"/>
      <c r="L518" s="150"/>
      <c r="M518" s="460" t="str">
        <f t="shared" ref="M518:M581" si="8">IF(A518="HV","HV",IF(OR(LEFT(A518,16)="               5",LEFT(A518,16)="               6",LEFT(A518,16)="               7",LEFT(A518,16)="               8"),"X",""))</f>
        <v/>
      </c>
    </row>
    <row r="519" spans="1:13" ht="14.45" customHeight="1" x14ac:dyDescent="0.2">
      <c r="A519" s="465"/>
      <c r="B519" s="461"/>
      <c r="C519" s="462"/>
      <c r="D519" s="462"/>
      <c r="E519" s="463"/>
      <c r="F519" s="461"/>
      <c r="G519" s="462"/>
      <c r="H519" s="462"/>
      <c r="I519" s="462"/>
      <c r="J519" s="462"/>
      <c r="K519" s="464"/>
      <c r="L519" s="150"/>
      <c r="M519" s="460" t="str">
        <f t="shared" si="8"/>
        <v/>
      </c>
    </row>
    <row r="520" spans="1:13" ht="14.45" customHeight="1" x14ac:dyDescent="0.2">
      <c r="A520" s="465"/>
      <c r="B520" s="461"/>
      <c r="C520" s="462"/>
      <c r="D520" s="462"/>
      <c r="E520" s="463"/>
      <c r="F520" s="461"/>
      <c r="G520" s="462"/>
      <c r="H520" s="462"/>
      <c r="I520" s="462"/>
      <c r="J520" s="462"/>
      <c r="K520" s="464"/>
      <c r="L520" s="150"/>
      <c r="M520" s="460" t="str">
        <f t="shared" si="8"/>
        <v/>
      </c>
    </row>
    <row r="521" spans="1:13" ht="14.45" customHeight="1" x14ac:dyDescent="0.2">
      <c r="A521" s="465"/>
      <c r="B521" s="461"/>
      <c r="C521" s="462"/>
      <c r="D521" s="462"/>
      <c r="E521" s="463"/>
      <c r="F521" s="461"/>
      <c r="G521" s="462"/>
      <c r="H521" s="462"/>
      <c r="I521" s="462"/>
      <c r="J521" s="462"/>
      <c r="K521" s="464"/>
      <c r="L521" s="150"/>
      <c r="M521" s="460" t="str">
        <f t="shared" si="8"/>
        <v/>
      </c>
    </row>
    <row r="522" spans="1:13" ht="14.45" customHeight="1" x14ac:dyDescent="0.2">
      <c r="A522" s="465"/>
      <c r="B522" s="461"/>
      <c r="C522" s="462"/>
      <c r="D522" s="462"/>
      <c r="E522" s="463"/>
      <c r="F522" s="461"/>
      <c r="G522" s="462"/>
      <c r="H522" s="462"/>
      <c r="I522" s="462"/>
      <c r="J522" s="462"/>
      <c r="K522" s="464"/>
      <c r="L522" s="150"/>
      <c r="M522" s="460" t="str">
        <f t="shared" si="8"/>
        <v/>
      </c>
    </row>
    <row r="523" spans="1:13" ht="14.45" customHeight="1" x14ac:dyDescent="0.2">
      <c r="A523" s="465"/>
      <c r="B523" s="461"/>
      <c r="C523" s="462"/>
      <c r="D523" s="462"/>
      <c r="E523" s="463"/>
      <c r="F523" s="461"/>
      <c r="G523" s="462"/>
      <c r="H523" s="462"/>
      <c r="I523" s="462"/>
      <c r="J523" s="462"/>
      <c r="K523" s="464"/>
      <c r="L523" s="150"/>
      <c r="M523" s="460" t="str">
        <f t="shared" si="8"/>
        <v/>
      </c>
    </row>
    <row r="524" spans="1:13" ht="14.45" customHeight="1" x14ac:dyDescent="0.2">
      <c r="A524" s="465"/>
      <c r="B524" s="461"/>
      <c r="C524" s="462"/>
      <c r="D524" s="462"/>
      <c r="E524" s="463"/>
      <c r="F524" s="461"/>
      <c r="G524" s="462"/>
      <c r="H524" s="462"/>
      <c r="I524" s="462"/>
      <c r="J524" s="462"/>
      <c r="K524" s="464"/>
      <c r="L524" s="150"/>
      <c r="M524" s="460" t="str">
        <f t="shared" si="8"/>
        <v/>
      </c>
    </row>
    <row r="525" spans="1:13" ht="14.45" customHeight="1" x14ac:dyDescent="0.2">
      <c r="A525" s="465"/>
      <c r="B525" s="461"/>
      <c r="C525" s="462"/>
      <c r="D525" s="462"/>
      <c r="E525" s="463"/>
      <c r="F525" s="461"/>
      <c r="G525" s="462"/>
      <c r="H525" s="462"/>
      <c r="I525" s="462"/>
      <c r="J525" s="462"/>
      <c r="K525" s="464"/>
      <c r="L525" s="150"/>
      <c r="M525" s="460" t="str">
        <f t="shared" si="8"/>
        <v/>
      </c>
    </row>
    <row r="526" spans="1:13" ht="14.45" customHeight="1" x14ac:dyDescent="0.2">
      <c r="A526" s="465"/>
      <c r="B526" s="461"/>
      <c r="C526" s="462"/>
      <c r="D526" s="462"/>
      <c r="E526" s="463"/>
      <c r="F526" s="461"/>
      <c r="G526" s="462"/>
      <c r="H526" s="462"/>
      <c r="I526" s="462"/>
      <c r="J526" s="462"/>
      <c r="K526" s="464"/>
      <c r="L526" s="150"/>
      <c r="M526" s="460" t="str">
        <f t="shared" si="8"/>
        <v/>
      </c>
    </row>
    <row r="527" spans="1:13" ht="14.45" customHeight="1" x14ac:dyDescent="0.2">
      <c r="A527" s="465"/>
      <c r="B527" s="461"/>
      <c r="C527" s="462"/>
      <c r="D527" s="462"/>
      <c r="E527" s="463"/>
      <c r="F527" s="461"/>
      <c r="G527" s="462"/>
      <c r="H527" s="462"/>
      <c r="I527" s="462"/>
      <c r="J527" s="462"/>
      <c r="K527" s="464"/>
      <c r="L527" s="150"/>
      <c r="M527" s="460" t="str">
        <f t="shared" si="8"/>
        <v/>
      </c>
    </row>
    <row r="528" spans="1:13" ht="14.45" customHeight="1" x14ac:dyDescent="0.2">
      <c r="A528" s="465"/>
      <c r="B528" s="461"/>
      <c r="C528" s="462"/>
      <c r="D528" s="462"/>
      <c r="E528" s="463"/>
      <c r="F528" s="461"/>
      <c r="G528" s="462"/>
      <c r="H528" s="462"/>
      <c r="I528" s="462"/>
      <c r="J528" s="462"/>
      <c r="K528" s="464"/>
      <c r="L528" s="150"/>
      <c r="M528" s="460" t="str">
        <f t="shared" si="8"/>
        <v/>
      </c>
    </row>
    <row r="529" spans="1:13" ht="14.45" customHeight="1" x14ac:dyDescent="0.2">
      <c r="A529" s="465"/>
      <c r="B529" s="461"/>
      <c r="C529" s="462"/>
      <c r="D529" s="462"/>
      <c r="E529" s="463"/>
      <c r="F529" s="461"/>
      <c r="G529" s="462"/>
      <c r="H529" s="462"/>
      <c r="I529" s="462"/>
      <c r="J529" s="462"/>
      <c r="K529" s="464"/>
      <c r="L529" s="150"/>
      <c r="M529" s="460" t="str">
        <f t="shared" si="8"/>
        <v/>
      </c>
    </row>
    <row r="530" spans="1:13" ht="14.45" customHeight="1" x14ac:dyDescent="0.2">
      <c r="A530" s="465"/>
      <c r="B530" s="461"/>
      <c r="C530" s="462"/>
      <c r="D530" s="462"/>
      <c r="E530" s="463"/>
      <c r="F530" s="461"/>
      <c r="G530" s="462"/>
      <c r="H530" s="462"/>
      <c r="I530" s="462"/>
      <c r="J530" s="462"/>
      <c r="K530" s="464"/>
      <c r="L530" s="150"/>
      <c r="M530" s="460" t="str">
        <f t="shared" si="8"/>
        <v/>
      </c>
    </row>
    <row r="531" spans="1:13" ht="14.45" customHeight="1" x14ac:dyDescent="0.2">
      <c r="A531" s="465"/>
      <c r="B531" s="461"/>
      <c r="C531" s="462"/>
      <c r="D531" s="462"/>
      <c r="E531" s="463"/>
      <c r="F531" s="461"/>
      <c r="G531" s="462"/>
      <c r="H531" s="462"/>
      <c r="I531" s="462"/>
      <c r="J531" s="462"/>
      <c r="K531" s="464"/>
      <c r="L531" s="150"/>
      <c r="M531" s="460" t="str">
        <f t="shared" si="8"/>
        <v/>
      </c>
    </row>
    <row r="532" spans="1:13" ht="14.45" customHeight="1" x14ac:dyDescent="0.2">
      <c r="A532" s="465"/>
      <c r="B532" s="461"/>
      <c r="C532" s="462"/>
      <c r="D532" s="462"/>
      <c r="E532" s="463"/>
      <c r="F532" s="461"/>
      <c r="G532" s="462"/>
      <c r="H532" s="462"/>
      <c r="I532" s="462"/>
      <c r="J532" s="462"/>
      <c r="K532" s="464"/>
      <c r="L532" s="150"/>
      <c r="M532" s="460" t="str">
        <f t="shared" si="8"/>
        <v/>
      </c>
    </row>
    <row r="533" spans="1:13" ht="14.45" customHeight="1" x14ac:dyDescent="0.2">
      <c r="A533" s="465"/>
      <c r="B533" s="461"/>
      <c r="C533" s="462"/>
      <c r="D533" s="462"/>
      <c r="E533" s="463"/>
      <c r="F533" s="461"/>
      <c r="G533" s="462"/>
      <c r="H533" s="462"/>
      <c r="I533" s="462"/>
      <c r="J533" s="462"/>
      <c r="K533" s="464"/>
      <c r="L533" s="150"/>
      <c r="M533" s="460" t="str">
        <f t="shared" si="8"/>
        <v/>
      </c>
    </row>
    <row r="534" spans="1:13" ht="14.45" customHeight="1" x14ac:dyDescent="0.2">
      <c r="A534" s="465"/>
      <c r="B534" s="461"/>
      <c r="C534" s="462"/>
      <c r="D534" s="462"/>
      <c r="E534" s="463"/>
      <c r="F534" s="461"/>
      <c r="G534" s="462"/>
      <c r="H534" s="462"/>
      <c r="I534" s="462"/>
      <c r="J534" s="462"/>
      <c r="K534" s="464"/>
      <c r="L534" s="150"/>
      <c r="M534" s="460" t="str">
        <f t="shared" si="8"/>
        <v/>
      </c>
    </row>
    <row r="535" spans="1:13" ht="14.45" customHeight="1" x14ac:dyDescent="0.2">
      <c r="A535" s="465"/>
      <c r="B535" s="461"/>
      <c r="C535" s="462"/>
      <c r="D535" s="462"/>
      <c r="E535" s="463"/>
      <c r="F535" s="461"/>
      <c r="G535" s="462"/>
      <c r="H535" s="462"/>
      <c r="I535" s="462"/>
      <c r="J535" s="462"/>
      <c r="K535" s="464"/>
      <c r="L535" s="150"/>
      <c r="M535" s="460" t="str">
        <f t="shared" si="8"/>
        <v/>
      </c>
    </row>
    <row r="536" spans="1:13" ht="14.45" customHeight="1" x14ac:dyDescent="0.2">
      <c r="A536" s="465"/>
      <c r="B536" s="461"/>
      <c r="C536" s="462"/>
      <c r="D536" s="462"/>
      <c r="E536" s="463"/>
      <c r="F536" s="461"/>
      <c r="G536" s="462"/>
      <c r="H536" s="462"/>
      <c r="I536" s="462"/>
      <c r="J536" s="462"/>
      <c r="K536" s="464"/>
      <c r="L536" s="150"/>
      <c r="M536" s="460" t="str">
        <f t="shared" si="8"/>
        <v/>
      </c>
    </row>
    <row r="537" spans="1:13" ht="14.45" customHeight="1" x14ac:dyDescent="0.2">
      <c r="A537" s="465"/>
      <c r="B537" s="461"/>
      <c r="C537" s="462"/>
      <c r="D537" s="462"/>
      <c r="E537" s="463"/>
      <c r="F537" s="461"/>
      <c r="G537" s="462"/>
      <c r="H537" s="462"/>
      <c r="I537" s="462"/>
      <c r="J537" s="462"/>
      <c r="K537" s="464"/>
      <c r="L537" s="150"/>
      <c r="M537" s="460" t="str">
        <f t="shared" si="8"/>
        <v/>
      </c>
    </row>
    <row r="538" spans="1:13" ht="14.45" customHeight="1" x14ac:dyDescent="0.2">
      <c r="A538" s="465"/>
      <c r="B538" s="461"/>
      <c r="C538" s="462"/>
      <c r="D538" s="462"/>
      <c r="E538" s="463"/>
      <c r="F538" s="461"/>
      <c r="G538" s="462"/>
      <c r="H538" s="462"/>
      <c r="I538" s="462"/>
      <c r="J538" s="462"/>
      <c r="K538" s="464"/>
      <c r="L538" s="150"/>
      <c r="M538" s="460" t="str">
        <f t="shared" si="8"/>
        <v/>
      </c>
    </row>
    <row r="539" spans="1:13" ht="14.45" customHeight="1" x14ac:dyDescent="0.2">
      <c r="A539" s="465"/>
      <c r="B539" s="461"/>
      <c r="C539" s="462"/>
      <c r="D539" s="462"/>
      <c r="E539" s="463"/>
      <c r="F539" s="461"/>
      <c r="G539" s="462"/>
      <c r="H539" s="462"/>
      <c r="I539" s="462"/>
      <c r="J539" s="462"/>
      <c r="K539" s="464"/>
      <c r="L539" s="150"/>
      <c r="M539" s="460" t="str">
        <f t="shared" si="8"/>
        <v/>
      </c>
    </row>
    <row r="540" spans="1:13" ht="14.45" customHeight="1" x14ac:dyDescent="0.2">
      <c r="A540" s="465"/>
      <c r="B540" s="461"/>
      <c r="C540" s="462"/>
      <c r="D540" s="462"/>
      <c r="E540" s="463"/>
      <c r="F540" s="461"/>
      <c r="G540" s="462"/>
      <c r="H540" s="462"/>
      <c r="I540" s="462"/>
      <c r="J540" s="462"/>
      <c r="K540" s="464"/>
      <c r="L540" s="150"/>
      <c r="M540" s="460" t="str">
        <f t="shared" si="8"/>
        <v/>
      </c>
    </row>
    <row r="541" spans="1:13" ht="14.45" customHeight="1" x14ac:dyDescent="0.2">
      <c r="A541" s="465"/>
      <c r="B541" s="461"/>
      <c r="C541" s="462"/>
      <c r="D541" s="462"/>
      <c r="E541" s="463"/>
      <c r="F541" s="461"/>
      <c r="G541" s="462"/>
      <c r="H541" s="462"/>
      <c r="I541" s="462"/>
      <c r="J541" s="462"/>
      <c r="K541" s="464"/>
      <c r="L541" s="150"/>
      <c r="M541" s="460" t="str">
        <f t="shared" si="8"/>
        <v/>
      </c>
    </row>
    <row r="542" spans="1:13" ht="14.45" customHeight="1" x14ac:dyDescent="0.2">
      <c r="A542" s="465"/>
      <c r="B542" s="461"/>
      <c r="C542" s="462"/>
      <c r="D542" s="462"/>
      <c r="E542" s="463"/>
      <c r="F542" s="461"/>
      <c r="G542" s="462"/>
      <c r="H542" s="462"/>
      <c r="I542" s="462"/>
      <c r="J542" s="462"/>
      <c r="K542" s="464"/>
      <c r="L542" s="150"/>
      <c r="M542" s="460" t="str">
        <f t="shared" si="8"/>
        <v/>
      </c>
    </row>
    <row r="543" spans="1:13" ht="14.45" customHeight="1" x14ac:dyDescent="0.2">
      <c r="A543" s="465"/>
      <c r="B543" s="461"/>
      <c r="C543" s="462"/>
      <c r="D543" s="462"/>
      <c r="E543" s="463"/>
      <c r="F543" s="461"/>
      <c r="G543" s="462"/>
      <c r="H543" s="462"/>
      <c r="I543" s="462"/>
      <c r="J543" s="462"/>
      <c r="K543" s="464"/>
      <c r="L543" s="150"/>
      <c r="M543" s="460" t="str">
        <f t="shared" si="8"/>
        <v/>
      </c>
    </row>
    <row r="544" spans="1:13" ht="14.45" customHeight="1" x14ac:dyDescent="0.2">
      <c r="A544" s="465"/>
      <c r="B544" s="461"/>
      <c r="C544" s="462"/>
      <c r="D544" s="462"/>
      <c r="E544" s="463"/>
      <c r="F544" s="461"/>
      <c r="G544" s="462"/>
      <c r="H544" s="462"/>
      <c r="I544" s="462"/>
      <c r="J544" s="462"/>
      <c r="K544" s="464"/>
      <c r="L544" s="150"/>
      <c r="M544" s="460" t="str">
        <f t="shared" si="8"/>
        <v/>
      </c>
    </row>
    <row r="545" spans="1:13" ht="14.45" customHeight="1" x14ac:dyDescent="0.2">
      <c r="A545" s="465"/>
      <c r="B545" s="461"/>
      <c r="C545" s="462"/>
      <c r="D545" s="462"/>
      <c r="E545" s="463"/>
      <c r="F545" s="461"/>
      <c r="G545" s="462"/>
      <c r="H545" s="462"/>
      <c r="I545" s="462"/>
      <c r="J545" s="462"/>
      <c r="K545" s="464"/>
      <c r="L545" s="150"/>
      <c r="M545" s="460" t="str">
        <f t="shared" si="8"/>
        <v/>
      </c>
    </row>
    <row r="546" spans="1:13" ht="14.45" customHeight="1" x14ac:dyDescent="0.2">
      <c r="A546" s="465"/>
      <c r="B546" s="461"/>
      <c r="C546" s="462"/>
      <c r="D546" s="462"/>
      <c r="E546" s="463"/>
      <c r="F546" s="461"/>
      <c r="G546" s="462"/>
      <c r="H546" s="462"/>
      <c r="I546" s="462"/>
      <c r="J546" s="462"/>
      <c r="K546" s="464"/>
      <c r="L546" s="150"/>
      <c r="M546" s="460" t="str">
        <f t="shared" si="8"/>
        <v/>
      </c>
    </row>
    <row r="547" spans="1:13" ht="14.45" customHeight="1" x14ac:dyDescent="0.2">
      <c r="A547" s="465"/>
      <c r="B547" s="461"/>
      <c r="C547" s="462"/>
      <c r="D547" s="462"/>
      <c r="E547" s="463"/>
      <c r="F547" s="461"/>
      <c r="G547" s="462"/>
      <c r="H547" s="462"/>
      <c r="I547" s="462"/>
      <c r="J547" s="462"/>
      <c r="K547" s="464"/>
      <c r="L547" s="150"/>
      <c r="M547" s="460" t="str">
        <f t="shared" si="8"/>
        <v/>
      </c>
    </row>
    <row r="548" spans="1:13" ht="14.45" customHeight="1" x14ac:dyDescent="0.2">
      <c r="A548" s="465"/>
      <c r="B548" s="461"/>
      <c r="C548" s="462"/>
      <c r="D548" s="462"/>
      <c r="E548" s="463"/>
      <c r="F548" s="461"/>
      <c r="G548" s="462"/>
      <c r="H548" s="462"/>
      <c r="I548" s="462"/>
      <c r="J548" s="462"/>
      <c r="K548" s="464"/>
      <c r="L548" s="150"/>
      <c r="M548" s="460" t="str">
        <f t="shared" si="8"/>
        <v/>
      </c>
    </row>
    <row r="549" spans="1:13" ht="14.45" customHeight="1" x14ac:dyDescent="0.2">
      <c r="A549" s="465"/>
      <c r="B549" s="461"/>
      <c r="C549" s="462"/>
      <c r="D549" s="462"/>
      <c r="E549" s="463"/>
      <c r="F549" s="461"/>
      <c r="G549" s="462"/>
      <c r="H549" s="462"/>
      <c r="I549" s="462"/>
      <c r="J549" s="462"/>
      <c r="K549" s="464"/>
      <c r="L549" s="150"/>
      <c r="M549" s="460" t="str">
        <f t="shared" si="8"/>
        <v/>
      </c>
    </row>
    <row r="550" spans="1:13" ht="14.45" customHeight="1" x14ac:dyDescent="0.2">
      <c r="A550" s="465"/>
      <c r="B550" s="461"/>
      <c r="C550" s="462"/>
      <c r="D550" s="462"/>
      <c r="E550" s="463"/>
      <c r="F550" s="461"/>
      <c r="G550" s="462"/>
      <c r="H550" s="462"/>
      <c r="I550" s="462"/>
      <c r="J550" s="462"/>
      <c r="K550" s="464"/>
      <c r="L550" s="150"/>
      <c r="M550" s="460" t="str">
        <f t="shared" si="8"/>
        <v/>
      </c>
    </row>
    <row r="551" spans="1:13" ht="14.45" customHeight="1" x14ac:dyDescent="0.2">
      <c r="A551" s="465"/>
      <c r="B551" s="461"/>
      <c r="C551" s="462"/>
      <c r="D551" s="462"/>
      <c r="E551" s="463"/>
      <c r="F551" s="461"/>
      <c r="G551" s="462"/>
      <c r="H551" s="462"/>
      <c r="I551" s="462"/>
      <c r="J551" s="462"/>
      <c r="K551" s="464"/>
      <c r="L551" s="150"/>
      <c r="M551" s="460" t="str">
        <f t="shared" si="8"/>
        <v/>
      </c>
    </row>
    <row r="552" spans="1:13" ht="14.45" customHeight="1" x14ac:dyDescent="0.2">
      <c r="A552" s="465"/>
      <c r="B552" s="461"/>
      <c r="C552" s="462"/>
      <c r="D552" s="462"/>
      <c r="E552" s="463"/>
      <c r="F552" s="461"/>
      <c r="G552" s="462"/>
      <c r="H552" s="462"/>
      <c r="I552" s="462"/>
      <c r="J552" s="462"/>
      <c r="K552" s="464"/>
      <c r="L552" s="150"/>
      <c r="M552" s="460" t="str">
        <f t="shared" si="8"/>
        <v/>
      </c>
    </row>
    <row r="553" spans="1:13" ht="14.45" customHeight="1" x14ac:dyDescent="0.2">
      <c r="A553" s="465"/>
      <c r="B553" s="461"/>
      <c r="C553" s="462"/>
      <c r="D553" s="462"/>
      <c r="E553" s="463"/>
      <c r="F553" s="461"/>
      <c r="G553" s="462"/>
      <c r="H553" s="462"/>
      <c r="I553" s="462"/>
      <c r="J553" s="462"/>
      <c r="K553" s="464"/>
      <c r="L553" s="150"/>
      <c r="M553" s="460" t="str">
        <f t="shared" si="8"/>
        <v/>
      </c>
    </row>
    <row r="554" spans="1:13" ht="14.45" customHeight="1" x14ac:dyDescent="0.2">
      <c r="A554" s="465"/>
      <c r="B554" s="461"/>
      <c r="C554" s="462"/>
      <c r="D554" s="462"/>
      <c r="E554" s="463"/>
      <c r="F554" s="461"/>
      <c r="G554" s="462"/>
      <c r="H554" s="462"/>
      <c r="I554" s="462"/>
      <c r="J554" s="462"/>
      <c r="K554" s="464"/>
      <c r="L554" s="150"/>
      <c r="M554" s="460" t="str">
        <f t="shared" si="8"/>
        <v/>
      </c>
    </row>
    <row r="555" spans="1:13" ht="14.45" customHeight="1" x14ac:dyDescent="0.2">
      <c r="A555" s="465"/>
      <c r="B555" s="461"/>
      <c r="C555" s="462"/>
      <c r="D555" s="462"/>
      <c r="E555" s="463"/>
      <c r="F555" s="461"/>
      <c r="G555" s="462"/>
      <c r="H555" s="462"/>
      <c r="I555" s="462"/>
      <c r="J555" s="462"/>
      <c r="K555" s="464"/>
      <c r="L555" s="150"/>
      <c r="M555" s="460" t="str">
        <f t="shared" si="8"/>
        <v/>
      </c>
    </row>
    <row r="556" spans="1:13" ht="14.45" customHeight="1" x14ac:dyDescent="0.2">
      <c r="A556" s="465"/>
      <c r="B556" s="461"/>
      <c r="C556" s="462"/>
      <c r="D556" s="462"/>
      <c r="E556" s="463"/>
      <c r="F556" s="461"/>
      <c r="G556" s="462"/>
      <c r="H556" s="462"/>
      <c r="I556" s="462"/>
      <c r="J556" s="462"/>
      <c r="K556" s="464"/>
      <c r="L556" s="150"/>
      <c r="M556" s="460" t="str">
        <f t="shared" si="8"/>
        <v/>
      </c>
    </row>
    <row r="557" spans="1:13" ht="14.45" customHeight="1" x14ac:dyDescent="0.2">
      <c r="A557" s="465"/>
      <c r="B557" s="461"/>
      <c r="C557" s="462"/>
      <c r="D557" s="462"/>
      <c r="E557" s="463"/>
      <c r="F557" s="461"/>
      <c r="G557" s="462"/>
      <c r="H557" s="462"/>
      <c r="I557" s="462"/>
      <c r="J557" s="462"/>
      <c r="K557" s="464"/>
      <c r="L557" s="150"/>
      <c r="M557" s="460" t="str">
        <f t="shared" si="8"/>
        <v/>
      </c>
    </row>
    <row r="558" spans="1:13" ht="14.45" customHeight="1" x14ac:dyDescent="0.2">
      <c r="A558" s="465"/>
      <c r="B558" s="461"/>
      <c r="C558" s="462"/>
      <c r="D558" s="462"/>
      <c r="E558" s="463"/>
      <c r="F558" s="461"/>
      <c r="G558" s="462"/>
      <c r="H558" s="462"/>
      <c r="I558" s="462"/>
      <c r="J558" s="462"/>
      <c r="K558" s="464"/>
      <c r="L558" s="150"/>
      <c r="M558" s="460" t="str">
        <f t="shared" si="8"/>
        <v/>
      </c>
    </row>
    <row r="559" spans="1:13" ht="14.45" customHeight="1" x14ac:dyDescent="0.2">
      <c r="A559" s="465"/>
      <c r="B559" s="461"/>
      <c r="C559" s="462"/>
      <c r="D559" s="462"/>
      <c r="E559" s="463"/>
      <c r="F559" s="461"/>
      <c r="G559" s="462"/>
      <c r="H559" s="462"/>
      <c r="I559" s="462"/>
      <c r="J559" s="462"/>
      <c r="K559" s="464"/>
      <c r="L559" s="150"/>
      <c r="M559" s="460" t="str">
        <f t="shared" si="8"/>
        <v/>
      </c>
    </row>
    <row r="560" spans="1:13" ht="14.45" customHeight="1" x14ac:dyDescent="0.2">
      <c r="A560" s="465"/>
      <c r="B560" s="461"/>
      <c r="C560" s="462"/>
      <c r="D560" s="462"/>
      <c r="E560" s="463"/>
      <c r="F560" s="461"/>
      <c r="G560" s="462"/>
      <c r="H560" s="462"/>
      <c r="I560" s="462"/>
      <c r="J560" s="462"/>
      <c r="K560" s="464"/>
      <c r="L560" s="150"/>
      <c r="M560" s="460" t="str">
        <f t="shared" si="8"/>
        <v/>
      </c>
    </row>
    <row r="561" spans="1:13" ht="14.45" customHeight="1" x14ac:dyDescent="0.2">
      <c r="A561" s="465"/>
      <c r="B561" s="461"/>
      <c r="C561" s="462"/>
      <c r="D561" s="462"/>
      <c r="E561" s="463"/>
      <c r="F561" s="461"/>
      <c r="G561" s="462"/>
      <c r="H561" s="462"/>
      <c r="I561" s="462"/>
      <c r="J561" s="462"/>
      <c r="K561" s="464"/>
      <c r="L561" s="150"/>
      <c r="M561" s="460" t="str">
        <f t="shared" si="8"/>
        <v/>
      </c>
    </row>
    <row r="562" spans="1:13" ht="14.45" customHeight="1" x14ac:dyDescent="0.2">
      <c r="A562" s="465"/>
      <c r="B562" s="461"/>
      <c r="C562" s="462"/>
      <c r="D562" s="462"/>
      <c r="E562" s="463"/>
      <c r="F562" s="461"/>
      <c r="G562" s="462"/>
      <c r="H562" s="462"/>
      <c r="I562" s="462"/>
      <c r="J562" s="462"/>
      <c r="K562" s="464"/>
      <c r="L562" s="150"/>
      <c r="M562" s="460" t="str">
        <f t="shared" si="8"/>
        <v/>
      </c>
    </row>
    <row r="563" spans="1:13" ht="14.45" customHeight="1" x14ac:dyDescent="0.2">
      <c r="A563" s="465"/>
      <c r="B563" s="461"/>
      <c r="C563" s="462"/>
      <c r="D563" s="462"/>
      <c r="E563" s="463"/>
      <c r="F563" s="461"/>
      <c r="G563" s="462"/>
      <c r="H563" s="462"/>
      <c r="I563" s="462"/>
      <c r="J563" s="462"/>
      <c r="K563" s="464"/>
      <c r="L563" s="150"/>
      <c r="M563" s="460" t="str">
        <f t="shared" si="8"/>
        <v/>
      </c>
    </row>
    <row r="564" spans="1:13" ht="14.45" customHeight="1" x14ac:dyDescent="0.2">
      <c r="A564" s="465"/>
      <c r="B564" s="461"/>
      <c r="C564" s="462"/>
      <c r="D564" s="462"/>
      <c r="E564" s="463"/>
      <c r="F564" s="461"/>
      <c r="G564" s="462"/>
      <c r="H564" s="462"/>
      <c r="I564" s="462"/>
      <c r="J564" s="462"/>
      <c r="K564" s="464"/>
      <c r="L564" s="150"/>
      <c r="M564" s="460" t="str">
        <f t="shared" si="8"/>
        <v/>
      </c>
    </row>
    <row r="565" spans="1:13" ht="14.45" customHeight="1" x14ac:dyDescent="0.2">
      <c r="A565" s="465"/>
      <c r="B565" s="461"/>
      <c r="C565" s="462"/>
      <c r="D565" s="462"/>
      <c r="E565" s="463"/>
      <c r="F565" s="461"/>
      <c r="G565" s="462"/>
      <c r="H565" s="462"/>
      <c r="I565" s="462"/>
      <c r="J565" s="462"/>
      <c r="K565" s="464"/>
      <c r="L565" s="150"/>
      <c r="M565" s="460" t="str">
        <f t="shared" si="8"/>
        <v/>
      </c>
    </row>
    <row r="566" spans="1:13" ht="14.45" customHeight="1" x14ac:dyDescent="0.2">
      <c r="A566" s="465"/>
      <c r="B566" s="461"/>
      <c r="C566" s="462"/>
      <c r="D566" s="462"/>
      <c r="E566" s="463"/>
      <c r="F566" s="461"/>
      <c r="G566" s="462"/>
      <c r="H566" s="462"/>
      <c r="I566" s="462"/>
      <c r="J566" s="462"/>
      <c r="K566" s="464"/>
      <c r="L566" s="150"/>
      <c r="M566" s="460" t="str">
        <f t="shared" si="8"/>
        <v/>
      </c>
    </row>
    <row r="567" spans="1:13" ht="14.45" customHeight="1" x14ac:dyDescent="0.2">
      <c r="A567" s="465"/>
      <c r="B567" s="461"/>
      <c r="C567" s="462"/>
      <c r="D567" s="462"/>
      <c r="E567" s="463"/>
      <c r="F567" s="461"/>
      <c r="G567" s="462"/>
      <c r="H567" s="462"/>
      <c r="I567" s="462"/>
      <c r="J567" s="462"/>
      <c r="K567" s="464"/>
      <c r="L567" s="150"/>
      <c r="M567" s="460" t="str">
        <f t="shared" si="8"/>
        <v/>
      </c>
    </row>
    <row r="568" spans="1:13" ht="14.45" customHeight="1" x14ac:dyDescent="0.2">
      <c r="A568" s="465"/>
      <c r="B568" s="461"/>
      <c r="C568" s="462"/>
      <c r="D568" s="462"/>
      <c r="E568" s="463"/>
      <c r="F568" s="461"/>
      <c r="G568" s="462"/>
      <c r="H568" s="462"/>
      <c r="I568" s="462"/>
      <c r="J568" s="462"/>
      <c r="K568" s="464"/>
      <c r="L568" s="150"/>
      <c r="M568" s="460" t="str">
        <f t="shared" si="8"/>
        <v/>
      </c>
    </row>
    <row r="569" spans="1:13" ht="14.45" customHeight="1" x14ac:dyDescent="0.2">
      <c r="A569" s="465"/>
      <c r="B569" s="461"/>
      <c r="C569" s="462"/>
      <c r="D569" s="462"/>
      <c r="E569" s="463"/>
      <c r="F569" s="461"/>
      <c r="G569" s="462"/>
      <c r="H569" s="462"/>
      <c r="I569" s="462"/>
      <c r="J569" s="462"/>
      <c r="K569" s="464"/>
      <c r="L569" s="150"/>
      <c r="M569" s="460" t="str">
        <f t="shared" si="8"/>
        <v/>
      </c>
    </row>
    <row r="570" spans="1:13" ht="14.45" customHeight="1" x14ac:dyDescent="0.2">
      <c r="A570" s="465"/>
      <c r="B570" s="461"/>
      <c r="C570" s="462"/>
      <c r="D570" s="462"/>
      <c r="E570" s="463"/>
      <c r="F570" s="461"/>
      <c r="G570" s="462"/>
      <c r="H570" s="462"/>
      <c r="I570" s="462"/>
      <c r="J570" s="462"/>
      <c r="K570" s="464"/>
      <c r="L570" s="150"/>
      <c r="M570" s="460" t="str">
        <f t="shared" si="8"/>
        <v/>
      </c>
    </row>
    <row r="571" spans="1:13" ht="14.45" customHeight="1" x14ac:dyDescent="0.2">
      <c r="A571" s="465"/>
      <c r="B571" s="461"/>
      <c r="C571" s="462"/>
      <c r="D571" s="462"/>
      <c r="E571" s="463"/>
      <c r="F571" s="461"/>
      <c r="G571" s="462"/>
      <c r="H571" s="462"/>
      <c r="I571" s="462"/>
      <c r="J571" s="462"/>
      <c r="K571" s="464"/>
      <c r="L571" s="150"/>
      <c r="M571" s="460" t="str">
        <f t="shared" si="8"/>
        <v/>
      </c>
    </row>
    <row r="572" spans="1:13" ht="14.45" customHeight="1" x14ac:dyDescent="0.2">
      <c r="A572" s="465"/>
      <c r="B572" s="461"/>
      <c r="C572" s="462"/>
      <c r="D572" s="462"/>
      <c r="E572" s="463"/>
      <c r="F572" s="461"/>
      <c r="G572" s="462"/>
      <c r="H572" s="462"/>
      <c r="I572" s="462"/>
      <c r="J572" s="462"/>
      <c r="K572" s="464"/>
      <c r="L572" s="150"/>
      <c r="M572" s="460" t="str">
        <f t="shared" si="8"/>
        <v/>
      </c>
    </row>
    <row r="573" spans="1:13" ht="14.45" customHeight="1" x14ac:dyDescent="0.2">
      <c r="A573" s="465"/>
      <c r="B573" s="461"/>
      <c r="C573" s="462"/>
      <c r="D573" s="462"/>
      <c r="E573" s="463"/>
      <c r="F573" s="461"/>
      <c r="G573" s="462"/>
      <c r="H573" s="462"/>
      <c r="I573" s="462"/>
      <c r="J573" s="462"/>
      <c r="K573" s="464"/>
      <c r="L573" s="150"/>
      <c r="M573" s="460" t="str">
        <f t="shared" si="8"/>
        <v/>
      </c>
    </row>
    <row r="574" spans="1:13" ht="14.45" customHeight="1" x14ac:dyDescent="0.2">
      <c r="A574" s="465"/>
      <c r="B574" s="461"/>
      <c r="C574" s="462"/>
      <c r="D574" s="462"/>
      <c r="E574" s="463"/>
      <c r="F574" s="461"/>
      <c r="G574" s="462"/>
      <c r="H574" s="462"/>
      <c r="I574" s="462"/>
      <c r="J574" s="462"/>
      <c r="K574" s="464"/>
      <c r="L574" s="150"/>
      <c r="M574" s="460" t="str">
        <f t="shared" si="8"/>
        <v/>
      </c>
    </row>
    <row r="575" spans="1:13" ht="14.45" customHeight="1" x14ac:dyDescent="0.2">
      <c r="A575" s="465"/>
      <c r="B575" s="461"/>
      <c r="C575" s="462"/>
      <c r="D575" s="462"/>
      <c r="E575" s="463"/>
      <c r="F575" s="461"/>
      <c r="G575" s="462"/>
      <c r="H575" s="462"/>
      <c r="I575" s="462"/>
      <c r="J575" s="462"/>
      <c r="K575" s="464"/>
      <c r="L575" s="150"/>
      <c r="M575" s="460" t="str">
        <f t="shared" si="8"/>
        <v/>
      </c>
    </row>
    <row r="576" spans="1:13" ht="14.45" customHeight="1" x14ac:dyDescent="0.2">
      <c r="A576" s="465"/>
      <c r="B576" s="461"/>
      <c r="C576" s="462"/>
      <c r="D576" s="462"/>
      <c r="E576" s="463"/>
      <c r="F576" s="461"/>
      <c r="G576" s="462"/>
      <c r="H576" s="462"/>
      <c r="I576" s="462"/>
      <c r="J576" s="462"/>
      <c r="K576" s="464"/>
      <c r="L576" s="150"/>
      <c r="M576" s="460" t="str">
        <f t="shared" si="8"/>
        <v/>
      </c>
    </row>
    <row r="577" spans="1:13" ht="14.45" customHeight="1" x14ac:dyDescent="0.2">
      <c r="A577" s="465"/>
      <c r="B577" s="461"/>
      <c r="C577" s="462"/>
      <c r="D577" s="462"/>
      <c r="E577" s="463"/>
      <c r="F577" s="461"/>
      <c r="G577" s="462"/>
      <c r="H577" s="462"/>
      <c r="I577" s="462"/>
      <c r="J577" s="462"/>
      <c r="K577" s="464"/>
      <c r="L577" s="150"/>
      <c r="M577" s="460" t="str">
        <f t="shared" si="8"/>
        <v/>
      </c>
    </row>
    <row r="578" spans="1:13" ht="14.45" customHeight="1" x14ac:dyDescent="0.2">
      <c r="A578" s="465"/>
      <c r="B578" s="461"/>
      <c r="C578" s="462"/>
      <c r="D578" s="462"/>
      <c r="E578" s="463"/>
      <c r="F578" s="461"/>
      <c r="G578" s="462"/>
      <c r="H578" s="462"/>
      <c r="I578" s="462"/>
      <c r="J578" s="462"/>
      <c r="K578" s="464"/>
      <c r="L578" s="150"/>
      <c r="M578" s="460" t="str">
        <f t="shared" si="8"/>
        <v/>
      </c>
    </row>
    <row r="579" spans="1:13" ht="14.45" customHeight="1" x14ac:dyDescent="0.2">
      <c r="A579" s="465"/>
      <c r="B579" s="461"/>
      <c r="C579" s="462"/>
      <c r="D579" s="462"/>
      <c r="E579" s="463"/>
      <c r="F579" s="461"/>
      <c r="G579" s="462"/>
      <c r="H579" s="462"/>
      <c r="I579" s="462"/>
      <c r="J579" s="462"/>
      <c r="K579" s="464"/>
      <c r="L579" s="150"/>
      <c r="M579" s="460" t="str">
        <f t="shared" si="8"/>
        <v/>
      </c>
    </row>
    <row r="580" spans="1:13" ht="14.45" customHeight="1" x14ac:dyDescent="0.2">
      <c r="A580" s="465"/>
      <c r="B580" s="461"/>
      <c r="C580" s="462"/>
      <c r="D580" s="462"/>
      <c r="E580" s="463"/>
      <c r="F580" s="461"/>
      <c r="G580" s="462"/>
      <c r="H580" s="462"/>
      <c r="I580" s="462"/>
      <c r="J580" s="462"/>
      <c r="K580" s="464"/>
      <c r="L580" s="150"/>
      <c r="M580" s="460" t="str">
        <f t="shared" si="8"/>
        <v/>
      </c>
    </row>
    <row r="581" spans="1:13" ht="14.45" customHeight="1" x14ac:dyDescent="0.2">
      <c r="A581" s="465"/>
      <c r="B581" s="461"/>
      <c r="C581" s="462"/>
      <c r="D581" s="462"/>
      <c r="E581" s="463"/>
      <c r="F581" s="461"/>
      <c r="G581" s="462"/>
      <c r="H581" s="462"/>
      <c r="I581" s="462"/>
      <c r="J581" s="462"/>
      <c r="K581" s="464"/>
      <c r="L581" s="150"/>
      <c r="M581" s="460" t="str">
        <f t="shared" si="8"/>
        <v/>
      </c>
    </row>
    <row r="582" spans="1:13" ht="14.45" customHeight="1" x14ac:dyDescent="0.2">
      <c r="A582" s="465"/>
      <c r="B582" s="461"/>
      <c r="C582" s="462"/>
      <c r="D582" s="462"/>
      <c r="E582" s="463"/>
      <c r="F582" s="461"/>
      <c r="G582" s="462"/>
      <c r="H582" s="462"/>
      <c r="I582" s="462"/>
      <c r="J582" s="462"/>
      <c r="K582" s="464"/>
      <c r="L582" s="150"/>
      <c r="M582" s="460" t="str">
        <f t="shared" ref="M582:M645" si="9">IF(A582="HV","HV",IF(OR(LEFT(A582,16)="               5",LEFT(A582,16)="               6",LEFT(A582,16)="               7",LEFT(A582,16)="               8"),"X",""))</f>
        <v/>
      </c>
    </row>
    <row r="583" spans="1:13" ht="14.45" customHeight="1" x14ac:dyDescent="0.2">
      <c r="A583" s="465"/>
      <c r="B583" s="461"/>
      <c r="C583" s="462"/>
      <c r="D583" s="462"/>
      <c r="E583" s="463"/>
      <c r="F583" s="461"/>
      <c r="G583" s="462"/>
      <c r="H583" s="462"/>
      <c r="I583" s="462"/>
      <c r="J583" s="462"/>
      <c r="K583" s="464"/>
      <c r="L583" s="150"/>
      <c r="M583" s="460" t="str">
        <f t="shared" si="9"/>
        <v/>
      </c>
    </row>
    <row r="584" spans="1:13" ht="14.45" customHeight="1" x14ac:dyDescent="0.2">
      <c r="A584" s="465"/>
      <c r="B584" s="461"/>
      <c r="C584" s="462"/>
      <c r="D584" s="462"/>
      <c r="E584" s="463"/>
      <c r="F584" s="461"/>
      <c r="G584" s="462"/>
      <c r="H584" s="462"/>
      <c r="I584" s="462"/>
      <c r="J584" s="462"/>
      <c r="K584" s="464"/>
      <c r="L584" s="150"/>
      <c r="M584" s="460" t="str">
        <f t="shared" si="9"/>
        <v/>
      </c>
    </row>
    <row r="585" spans="1:13" ht="14.45" customHeight="1" x14ac:dyDescent="0.2">
      <c r="A585" s="465"/>
      <c r="B585" s="461"/>
      <c r="C585" s="462"/>
      <c r="D585" s="462"/>
      <c r="E585" s="463"/>
      <c r="F585" s="461"/>
      <c r="G585" s="462"/>
      <c r="H585" s="462"/>
      <c r="I585" s="462"/>
      <c r="J585" s="462"/>
      <c r="K585" s="464"/>
      <c r="L585" s="150"/>
      <c r="M585" s="460" t="str">
        <f t="shared" si="9"/>
        <v/>
      </c>
    </row>
    <row r="586" spans="1:13" ht="14.45" customHeight="1" x14ac:dyDescent="0.2">
      <c r="A586" s="465"/>
      <c r="B586" s="461"/>
      <c r="C586" s="462"/>
      <c r="D586" s="462"/>
      <c r="E586" s="463"/>
      <c r="F586" s="461"/>
      <c r="G586" s="462"/>
      <c r="H586" s="462"/>
      <c r="I586" s="462"/>
      <c r="J586" s="462"/>
      <c r="K586" s="464"/>
      <c r="L586" s="150"/>
      <c r="M586" s="460" t="str">
        <f t="shared" si="9"/>
        <v/>
      </c>
    </row>
    <row r="587" spans="1:13" ht="14.45" customHeight="1" x14ac:dyDescent="0.2">
      <c r="A587" s="465"/>
      <c r="B587" s="461"/>
      <c r="C587" s="462"/>
      <c r="D587" s="462"/>
      <c r="E587" s="463"/>
      <c r="F587" s="461"/>
      <c r="G587" s="462"/>
      <c r="H587" s="462"/>
      <c r="I587" s="462"/>
      <c r="J587" s="462"/>
      <c r="K587" s="464"/>
      <c r="L587" s="150"/>
      <c r="M587" s="460" t="str">
        <f t="shared" si="9"/>
        <v/>
      </c>
    </row>
    <row r="588" spans="1:13" ht="14.45" customHeight="1" x14ac:dyDescent="0.2">
      <c r="A588" s="465"/>
      <c r="B588" s="461"/>
      <c r="C588" s="462"/>
      <c r="D588" s="462"/>
      <c r="E588" s="463"/>
      <c r="F588" s="461"/>
      <c r="G588" s="462"/>
      <c r="H588" s="462"/>
      <c r="I588" s="462"/>
      <c r="J588" s="462"/>
      <c r="K588" s="464"/>
      <c r="L588" s="150"/>
      <c r="M588" s="460" t="str">
        <f t="shared" si="9"/>
        <v/>
      </c>
    </row>
    <row r="589" spans="1:13" ht="14.45" customHeight="1" x14ac:dyDescent="0.2">
      <c r="A589" s="465"/>
      <c r="B589" s="461"/>
      <c r="C589" s="462"/>
      <c r="D589" s="462"/>
      <c r="E589" s="463"/>
      <c r="F589" s="461"/>
      <c r="G589" s="462"/>
      <c r="H589" s="462"/>
      <c r="I589" s="462"/>
      <c r="J589" s="462"/>
      <c r="K589" s="464"/>
      <c r="L589" s="150"/>
      <c r="M589" s="460" t="str">
        <f t="shared" si="9"/>
        <v/>
      </c>
    </row>
    <row r="590" spans="1:13" ht="14.45" customHeight="1" x14ac:dyDescent="0.2">
      <c r="A590" s="465"/>
      <c r="B590" s="461"/>
      <c r="C590" s="462"/>
      <c r="D590" s="462"/>
      <c r="E590" s="463"/>
      <c r="F590" s="461"/>
      <c r="G590" s="462"/>
      <c r="H590" s="462"/>
      <c r="I590" s="462"/>
      <c r="J590" s="462"/>
      <c r="K590" s="464"/>
      <c r="L590" s="150"/>
      <c r="M590" s="460" t="str">
        <f t="shared" si="9"/>
        <v/>
      </c>
    </row>
    <row r="591" spans="1:13" ht="14.45" customHeight="1" x14ac:dyDescent="0.2">
      <c r="A591" s="465"/>
      <c r="B591" s="461"/>
      <c r="C591" s="462"/>
      <c r="D591" s="462"/>
      <c r="E591" s="463"/>
      <c r="F591" s="461"/>
      <c r="G591" s="462"/>
      <c r="H591" s="462"/>
      <c r="I591" s="462"/>
      <c r="J591" s="462"/>
      <c r="K591" s="464"/>
      <c r="L591" s="150"/>
      <c r="M591" s="460" t="str">
        <f t="shared" si="9"/>
        <v/>
      </c>
    </row>
    <row r="592" spans="1:13" ht="14.45" customHeight="1" x14ac:dyDescent="0.2">
      <c r="A592" s="465"/>
      <c r="B592" s="461"/>
      <c r="C592" s="462"/>
      <c r="D592" s="462"/>
      <c r="E592" s="463"/>
      <c r="F592" s="461"/>
      <c r="G592" s="462"/>
      <c r="H592" s="462"/>
      <c r="I592" s="462"/>
      <c r="J592" s="462"/>
      <c r="K592" s="464"/>
      <c r="L592" s="150"/>
      <c r="M592" s="460" t="str">
        <f t="shared" si="9"/>
        <v/>
      </c>
    </row>
    <row r="593" spans="1:13" ht="14.45" customHeight="1" x14ac:dyDescent="0.2">
      <c r="A593" s="465"/>
      <c r="B593" s="461"/>
      <c r="C593" s="462"/>
      <c r="D593" s="462"/>
      <c r="E593" s="463"/>
      <c r="F593" s="461"/>
      <c r="G593" s="462"/>
      <c r="H593" s="462"/>
      <c r="I593" s="462"/>
      <c r="J593" s="462"/>
      <c r="K593" s="464"/>
      <c r="L593" s="150"/>
      <c r="M593" s="460" t="str">
        <f t="shared" si="9"/>
        <v/>
      </c>
    </row>
    <row r="594" spans="1:13" ht="14.45" customHeight="1" x14ac:dyDescent="0.2">
      <c r="A594" s="465"/>
      <c r="B594" s="461"/>
      <c r="C594" s="462"/>
      <c r="D594" s="462"/>
      <c r="E594" s="463"/>
      <c r="F594" s="461"/>
      <c r="G594" s="462"/>
      <c r="H594" s="462"/>
      <c r="I594" s="462"/>
      <c r="J594" s="462"/>
      <c r="K594" s="464"/>
      <c r="L594" s="150"/>
      <c r="M594" s="460" t="str">
        <f t="shared" si="9"/>
        <v/>
      </c>
    </row>
    <row r="595" spans="1:13" ht="14.45" customHeight="1" x14ac:dyDescent="0.2">
      <c r="A595" s="465"/>
      <c r="B595" s="461"/>
      <c r="C595" s="462"/>
      <c r="D595" s="462"/>
      <c r="E595" s="463"/>
      <c r="F595" s="461"/>
      <c r="G595" s="462"/>
      <c r="H595" s="462"/>
      <c r="I595" s="462"/>
      <c r="J595" s="462"/>
      <c r="K595" s="464"/>
      <c r="L595" s="150"/>
      <c r="M595" s="460" t="str">
        <f t="shared" si="9"/>
        <v/>
      </c>
    </row>
    <row r="596" spans="1:13" ht="14.45" customHeight="1" x14ac:dyDescent="0.2">
      <c r="A596" s="465"/>
      <c r="B596" s="461"/>
      <c r="C596" s="462"/>
      <c r="D596" s="462"/>
      <c r="E596" s="463"/>
      <c r="F596" s="461"/>
      <c r="G596" s="462"/>
      <c r="H596" s="462"/>
      <c r="I596" s="462"/>
      <c r="J596" s="462"/>
      <c r="K596" s="464"/>
      <c r="L596" s="150"/>
      <c r="M596" s="460" t="str">
        <f t="shared" si="9"/>
        <v/>
      </c>
    </row>
    <row r="597" spans="1:13" ht="14.45" customHeight="1" x14ac:dyDescent="0.2">
      <c r="A597" s="465"/>
      <c r="B597" s="461"/>
      <c r="C597" s="462"/>
      <c r="D597" s="462"/>
      <c r="E597" s="463"/>
      <c r="F597" s="461"/>
      <c r="G597" s="462"/>
      <c r="H597" s="462"/>
      <c r="I597" s="462"/>
      <c r="J597" s="462"/>
      <c r="K597" s="464"/>
      <c r="L597" s="150"/>
      <c r="M597" s="460" t="str">
        <f t="shared" si="9"/>
        <v/>
      </c>
    </row>
    <row r="598" spans="1:13" ht="14.45" customHeight="1" x14ac:dyDescent="0.2">
      <c r="A598" s="465"/>
      <c r="B598" s="461"/>
      <c r="C598" s="462"/>
      <c r="D598" s="462"/>
      <c r="E598" s="463"/>
      <c r="F598" s="461"/>
      <c r="G598" s="462"/>
      <c r="H598" s="462"/>
      <c r="I598" s="462"/>
      <c r="J598" s="462"/>
      <c r="K598" s="464"/>
      <c r="L598" s="150"/>
      <c r="M598" s="460" t="str">
        <f t="shared" si="9"/>
        <v/>
      </c>
    </row>
    <row r="599" spans="1:13" ht="14.45" customHeight="1" x14ac:dyDescent="0.2">
      <c r="A599" s="465"/>
      <c r="B599" s="461"/>
      <c r="C599" s="462"/>
      <c r="D599" s="462"/>
      <c r="E599" s="463"/>
      <c r="F599" s="461"/>
      <c r="G599" s="462"/>
      <c r="H599" s="462"/>
      <c r="I599" s="462"/>
      <c r="J599" s="462"/>
      <c r="K599" s="464"/>
      <c r="L599" s="150"/>
      <c r="M599" s="460" t="str">
        <f t="shared" si="9"/>
        <v/>
      </c>
    </row>
    <row r="600" spans="1:13" ht="14.45" customHeight="1" x14ac:dyDescent="0.2">
      <c r="A600" s="465"/>
      <c r="B600" s="461"/>
      <c r="C600" s="462"/>
      <c r="D600" s="462"/>
      <c r="E600" s="463"/>
      <c r="F600" s="461"/>
      <c r="G600" s="462"/>
      <c r="H600" s="462"/>
      <c r="I600" s="462"/>
      <c r="J600" s="462"/>
      <c r="K600" s="464"/>
      <c r="L600" s="150"/>
      <c r="M600" s="460" t="str">
        <f t="shared" si="9"/>
        <v/>
      </c>
    </row>
    <row r="601" spans="1:13" ht="14.45" customHeight="1" x14ac:dyDescent="0.2">
      <c r="A601" s="465"/>
      <c r="B601" s="461"/>
      <c r="C601" s="462"/>
      <c r="D601" s="462"/>
      <c r="E601" s="463"/>
      <c r="F601" s="461"/>
      <c r="G601" s="462"/>
      <c r="H601" s="462"/>
      <c r="I601" s="462"/>
      <c r="J601" s="462"/>
      <c r="K601" s="464"/>
      <c r="L601" s="150"/>
      <c r="M601" s="460" t="str">
        <f t="shared" si="9"/>
        <v/>
      </c>
    </row>
    <row r="602" spans="1:13" ht="14.45" customHeight="1" x14ac:dyDescent="0.2">
      <c r="A602" s="465"/>
      <c r="B602" s="461"/>
      <c r="C602" s="462"/>
      <c r="D602" s="462"/>
      <c r="E602" s="463"/>
      <c r="F602" s="461"/>
      <c r="G602" s="462"/>
      <c r="H602" s="462"/>
      <c r="I602" s="462"/>
      <c r="J602" s="462"/>
      <c r="K602" s="464"/>
      <c r="L602" s="150"/>
      <c r="M602" s="460" t="str">
        <f t="shared" si="9"/>
        <v/>
      </c>
    </row>
    <row r="603" spans="1:13" ht="14.45" customHeight="1" x14ac:dyDescent="0.2">
      <c r="A603" s="465"/>
      <c r="B603" s="461"/>
      <c r="C603" s="462"/>
      <c r="D603" s="462"/>
      <c r="E603" s="463"/>
      <c r="F603" s="461"/>
      <c r="G603" s="462"/>
      <c r="H603" s="462"/>
      <c r="I603" s="462"/>
      <c r="J603" s="462"/>
      <c r="K603" s="464"/>
      <c r="L603" s="150"/>
      <c r="M603" s="460" t="str">
        <f t="shared" si="9"/>
        <v/>
      </c>
    </row>
    <row r="604" spans="1:13" ht="14.45" customHeight="1" x14ac:dyDescent="0.2">
      <c r="A604" s="465"/>
      <c r="B604" s="461"/>
      <c r="C604" s="462"/>
      <c r="D604" s="462"/>
      <c r="E604" s="463"/>
      <c r="F604" s="461"/>
      <c r="G604" s="462"/>
      <c r="H604" s="462"/>
      <c r="I604" s="462"/>
      <c r="J604" s="462"/>
      <c r="K604" s="464"/>
      <c r="L604" s="150"/>
      <c r="M604" s="460" t="str">
        <f t="shared" si="9"/>
        <v/>
      </c>
    </row>
    <row r="605" spans="1:13" ht="14.45" customHeight="1" x14ac:dyDescent="0.2">
      <c r="A605" s="465"/>
      <c r="B605" s="461"/>
      <c r="C605" s="462"/>
      <c r="D605" s="462"/>
      <c r="E605" s="463"/>
      <c r="F605" s="461"/>
      <c r="G605" s="462"/>
      <c r="H605" s="462"/>
      <c r="I605" s="462"/>
      <c r="J605" s="462"/>
      <c r="K605" s="464"/>
      <c r="L605" s="150"/>
      <c r="M605" s="460" t="str">
        <f t="shared" si="9"/>
        <v/>
      </c>
    </row>
    <row r="606" spans="1:13" ht="14.45" customHeight="1" x14ac:dyDescent="0.2">
      <c r="A606" s="465"/>
      <c r="B606" s="461"/>
      <c r="C606" s="462"/>
      <c r="D606" s="462"/>
      <c r="E606" s="463"/>
      <c r="F606" s="461"/>
      <c r="G606" s="462"/>
      <c r="H606" s="462"/>
      <c r="I606" s="462"/>
      <c r="J606" s="462"/>
      <c r="K606" s="464"/>
      <c r="L606" s="150"/>
      <c r="M606" s="460" t="str">
        <f t="shared" si="9"/>
        <v/>
      </c>
    </row>
    <row r="607" spans="1:13" ht="14.45" customHeight="1" x14ac:dyDescent="0.2">
      <c r="A607" s="465"/>
      <c r="B607" s="461"/>
      <c r="C607" s="462"/>
      <c r="D607" s="462"/>
      <c r="E607" s="463"/>
      <c r="F607" s="461"/>
      <c r="G607" s="462"/>
      <c r="H607" s="462"/>
      <c r="I607" s="462"/>
      <c r="J607" s="462"/>
      <c r="K607" s="464"/>
      <c r="L607" s="150"/>
      <c r="M607" s="460" t="str">
        <f t="shared" si="9"/>
        <v/>
      </c>
    </row>
    <row r="608" spans="1:13" ht="14.45" customHeight="1" x14ac:dyDescent="0.2">
      <c r="A608" s="465"/>
      <c r="B608" s="461"/>
      <c r="C608" s="462"/>
      <c r="D608" s="462"/>
      <c r="E608" s="463"/>
      <c r="F608" s="461"/>
      <c r="G608" s="462"/>
      <c r="H608" s="462"/>
      <c r="I608" s="462"/>
      <c r="J608" s="462"/>
      <c r="K608" s="464"/>
      <c r="L608" s="150"/>
      <c r="M608" s="460" t="str">
        <f t="shared" si="9"/>
        <v/>
      </c>
    </row>
    <row r="609" spans="1:13" ht="14.45" customHeight="1" x14ac:dyDescent="0.2">
      <c r="A609" s="465"/>
      <c r="B609" s="461"/>
      <c r="C609" s="462"/>
      <c r="D609" s="462"/>
      <c r="E609" s="463"/>
      <c r="F609" s="461"/>
      <c r="G609" s="462"/>
      <c r="H609" s="462"/>
      <c r="I609" s="462"/>
      <c r="J609" s="462"/>
      <c r="K609" s="464"/>
      <c r="L609" s="150"/>
      <c r="M609" s="460" t="str">
        <f t="shared" si="9"/>
        <v/>
      </c>
    </row>
    <row r="610" spans="1:13" ht="14.45" customHeight="1" x14ac:dyDescent="0.2">
      <c r="A610" s="465"/>
      <c r="B610" s="461"/>
      <c r="C610" s="462"/>
      <c r="D610" s="462"/>
      <c r="E610" s="463"/>
      <c r="F610" s="461"/>
      <c r="G610" s="462"/>
      <c r="H610" s="462"/>
      <c r="I610" s="462"/>
      <c r="J610" s="462"/>
      <c r="K610" s="464"/>
      <c r="L610" s="150"/>
      <c r="M610" s="460" t="str">
        <f t="shared" si="9"/>
        <v/>
      </c>
    </row>
    <row r="611" spans="1:13" ht="14.45" customHeight="1" x14ac:dyDescent="0.2">
      <c r="A611" s="465"/>
      <c r="B611" s="461"/>
      <c r="C611" s="462"/>
      <c r="D611" s="462"/>
      <c r="E611" s="463"/>
      <c r="F611" s="461"/>
      <c r="G611" s="462"/>
      <c r="H611" s="462"/>
      <c r="I611" s="462"/>
      <c r="J611" s="462"/>
      <c r="K611" s="464"/>
      <c r="L611" s="150"/>
      <c r="M611" s="460" t="str">
        <f t="shared" si="9"/>
        <v/>
      </c>
    </row>
    <row r="612" spans="1:13" ht="14.45" customHeight="1" x14ac:dyDescent="0.2">
      <c r="A612" s="465"/>
      <c r="B612" s="461"/>
      <c r="C612" s="462"/>
      <c r="D612" s="462"/>
      <c r="E612" s="463"/>
      <c r="F612" s="461"/>
      <c r="G612" s="462"/>
      <c r="H612" s="462"/>
      <c r="I612" s="462"/>
      <c r="J612" s="462"/>
      <c r="K612" s="464"/>
      <c r="L612" s="150"/>
      <c r="M612" s="460" t="str">
        <f t="shared" si="9"/>
        <v/>
      </c>
    </row>
    <row r="613" spans="1:13" ht="14.45" customHeight="1" x14ac:dyDescent="0.2">
      <c r="A613" s="465"/>
      <c r="B613" s="461"/>
      <c r="C613" s="462"/>
      <c r="D613" s="462"/>
      <c r="E613" s="463"/>
      <c r="F613" s="461"/>
      <c r="G613" s="462"/>
      <c r="H613" s="462"/>
      <c r="I613" s="462"/>
      <c r="J613" s="462"/>
      <c r="K613" s="464"/>
      <c r="L613" s="150"/>
      <c r="M613" s="460" t="str">
        <f t="shared" si="9"/>
        <v/>
      </c>
    </row>
    <row r="614" spans="1:13" ht="14.45" customHeight="1" x14ac:dyDescent="0.2">
      <c r="A614" s="465"/>
      <c r="B614" s="461"/>
      <c r="C614" s="462"/>
      <c r="D614" s="462"/>
      <c r="E614" s="463"/>
      <c r="F614" s="461"/>
      <c r="G614" s="462"/>
      <c r="H614" s="462"/>
      <c r="I614" s="462"/>
      <c r="J614" s="462"/>
      <c r="K614" s="464"/>
      <c r="L614" s="150"/>
      <c r="M614" s="460" t="str">
        <f t="shared" si="9"/>
        <v/>
      </c>
    </row>
    <row r="615" spans="1:13" ht="14.45" customHeight="1" x14ac:dyDescent="0.2">
      <c r="A615" s="465"/>
      <c r="B615" s="461"/>
      <c r="C615" s="462"/>
      <c r="D615" s="462"/>
      <c r="E615" s="463"/>
      <c r="F615" s="461"/>
      <c r="G615" s="462"/>
      <c r="H615" s="462"/>
      <c r="I615" s="462"/>
      <c r="J615" s="462"/>
      <c r="K615" s="464"/>
      <c r="L615" s="150"/>
      <c r="M615" s="460" t="str">
        <f t="shared" si="9"/>
        <v/>
      </c>
    </row>
    <row r="616" spans="1:13" ht="14.45" customHeight="1" x14ac:dyDescent="0.2">
      <c r="A616" s="465"/>
      <c r="B616" s="461"/>
      <c r="C616" s="462"/>
      <c r="D616" s="462"/>
      <c r="E616" s="463"/>
      <c r="F616" s="461"/>
      <c r="G616" s="462"/>
      <c r="H616" s="462"/>
      <c r="I616" s="462"/>
      <c r="J616" s="462"/>
      <c r="K616" s="464"/>
      <c r="L616" s="150"/>
      <c r="M616" s="460" t="str">
        <f t="shared" si="9"/>
        <v/>
      </c>
    </row>
    <row r="617" spans="1:13" ht="14.45" customHeight="1" x14ac:dyDescent="0.2">
      <c r="A617" s="465"/>
      <c r="B617" s="461"/>
      <c r="C617" s="462"/>
      <c r="D617" s="462"/>
      <c r="E617" s="463"/>
      <c r="F617" s="461"/>
      <c r="G617" s="462"/>
      <c r="H617" s="462"/>
      <c r="I617" s="462"/>
      <c r="J617" s="462"/>
      <c r="K617" s="464"/>
      <c r="L617" s="150"/>
      <c r="M617" s="460" t="str">
        <f t="shared" si="9"/>
        <v/>
      </c>
    </row>
    <row r="618" spans="1:13" ht="14.45" customHeight="1" x14ac:dyDescent="0.2">
      <c r="A618" s="465"/>
      <c r="B618" s="461"/>
      <c r="C618" s="462"/>
      <c r="D618" s="462"/>
      <c r="E618" s="463"/>
      <c r="F618" s="461"/>
      <c r="G618" s="462"/>
      <c r="H618" s="462"/>
      <c r="I618" s="462"/>
      <c r="J618" s="462"/>
      <c r="K618" s="464"/>
      <c r="L618" s="150"/>
      <c r="M618" s="460" t="str">
        <f t="shared" si="9"/>
        <v/>
      </c>
    </row>
    <row r="619" spans="1:13" ht="14.45" customHeight="1" x14ac:dyDescent="0.2">
      <c r="A619" s="465"/>
      <c r="B619" s="461"/>
      <c r="C619" s="462"/>
      <c r="D619" s="462"/>
      <c r="E619" s="463"/>
      <c r="F619" s="461"/>
      <c r="G619" s="462"/>
      <c r="H619" s="462"/>
      <c r="I619" s="462"/>
      <c r="J619" s="462"/>
      <c r="K619" s="464"/>
      <c r="L619" s="150"/>
      <c r="M619" s="460" t="str">
        <f t="shared" si="9"/>
        <v/>
      </c>
    </row>
    <row r="620" spans="1:13" ht="14.45" customHeight="1" x14ac:dyDescent="0.2">
      <c r="A620" s="465"/>
      <c r="B620" s="461"/>
      <c r="C620" s="462"/>
      <c r="D620" s="462"/>
      <c r="E620" s="463"/>
      <c r="F620" s="461"/>
      <c r="G620" s="462"/>
      <c r="H620" s="462"/>
      <c r="I620" s="462"/>
      <c r="J620" s="462"/>
      <c r="K620" s="464"/>
      <c r="L620" s="150"/>
      <c r="M620" s="460" t="str">
        <f t="shared" si="9"/>
        <v/>
      </c>
    </row>
    <row r="621" spans="1:13" ht="14.45" customHeight="1" x14ac:dyDescent="0.2">
      <c r="A621" s="465"/>
      <c r="B621" s="461"/>
      <c r="C621" s="462"/>
      <c r="D621" s="462"/>
      <c r="E621" s="463"/>
      <c r="F621" s="461"/>
      <c r="G621" s="462"/>
      <c r="H621" s="462"/>
      <c r="I621" s="462"/>
      <c r="J621" s="462"/>
      <c r="K621" s="464"/>
      <c r="L621" s="150"/>
      <c r="M621" s="460" t="str">
        <f t="shared" si="9"/>
        <v/>
      </c>
    </row>
    <row r="622" spans="1:13" ht="14.45" customHeight="1" x14ac:dyDescent="0.2">
      <c r="A622" s="465"/>
      <c r="B622" s="461"/>
      <c r="C622" s="462"/>
      <c r="D622" s="462"/>
      <c r="E622" s="463"/>
      <c r="F622" s="461"/>
      <c r="G622" s="462"/>
      <c r="H622" s="462"/>
      <c r="I622" s="462"/>
      <c r="J622" s="462"/>
      <c r="K622" s="464"/>
      <c r="L622" s="150"/>
      <c r="M622" s="460" t="str">
        <f t="shared" si="9"/>
        <v/>
      </c>
    </row>
    <row r="623" spans="1:13" ht="14.45" customHeight="1" x14ac:dyDescent="0.2">
      <c r="A623" s="465"/>
      <c r="B623" s="461"/>
      <c r="C623" s="462"/>
      <c r="D623" s="462"/>
      <c r="E623" s="463"/>
      <c r="F623" s="461"/>
      <c r="G623" s="462"/>
      <c r="H623" s="462"/>
      <c r="I623" s="462"/>
      <c r="J623" s="462"/>
      <c r="K623" s="464"/>
      <c r="L623" s="150"/>
      <c r="M623" s="460" t="str">
        <f t="shared" si="9"/>
        <v/>
      </c>
    </row>
    <row r="624" spans="1:13" ht="14.45" customHeight="1" x14ac:dyDescent="0.2">
      <c r="A624" s="465"/>
      <c r="B624" s="461"/>
      <c r="C624" s="462"/>
      <c r="D624" s="462"/>
      <c r="E624" s="463"/>
      <c r="F624" s="461"/>
      <c r="G624" s="462"/>
      <c r="H624" s="462"/>
      <c r="I624" s="462"/>
      <c r="J624" s="462"/>
      <c r="K624" s="464"/>
      <c r="L624" s="150"/>
      <c r="M624" s="460" t="str">
        <f t="shared" si="9"/>
        <v/>
      </c>
    </row>
    <row r="625" spans="1:13" ht="14.45" customHeight="1" x14ac:dyDescent="0.2">
      <c r="A625" s="465"/>
      <c r="B625" s="461"/>
      <c r="C625" s="462"/>
      <c r="D625" s="462"/>
      <c r="E625" s="463"/>
      <c r="F625" s="461"/>
      <c r="G625" s="462"/>
      <c r="H625" s="462"/>
      <c r="I625" s="462"/>
      <c r="J625" s="462"/>
      <c r="K625" s="464"/>
      <c r="L625" s="150"/>
      <c r="M625" s="460" t="str">
        <f t="shared" si="9"/>
        <v/>
      </c>
    </row>
    <row r="626" spans="1:13" ht="14.45" customHeight="1" x14ac:dyDescent="0.2">
      <c r="A626" s="465"/>
      <c r="B626" s="461"/>
      <c r="C626" s="462"/>
      <c r="D626" s="462"/>
      <c r="E626" s="463"/>
      <c r="F626" s="461"/>
      <c r="G626" s="462"/>
      <c r="H626" s="462"/>
      <c r="I626" s="462"/>
      <c r="J626" s="462"/>
      <c r="K626" s="464"/>
      <c r="L626" s="150"/>
      <c r="M626" s="460" t="str">
        <f t="shared" si="9"/>
        <v/>
      </c>
    </row>
    <row r="627" spans="1:13" ht="14.45" customHeight="1" x14ac:dyDescent="0.2">
      <c r="A627" s="465"/>
      <c r="B627" s="461"/>
      <c r="C627" s="462"/>
      <c r="D627" s="462"/>
      <c r="E627" s="463"/>
      <c r="F627" s="461"/>
      <c r="G627" s="462"/>
      <c r="H627" s="462"/>
      <c r="I627" s="462"/>
      <c r="J627" s="462"/>
      <c r="K627" s="464"/>
      <c r="L627" s="150"/>
      <c r="M627" s="460" t="str">
        <f t="shared" si="9"/>
        <v/>
      </c>
    </row>
    <row r="628" spans="1:13" ht="14.45" customHeight="1" x14ac:dyDescent="0.2">
      <c r="A628" s="465"/>
      <c r="B628" s="461"/>
      <c r="C628" s="462"/>
      <c r="D628" s="462"/>
      <c r="E628" s="463"/>
      <c r="F628" s="461"/>
      <c r="G628" s="462"/>
      <c r="H628" s="462"/>
      <c r="I628" s="462"/>
      <c r="J628" s="462"/>
      <c r="K628" s="464"/>
      <c r="L628" s="150"/>
      <c r="M628" s="460" t="str">
        <f t="shared" si="9"/>
        <v/>
      </c>
    </row>
    <row r="629" spans="1:13" ht="14.45" customHeight="1" x14ac:dyDescent="0.2">
      <c r="A629" s="465"/>
      <c r="B629" s="461"/>
      <c r="C629" s="462"/>
      <c r="D629" s="462"/>
      <c r="E629" s="463"/>
      <c r="F629" s="461"/>
      <c r="G629" s="462"/>
      <c r="H629" s="462"/>
      <c r="I629" s="462"/>
      <c r="J629" s="462"/>
      <c r="K629" s="464"/>
      <c r="L629" s="150"/>
      <c r="M629" s="460" t="str">
        <f t="shared" si="9"/>
        <v/>
      </c>
    </row>
    <row r="630" spans="1:13" ht="14.45" customHeight="1" x14ac:dyDescent="0.2">
      <c r="A630" s="465"/>
      <c r="B630" s="461"/>
      <c r="C630" s="462"/>
      <c r="D630" s="462"/>
      <c r="E630" s="463"/>
      <c r="F630" s="461"/>
      <c r="G630" s="462"/>
      <c r="H630" s="462"/>
      <c r="I630" s="462"/>
      <c r="J630" s="462"/>
      <c r="K630" s="464"/>
      <c r="L630" s="150"/>
      <c r="M630" s="460" t="str">
        <f t="shared" si="9"/>
        <v/>
      </c>
    </row>
    <row r="631" spans="1:13" ht="14.45" customHeight="1" x14ac:dyDescent="0.2">
      <c r="A631" s="465"/>
      <c r="B631" s="461"/>
      <c r="C631" s="462"/>
      <c r="D631" s="462"/>
      <c r="E631" s="463"/>
      <c r="F631" s="461"/>
      <c r="G631" s="462"/>
      <c r="H631" s="462"/>
      <c r="I631" s="462"/>
      <c r="J631" s="462"/>
      <c r="K631" s="464"/>
      <c r="L631" s="150"/>
      <c r="M631" s="460" t="str">
        <f t="shared" si="9"/>
        <v/>
      </c>
    </row>
    <row r="632" spans="1:13" ht="14.45" customHeight="1" x14ac:dyDescent="0.2">
      <c r="A632" s="465"/>
      <c r="B632" s="461"/>
      <c r="C632" s="462"/>
      <c r="D632" s="462"/>
      <c r="E632" s="463"/>
      <c r="F632" s="461"/>
      <c r="G632" s="462"/>
      <c r="H632" s="462"/>
      <c r="I632" s="462"/>
      <c r="J632" s="462"/>
      <c r="K632" s="464"/>
      <c r="L632" s="150"/>
      <c r="M632" s="460" t="str">
        <f t="shared" si="9"/>
        <v/>
      </c>
    </row>
    <row r="633" spans="1:13" ht="14.45" customHeight="1" x14ac:dyDescent="0.2">
      <c r="A633" s="465"/>
      <c r="B633" s="461"/>
      <c r="C633" s="462"/>
      <c r="D633" s="462"/>
      <c r="E633" s="463"/>
      <c r="F633" s="461"/>
      <c r="G633" s="462"/>
      <c r="H633" s="462"/>
      <c r="I633" s="462"/>
      <c r="J633" s="462"/>
      <c r="K633" s="464"/>
      <c r="L633" s="150"/>
      <c r="M633" s="460" t="str">
        <f t="shared" si="9"/>
        <v/>
      </c>
    </row>
    <row r="634" spans="1:13" ht="14.45" customHeight="1" x14ac:dyDescent="0.2">
      <c r="A634" s="465"/>
      <c r="B634" s="461"/>
      <c r="C634" s="462"/>
      <c r="D634" s="462"/>
      <c r="E634" s="463"/>
      <c r="F634" s="461"/>
      <c r="G634" s="462"/>
      <c r="H634" s="462"/>
      <c r="I634" s="462"/>
      <c r="J634" s="462"/>
      <c r="K634" s="464"/>
      <c r="L634" s="150"/>
      <c r="M634" s="460" t="str">
        <f t="shared" si="9"/>
        <v/>
      </c>
    </row>
    <row r="635" spans="1:13" ht="14.45" customHeight="1" x14ac:dyDescent="0.2">
      <c r="A635" s="465"/>
      <c r="B635" s="461"/>
      <c r="C635" s="462"/>
      <c r="D635" s="462"/>
      <c r="E635" s="463"/>
      <c r="F635" s="461"/>
      <c r="G635" s="462"/>
      <c r="H635" s="462"/>
      <c r="I635" s="462"/>
      <c r="J635" s="462"/>
      <c r="K635" s="464"/>
      <c r="L635" s="150"/>
      <c r="M635" s="460" t="str">
        <f t="shared" si="9"/>
        <v/>
      </c>
    </row>
    <row r="636" spans="1:13" ht="14.45" customHeight="1" x14ac:dyDescent="0.2">
      <c r="A636" s="465"/>
      <c r="B636" s="461"/>
      <c r="C636" s="462"/>
      <c r="D636" s="462"/>
      <c r="E636" s="463"/>
      <c r="F636" s="461"/>
      <c r="G636" s="462"/>
      <c r="H636" s="462"/>
      <c r="I636" s="462"/>
      <c r="J636" s="462"/>
      <c r="K636" s="464"/>
      <c r="L636" s="150"/>
      <c r="M636" s="460" t="str">
        <f t="shared" si="9"/>
        <v/>
      </c>
    </row>
    <row r="637" spans="1:13" ht="14.45" customHeight="1" x14ac:dyDescent="0.2">
      <c r="A637" s="465"/>
      <c r="B637" s="461"/>
      <c r="C637" s="462"/>
      <c r="D637" s="462"/>
      <c r="E637" s="463"/>
      <c r="F637" s="461"/>
      <c r="G637" s="462"/>
      <c r="H637" s="462"/>
      <c r="I637" s="462"/>
      <c r="J637" s="462"/>
      <c r="K637" s="464"/>
      <c r="L637" s="150"/>
      <c r="M637" s="460" t="str">
        <f t="shared" si="9"/>
        <v/>
      </c>
    </row>
    <row r="638" spans="1:13" ht="14.45" customHeight="1" x14ac:dyDescent="0.2">
      <c r="A638" s="465"/>
      <c r="B638" s="461"/>
      <c r="C638" s="462"/>
      <c r="D638" s="462"/>
      <c r="E638" s="463"/>
      <c r="F638" s="461"/>
      <c r="G638" s="462"/>
      <c r="H638" s="462"/>
      <c r="I638" s="462"/>
      <c r="J638" s="462"/>
      <c r="K638" s="464"/>
      <c r="L638" s="150"/>
      <c r="M638" s="460" t="str">
        <f t="shared" si="9"/>
        <v/>
      </c>
    </row>
    <row r="639" spans="1:13" ht="14.45" customHeight="1" x14ac:dyDescent="0.2">
      <c r="A639" s="465"/>
      <c r="B639" s="461"/>
      <c r="C639" s="462"/>
      <c r="D639" s="462"/>
      <c r="E639" s="463"/>
      <c r="F639" s="461"/>
      <c r="G639" s="462"/>
      <c r="H639" s="462"/>
      <c r="I639" s="462"/>
      <c r="J639" s="462"/>
      <c r="K639" s="464"/>
      <c r="L639" s="150"/>
      <c r="M639" s="460" t="str">
        <f t="shared" si="9"/>
        <v/>
      </c>
    </row>
    <row r="640" spans="1:13" ht="14.45" customHeight="1" x14ac:dyDescent="0.2">
      <c r="A640" s="465"/>
      <c r="B640" s="461"/>
      <c r="C640" s="462"/>
      <c r="D640" s="462"/>
      <c r="E640" s="463"/>
      <c r="F640" s="461"/>
      <c r="G640" s="462"/>
      <c r="H640" s="462"/>
      <c r="I640" s="462"/>
      <c r="J640" s="462"/>
      <c r="K640" s="464"/>
      <c r="L640" s="150"/>
      <c r="M640" s="460" t="str">
        <f t="shared" si="9"/>
        <v/>
      </c>
    </row>
    <row r="641" spans="1:13" ht="14.45" customHeight="1" x14ac:dyDescent="0.2">
      <c r="A641" s="465"/>
      <c r="B641" s="461"/>
      <c r="C641" s="462"/>
      <c r="D641" s="462"/>
      <c r="E641" s="463"/>
      <c r="F641" s="461"/>
      <c r="G641" s="462"/>
      <c r="H641" s="462"/>
      <c r="I641" s="462"/>
      <c r="J641" s="462"/>
      <c r="K641" s="464"/>
      <c r="L641" s="150"/>
      <c r="M641" s="460" t="str">
        <f t="shared" si="9"/>
        <v/>
      </c>
    </row>
    <row r="642" spans="1:13" ht="14.45" customHeight="1" x14ac:dyDescent="0.2">
      <c r="A642" s="465"/>
      <c r="B642" s="461"/>
      <c r="C642" s="462"/>
      <c r="D642" s="462"/>
      <c r="E642" s="463"/>
      <c r="F642" s="461"/>
      <c r="G642" s="462"/>
      <c r="H642" s="462"/>
      <c r="I642" s="462"/>
      <c r="J642" s="462"/>
      <c r="K642" s="464"/>
      <c r="L642" s="150"/>
      <c r="M642" s="460" t="str">
        <f t="shared" si="9"/>
        <v/>
      </c>
    </row>
    <row r="643" spans="1:13" ht="14.45" customHeight="1" x14ac:dyDescent="0.2">
      <c r="A643" s="465"/>
      <c r="B643" s="461"/>
      <c r="C643" s="462"/>
      <c r="D643" s="462"/>
      <c r="E643" s="463"/>
      <c r="F643" s="461"/>
      <c r="G643" s="462"/>
      <c r="H643" s="462"/>
      <c r="I643" s="462"/>
      <c r="J643" s="462"/>
      <c r="K643" s="464"/>
      <c r="L643" s="150"/>
      <c r="M643" s="460" t="str">
        <f t="shared" si="9"/>
        <v/>
      </c>
    </row>
    <row r="644" spans="1:13" ht="14.45" customHeight="1" x14ac:dyDescent="0.2">
      <c r="A644" s="465"/>
      <c r="B644" s="461"/>
      <c r="C644" s="462"/>
      <c r="D644" s="462"/>
      <c r="E644" s="463"/>
      <c r="F644" s="461"/>
      <c r="G644" s="462"/>
      <c r="H644" s="462"/>
      <c r="I644" s="462"/>
      <c r="J644" s="462"/>
      <c r="K644" s="464"/>
      <c r="L644" s="150"/>
      <c r="M644" s="460" t="str">
        <f t="shared" si="9"/>
        <v/>
      </c>
    </row>
    <row r="645" spans="1:13" ht="14.45" customHeight="1" x14ac:dyDescent="0.2">
      <c r="A645" s="465"/>
      <c r="B645" s="461"/>
      <c r="C645" s="462"/>
      <c r="D645" s="462"/>
      <c r="E645" s="463"/>
      <c r="F645" s="461"/>
      <c r="G645" s="462"/>
      <c r="H645" s="462"/>
      <c r="I645" s="462"/>
      <c r="J645" s="462"/>
      <c r="K645" s="464"/>
      <c r="L645" s="150"/>
      <c r="M645" s="460" t="str">
        <f t="shared" si="9"/>
        <v/>
      </c>
    </row>
    <row r="646" spans="1:13" ht="14.45" customHeight="1" x14ac:dyDescent="0.2">
      <c r="A646" s="465"/>
      <c r="B646" s="461"/>
      <c r="C646" s="462"/>
      <c r="D646" s="462"/>
      <c r="E646" s="463"/>
      <c r="F646" s="461"/>
      <c r="G646" s="462"/>
      <c r="H646" s="462"/>
      <c r="I646" s="462"/>
      <c r="J646" s="462"/>
      <c r="K646" s="464"/>
      <c r="L646" s="150"/>
      <c r="M646" s="460" t="str">
        <f t="shared" ref="M646:M709" si="10">IF(A646="HV","HV",IF(OR(LEFT(A646,16)="               5",LEFT(A646,16)="               6",LEFT(A646,16)="               7",LEFT(A646,16)="               8"),"X",""))</f>
        <v/>
      </c>
    </row>
    <row r="647" spans="1:13" ht="14.45" customHeight="1" x14ac:dyDescent="0.2">
      <c r="A647" s="465"/>
      <c r="B647" s="461"/>
      <c r="C647" s="462"/>
      <c r="D647" s="462"/>
      <c r="E647" s="463"/>
      <c r="F647" s="461"/>
      <c r="G647" s="462"/>
      <c r="H647" s="462"/>
      <c r="I647" s="462"/>
      <c r="J647" s="462"/>
      <c r="K647" s="464"/>
      <c r="L647" s="150"/>
      <c r="M647" s="460" t="str">
        <f t="shared" si="10"/>
        <v/>
      </c>
    </row>
    <row r="648" spans="1:13" ht="14.45" customHeight="1" x14ac:dyDescent="0.2">
      <c r="A648" s="465"/>
      <c r="B648" s="461"/>
      <c r="C648" s="462"/>
      <c r="D648" s="462"/>
      <c r="E648" s="463"/>
      <c r="F648" s="461"/>
      <c r="G648" s="462"/>
      <c r="H648" s="462"/>
      <c r="I648" s="462"/>
      <c r="J648" s="462"/>
      <c r="K648" s="464"/>
      <c r="L648" s="150"/>
      <c r="M648" s="460" t="str">
        <f t="shared" si="10"/>
        <v/>
      </c>
    </row>
    <row r="649" spans="1:13" ht="14.45" customHeight="1" x14ac:dyDescent="0.2">
      <c r="A649" s="465"/>
      <c r="B649" s="461"/>
      <c r="C649" s="462"/>
      <c r="D649" s="462"/>
      <c r="E649" s="463"/>
      <c r="F649" s="461"/>
      <c r="G649" s="462"/>
      <c r="H649" s="462"/>
      <c r="I649" s="462"/>
      <c r="J649" s="462"/>
      <c r="K649" s="464"/>
      <c r="L649" s="150"/>
      <c r="M649" s="460" t="str">
        <f t="shared" si="10"/>
        <v/>
      </c>
    </row>
    <row r="650" spans="1:13" ht="14.45" customHeight="1" x14ac:dyDescent="0.2">
      <c r="A650" s="465"/>
      <c r="B650" s="461"/>
      <c r="C650" s="462"/>
      <c r="D650" s="462"/>
      <c r="E650" s="463"/>
      <c r="F650" s="461"/>
      <c r="G650" s="462"/>
      <c r="H650" s="462"/>
      <c r="I650" s="462"/>
      <c r="J650" s="462"/>
      <c r="K650" s="464"/>
      <c r="L650" s="150"/>
      <c r="M650" s="460" t="str">
        <f t="shared" si="10"/>
        <v/>
      </c>
    </row>
    <row r="651" spans="1:13" ht="14.45" customHeight="1" x14ac:dyDescent="0.2">
      <c r="A651" s="465"/>
      <c r="B651" s="461"/>
      <c r="C651" s="462"/>
      <c r="D651" s="462"/>
      <c r="E651" s="463"/>
      <c r="F651" s="461"/>
      <c r="G651" s="462"/>
      <c r="H651" s="462"/>
      <c r="I651" s="462"/>
      <c r="J651" s="462"/>
      <c r="K651" s="464"/>
      <c r="L651" s="150"/>
      <c r="M651" s="460" t="str">
        <f t="shared" si="10"/>
        <v/>
      </c>
    </row>
    <row r="652" spans="1:13" ht="14.45" customHeight="1" x14ac:dyDescent="0.2">
      <c r="A652" s="465"/>
      <c r="B652" s="461"/>
      <c r="C652" s="462"/>
      <c r="D652" s="462"/>
      <c r="E652" s="463"/>
      <c r="F652" s="461"/>
      <c r="G652" s="462"/>
      <c r="H652" s="462"/>
      <c r="I652" s="462"/>
      <c r="J652" s="462"/>
      <c r="K652" s="464"/>
      <c r="L652" s="150"/>
      <c r="M652" s="460" t="str">
        <f t="shared" si="10"/>
        <v/>
      </c>
    </row>
    <row r="653" spans="1:13" ht="14.45" customHeight="1" x14ac:dyDescent="0.2">
      <c r="A653" s="465"/>
      <c r="B653" s="461"/>
      <c r="C653" s="462"/>
      <c r="D653" s="462"/>
      <c r="E653" s="463"/>
      <c r="F653" s="461"/>
      <c r="G653" s="462"/>
      <c r="H653" s="462"/>
      <c r="I653" s="462"/>
      <c r="J653" s="462"/>
      <c r="K653" s="464"/>
      <c r="L653" s="150"/>
      <c r="M653" s="460" t="str">
        <f t="shared" si="10"/>
        <v/>
      </c>
    </row>
    <row r="654" spans="1:13" ht="14.45" customHeight="1" x14ac:dyDescent="0.2">
      <c r="A654" s="465"/>
      <c r="B654" s="461"/>
      <c r="C654" s="462"/>
      <c r="D654" s="462"/>
      <c r="E654" s="463"/>
      <c r="F654" s="461"/>
      <c r="G654" s="462"/>
      <c r="H654" s="462"/>
      <c r="I654" s="462"/>
      <c r="J654" s="462"/>
      <c r="K654" s="464"/>
      <c r="L654" s="150"/>
      <c r="M654" s="460" t="str">
        <f t="shared" si="10"/>
        <v/>
      </c>
    </row>
    <row r="655" spans="1:13" ht="14.45" customHeight="1" x14ac:dyDescent="0.2">
      <c r="A655" s="465"/>
      <c r="B655" s="461"/>
      <c r="C655" s="462"/>
      <c r="D655" s="462"/>
      <c r="E655" s="463"/>
      <c r="F655" s="461"/>
      <c r="G655" s="462"/>
      <c r="H655" s="462"/>
      <c r="I655" s="462"/>
      <c r="J655" s="462"/>
      <c r="K655" s="464"/>
      <c r="L655" s="150"/>
      <c r="M655" s="460" t="str">
        <f t="shared" si="10"/>
        <v/>
      </c>
    </row>
    <row r="656" spans="1:13" ht="14.45" customHeight="1" x14ac:dyDescent="0.2">
      <c r="A656" s="465"/>
      <c r="B656" s="461"/>
      <c r="C656" s="462"/>
      <c r="D656" s="462"/>
      <c r="E656" s="463"/>
      <c r="F656" s="461"/>
      <c r="G656" s="462"/>
      <c r="H656" s="462"/>
      <c r="I656" s="462"/>
      <c r="J656" s="462"/>
      <c r="K656" s="464"/>
      <c r="L656" s="150"/>
      <c r="M656" s="460" t="str">
        <f t="shared" si="10"/>
        <v/>
      </c>
    </row>
    <row r="657" spans="1:13" ht="14.45" customHeight="1" x14ac:dyDescent="0.2">
      <c r="A657" s="465"/>
      <c r="B657" s="461"/>
      <c r="C657" s="462"/>
      <c r="D657" s="462"/>
      <c r="E657" s="463"/>
      <c r="F657" s="461"/>
      <c r="G657" s="462"/>
      <c r="H657" s="462"/>
      <c r="I657" s="462"/>
      <c r="J657" s="462"/>
      <c r="K657" s="464"/>
      <c r="L657" s="150"/>
      <c r="M657" s="460" t="str">
        <f t="shared" si="10"/>
        <v/>
      </c>
    </row>
    <row r="658" spans="1:13" ht="14.45" customHeight="1" x14ac:dyDescent="0.2">
      <c r="A658" s="465"/>
      <c r="B658" s="461"/>
      <c r="C658" s="462"/>
      <c r="D658" s="462"/>
      <c r="E658" s="463"/>
      <c r="F658" s="461"/>
      <c r="G658" s="462"/>
      <c r="H658" s="462"/>
      <c r="I658" s="462"/>
      <c r="J658" s="462"/>
      <c r="K658" s="464"/>
      <c r="L658" s="150"/>
      <c r="M658" s="460" t="str">
        <f t="shared" si="10"/>
        <v/>
      </c>
    </row>
    <row r="659" spans="1:13" ht="14.45" customHeight="1" x14ac:dyDescent="0.2">
      <c r="A659" s="465"/>
      <c r="B659" s="461"/>
      <c r="C659" s="462"/>
      <c r="D659" s="462"/>
      <c r="E659" s="463"/>
      <c r="F659" s="461"/>
      <c r="G659" s="462"/>
      <c r="H659" s="462"/>
      <c r="I659" s="462"/>
      <c r="J659" s="462"/>
      <c r="K659" s="464"/>
      <c r="L659" s="150"/>
      <c r="M659" s="460" t="str">
        <f t="shared" si="10"/>
        <v/>
      </c>
    </row>
    <row r="660" spans="1:13" ht="14.45" customHeight="1" x14ac:dyDescent="0.2">
      <c r="A660" s="465"/>
      <c r="B660" s="461"/>
      <c r="C660" s="462"/>
      <c r="D660" s="462"/>
      <c r="E660" s="463"/>
      <c r="F660" s="461"/>
      <c r="G660" s="462"/>
      <c r="H660" s="462"/>
      <c r="I660" s="462"/>
      <c r="J660" s="462"/>
      <c r="K660" s="464"/>
      <c r="L660" s="150"/>
      <c r="M660" s="460" t="str">
        <f t="shared" si="10"/>
        <v/>
      </c>
    </row>
    <row r="661" spans="1:13" ht="14.45" customHeight="1" x14ac:dyDescent="0.2">
      <c r="A661" s="465"/>
      <c r="B661" s="461"/>
      <c r="C661" s="462"/>
      <c r="D661" s="462"/>
      <c r="E661" s="463"/>
      <c r="F661" s="461"/>
      <c r="G661" s="462"/>
      <c r="H661" s="462"/>
      <c r="I661" s="462"/>
      <c r="J661" s="462"/>
      <c r="K661" s="464"/>
      <c r="L661" s="150"/>
      <c r="M661" s="460" t="str">
        <f t="shared" si="10"/>
        <v/>
      </c>
    </row>
    <row r="662" spans="1:13" ht="14.45" customHeight="1" x14ac:dyDescent="0.2">
      <c r="A662" s="465"/>
      <c r="B662" s="461"/>
      <c r="C662" s="462"/>
      <c r="D662" s="462"/>
      <c r="E662" s="463"/>
      <c r="F662" s="461"/>
      <c r="G662" s="462"/>
      <c r="H662" s="462"/>
      <c r="I662" s="462"/>
      <c r="J662" s="462"/>
      <c r="K662" s="464"/>
      <c r="L662" s="150"/>
      <c r="M662" s="460" t="str">
        <f t="shared" si="10"/>
        <v/>
      </c>
    </row>
    <row r="663" spans="1:13" ht="14.45" customHeight="1" x14ac:dyDescent="0.2">
      <c r="A663" s="465"/>
      <c r="B663" s="461"/>
      <c r="C663" s="462"/>
      <c r="D663" s="462"/>
      <c r="E663" s="463"/>
      <c r="F663" s="461"/>
      <c r="G663" s="462"/>
      <c r="H663" s="462"/>
      <c r="I663" s="462"/>
      <c r="J663" s="462"/>
      <c r="K663" s="464"/>
      <c r="L663" s="150"/>
      <c r="M663" s="460" t="str">
        <f t="shared" si="10"/>
        <v/>
      </c>
    </row>
    <row r="664" spans="1:13" ht="14.45" customHeight="1" x14ac:dyDescent="0.2">
      <c r="A664" s="465"/>
      <c r="B664" s="461"/>
      <c r="C664" s="462"/>
      <c r="D664" s="462"/>
      <c r="E664" s="463"/>
      <c r="F664" s="461"/>
      <c r="G664" s="462"/>
      <c r="H664" s="462"/>
      <c r="I664" s="462"/>
      <c r="J664" s="462"/>
      <c r="K664" s="464"/>
      <c r="L664" s="150"/>
      <c r="M664" s="460" t="str">
        <f t="shared" si="10"/>
        <v/>
      </c>
    </row>
    <row r="665" spans="1:13" ht="14.45" customHeight="1" x14ac:dyDescent="0.2">
      <c r="A665" s="465"/>
      <c r="B665" s="461"/>
      <c r="C665" s="462"/>
      <c r="D665" s="462"/>
      <c r="E665" s="463"/>
      <c r="F665" s="461"/>
      <c r="G665" s="462"/>
      <c r="H665" s="462"/>
      <c r="I665" s="462"/>
      <c r="J665" s="462"/>
      <c r="K665" s="464"/>
      <c r="L665" s="150"/>
      <c r="M665" s="460" t="str">
        <f t="shared" si="10"/>
        <v/>
      </c>
    </row>
    <row r="666" spans="1:13" ht="14.45" customHeight="1" x14ac:dyDescent="0.2">
      <c r="A666" s="465"/>
      <c r="B666" s="461"/>
      <c r="C666" s="462"/>
      <c r="D666" s="462"/>
      <c r="E666" s="463"/>
      <c r="F666" s="461"/>
      <c r="G666" s="462"/>
      <c r="H666" s="462"/>
      <c r="I666" s="462"/>
      <c r="J666" s="462"/>
      <c r="K666" s="464"/>
      <c r="L666" s="150"/>
      <c r="M666" s="460" t="str">
        <f t="shared" si="10"/>
        <v/>
      </c>
    </row>
    <row r="667" spans="1:13" ht="14.45" customHeight="1" x14ac:dyDescent="0.2">
      <c r="A667" s="465"/>
      <c r="B667" s="461"/>
      <c r="C667" s="462"/>
      <c r="D667" s="462"/>
      <c r="E667" s="463"/>
      <c r="F667" s="461"/>
      <c r="G667" s="462"/>
      <c r="H667" s="462"/>
      <c r="I667" s="462"/>
      <c r="J667" s="462"/>
      <c r="K667" s="464"/>
      <c r="L667" s="150"/>
      <c r="M667" s="460" t="str">
        <f t="shared" si="10"/>
        <v/>
      </c>
    </row>
    <row r="668" spans="1:13" ht="14.45" customHeight="1" x14ac:dyDescent="0.2">
      <c r="A668" s="465"/>
      <c r="B668" s="461"/>
      <c r="C668" s="462"/>
      <c r="D668" s="462"/>
      <c r="E668" s="463"/>
      <c r="F668" s="461"/>
      <c r="G668" s="462"/>
      <c r="H668" s="462"/>
      <c r="I668" s="462"/>
      <c r="J668" s="462"/>
      <c r="K668" s="464"/>
      <c r="L668" s="150"/>
      <c r="M668" s="460" t="str">
        <f t="shared" si="10"/>
        <v/>
      </c>
    </row>
    <row r="669" spans="1:13" ht="14.45" customHeight="1" x14ac:dyDescent="0.2">
      <c r="A669" s="465"/>
      <c r="B669" s="461"/>
      <c r="C669" s="462"/>
      <c r="D669" s="462"/>
      <c r="E669" s="463"/>
      <c r="F669" s="461"/>
      <c r="G669" s="462"/>
      <c r="H669" s="462"/>
      <c r="I669" s="462"/>
      <c r="J669" s="462"/>
      <c r="K669" s="464"/>
      <c r="L669" s="150"/>
      <c r="M669" s="460" t="str">
        <f t="shared" si="10"/>
        <v/>
      </c>
    </row>
    <row r="670" spans="1:13" ht="14.45" customHeight="1" x14ac:dyDescent="0.2">
      <c r="A670" s="465"/>
      <c r="B670" s="461"/>
      <c r="C670" s="462"/>
      <c r="D670" s="462"/>
      <c r="E670" s="463"/>
      <c r="F670" s="461"/>
      <c r="G670" s="462"/>
      <c r="H670" s="462"/>
      <c r="I670" s="462"/>
      <c r="J670" s="462"/>
      <c r="K670" s="464"/>
      <c r="L670" s="150"/>
      <c r="M670" s="460" t="str">
        <f t="shared" si="10"/>
        <v/>
      </c>
    </row>
    <row r="671" spans="1:13" ht="14.45" customHeight="1" x14ac:dyDescent="0.2">
      <c r="A671" s="465"/>
      <c r="B671" s="461"/>
      <c r="C671" s="462"/>
      <c r="D671" s="462"/>
      <c r="E671" s="463"/>
      <c r="F671" s="461"/>
      <c r="G671" s="462"/>
      <c r="H671" s="462"/>
      <c r="I671" s="462"/>
      <c r="J671" s="462"/>
      <c r="K671" s="464"/>
      <c r="L671" s="150"/>
      <c r="M671" s="460" t="str">
        <f t="shared" si="10"/>
        <v/>
      </c>
    </row>
    <row r="672" spans="1:13" ht="14.45" customHeight="1" x14ac:dyDescent="0.2">
      <c r="A672" s="465"/>
      <c r="B672" s="461"/>
      <c r="C672" s="462"/>
      <c r="D672" s="462"/>
      <c r="E672" s="463"/>
      <c r="F672" s="461"/>
      <c r="G672" s="462"/>
      <c r="H672" s="462"/>
      <c r="I672" s="462"/>
      <c r="J672" s="462"/>
      <c r="K672" s="464"/>
      <c r="L672" s="150"/>
      <c r="M672" s="460" t="str">
        <f t="shared" si="10"/>
        <v/>
      </c>
    </row>
    <row r="673" spans="1:13" ht="14.45" customHeight="1" x14ac:dyDescent="0.2">
      <c r="A673" s="465"/>
      <c r="B673" s="461"/>
      <c r="C673" s="462"/>
      <c r="D673" s="462"/>
      <c r="E673" s="463"/>
      <c r="F673" s="461"/>
      <c r="G673" s="462"/>
      <c r="H673" s="462"/>
      <c r="I673" s="462"/>
      <c r="J673" s="462"/>
      <c r="K673" s="464"/>
      <c r="L673" s="150"/>
      <c r="M673" s="460" t="str">
        <f t="shared" si="10"/>
        <v/>
      </c>
    </row>
    <row r="674" spans="1:13" ht="14.45" customHeight="1" x14ac:dyDescent="0.2">
      <c r="A674" s="465"/>
      <c r="B674" s="461"/>
      <c r="C674" s="462"/>
      <c r="D674" s="462"/>
      <c r="E674" s="463"/>
      <c r="F674" s="461"/>
      <c r="G674" s="462"/>
      <c r="H674" s="462"/>
      <c r="I674" s="462"/>
      <c r="J674" s="462"/>
      <c r="K674" s="464"/>
      <c r="L674" s="150"/>
      <c r="M674" s="460" t="str">
        <f t="shared" si="10"/>
        <v/>
      </c>
    </row>
    <row r="675" spans="1:13" ht="14.45" customHeight="1" x14ac:dyDescent="0.2">
      <c r="A675" s="465"/>
      <c r="B675" s="461"/>
      <c r="C675" s="462"/>
      <c r="D675" s="462"/>
      <c r="E675" s="463"/>
      <c r="F675" s="461"/>
      <c r="G675" s="462"/>
      <c r="H675" s="462"/>
      <c r="I675" s="462"/>
      <c r="J675" s="462"/>
      <c r="K675" s="464"/>
      <c r="L675" s="150"/>
      <c r="M675" s="460" t="str">
        <f t="shared" si="10"/>
        <v/>
      </c>
    </row>
    <row r="676" spans="1:13" ht="14.45" customHeight="1" x14ac:dyDescent="0.2">
      <c r="A676" s="465"/>
      <c r="B676" s="461"/>
      <c r="C676" s="462"/>
      <c r="D676" s="462"/>
      <c r="E676" s="463"/>
      <c r="F676" s="461"/>
      <c r="G676" s="462"/>
      <c r="H676" s="462"/>
      <c r="I676" s="462"/>
      <c r="J676" s="462"/>
      <c r="K676" s="464"/>
      <c r="L676" s="150"/>
      <c r="M676" s="460" t="str">
        <f t="shared" si="10"/>
        <v/>
      </c>
    </row>
    <row r="677" spans="1:13" ht="14.45" customHeight="1" x14ac:dyDescent="0.2">
      <c r="A677" s="465"/>
      <c r="B677" s="461"/>
      <c r="C677" s="462"/>
      <c r="D677" s="462"/>
      <c r="E677" s="463"/>
      <c r="F677" s="461"/>
      <c r="G677" s="462"/>
      <c r="H677" s="462"/>
      <c r="I677" s="462"/>
      <c r="J677" s="462"/>
      <c r="K677" s="464"/>
      <c r="L677" s="150"/>
      <c r="M677" s="460" t="str">
        <f t="shared" si="10"/>
        <v/>
      </c>
    </row>
    <row r="678" spans="1:13" ht="14.45" customHeight="1" x14ac:dyDescent="0.2">
      <c r="A678" s="465"/>
      <c r="B678" s="461"/>
      <c r="C678" s="462"/>
      <c r="D678" s="462"/>
      <c r="E678" s="463"/>
      <c r="F678" s="461"/>
      <c r="G678" s="462"/>
      <c r="H678" s="462"/>
      <c r="I678" s="462"/>
      <c r="J678" s="462"/>
      <c r="K678" s="464"/>
      <c r="L678" s="150"/>
      <c r="M678" s="460" t="str">
        <f t="shared" si="10"/>
        <v/>
      </c>
    </row>
    <row r="679" spans="1:13" ht="14.45" customHeight="1" x14ac:dyDescent="0.2">
      <c r="A679" s="465"/>
      <c r="B679" s="461"/>
      <c r="C679" s="462"/>
      <c r="D679" s="462"/>
      <c r="E679" s="463"/>
      <c r="F679" s="461"/>
      <c r="G679" s="462"/>
      <c r="H679" s="462"/>
      <c r="I679" s="462"/>
      <c r="J679" s="462"/>
      <c r="K679" s="464"/>
      <c r="L679" s="150"/>
      <c r="M679" s="460" t="str">
        <f t="shared" si="10"/>
        <v/>
      </c>
    </row>
    <row r="680" spans="1:13" ht="14.45" customHeight="1" x14ac:dyDescent="0.2">
      <c r="A680" s="465"/>
      <c r="B680" s="461"/>
      <c r="C680" s="462"/>
      <c r="D680" s="462"/>
      <c r="E680" s="463"/>
      <c r="F680" s="461"/>
      <c r="G680" s="462"/>
      <c r="H680" s="462"/>
      <c r="I680" s="462"/>
      <c r="J680" s="462"/>
      <c r="K680" s="464"/>
      <c r="L680" s="150"/>
      <c r="M680" s="460" t="str">
        <f t="shared" si="10"/>
        <v/>
      </c>
    </row>
    <row r="681" spans="1:13" ht="14.45" customHeight="1" x14ac:dyDescent="0.2">
      <c r="A681" s="465"/>
      <c r="B681" s="461"/>
      <c r="C681" s="462"/>
      <c r="D681" s="462"/>
      <c r="E681" s="463"/>
      <c r="F681" s="461"/>
      <c r="G681" s="462"/>
      <c r="H681" s="462"/>
      <c r="I681" s="462"/>
      <c r="J681" s="462"/>
      <c r="K681" s="464"/>
      <c r="L681" s="150"/>
      <c r="M681" s="460" t="str">
        <f t="shared" si="10"/>
        <v/>
      </c>
    </row>
    <row r="682" spans="1:13" ht="14.45" customHeight="1" x14ac:dyDescent="0.2">
      <c r="A682" s="465"/>
      <c r="B682" s="461"/>
      <c r="C682" s="462"/>
      <c r="D682" s="462"/>
      <c r="E682" s="463"/>
      <c r="F682" s="461"/>
      <c r="G682" s="462"/>
      <c r="H682" s="462"/>
      <c r="I682" s="462"/>
      <c r="J682" s="462"/>
      <c r="K682" s="464"/>
      <c r="L682" s="150"/>
      <c r="M682" s="460" t="str">
        <f t="shared" si="10"/>
        <v/>
      </c>
    </row>
    <row r="683" spans="1:13" ht="14.45" customHeight="1" x14ac:dyDescent="0.2">
      <c r="A683" s="465"/>
      <c r="B683" s="461"/>
      <c r="C683" s="462"/>
      <c r="D683" s="462"/>
      <c r="E683" s="463"/>
      <c r="F683" s="461"/>
      <c r="G683" s="462"/>
      <c r="H683" s="462"/>
      <c r="I683" s="462"/>
      <c r="J683" s="462"/>
      <c r="K683" s="464"/>
      <c r="L683" s="150"/>
      <c r="M683" s="460" t="str">
        <f t="shared" si="10"/>
        <v/>
      </c>
    </row>
    <row r="684" spans="1:13" ht="14.45" customHeight="1" x14ac:dyDescent="0.2">
      <c r="A684" s="465"/>
      <c r="B684" s="461"/>
      <c r="C684" s="462"/>
      <c r="D684" s="462"/>
      <c r="E684" s="463"/>
      <c r="F684" s="461"/>
      <c r="G684" s="462"/>
      <c r="H684" s="462"/>
      <c r="I684" s="462"/>
      <c r="J684" s="462"/>
      <c r="K684" s="464"/>
      <c r="L684" s="150"/>
      <c r="M684" s="460" t="str">
        <f t="shared" si="10"/>
        <v/>
      </c>
    </row>
    <row r="685" spans="1:13" ht="14.45" customHeight="1" x14ac:dyDescent="0.2">
      <c r="A685" s="465"/>
      <c r="B685" s="461"/>
      <c r="C685" s="462"/>
      <c r="D685" s="462"/>
      <c r="E685" s="463"/>
      <c r="F685" s="461"/>
      <c r="G685" s="462"/>
      <c r="H685" s="462"/>
      <c r="I685" s="462"/>
      <c r="J685" s="462"/>
      <c r="K685" s="464"/>
      <c r="L685" s="150"/>
      <c r="M685" s="460" t="str">
        <f t="shared" si="10"/>
        <v/>
      </c>
    </row>
    <row r="686" spans="1:13" ht="14.45" customHeight="1" x14ac:dyDescent="0.2">
      <c r="A686" s="465"/>
      <c r="B686" s="461"/>
      <c r="C686" s="462"/>
      <c r="D686" s="462"/>
      <c r="E686" s="463"/>
      <c r="F686" s="461"/>
      <c r="G686" s="462"/>
      <c r="H686" s="462"/>
      <c r="I686" s="462"/>
      <c r="J686" s="462"/>
      <c r="K686" s="464"/>
      <c r="L686" s="150"/>
      <c r="M686" s="460" t="str">
        <f t="shared" si="10"/>
        <v/>
      </c>
    </row>
    <row r="687" spans="1:13" ht="14.45" customHeight="1" x14ac:dyDescent="0.2">
      <c r="A687" s="465"/>
      <c r="B687" s="461"/>
      <c r="C687" s="462"/>
      <c r="D687" s="462"/>
      <c r="E687" s="463"/>
      <c r="F687" s="461"/>
      <c r="G687" s="462"/>
      <c r="H687" s="462"/>
      <c r="I687" s="462"/>
      <c r="J687" s="462"/>
      <c r="K687" s="464"/>
      <c r="L687" s="150"/>
      <c r="M687" s="460" t="str">
        <f t="shared" si="10"/>
        <v/>
      </c>
    </row>
    <row r="688" spans="1:13" ht="14.45" customHeight="1" x14ac:dyDescent="0.2">
      <c r="A688" s="465"/>
      <c r="B688" s="461"/>
      <c r="C688" s="462"/>
      <c r="D688" s="462"/>
      <c r="E688" s="463"/>
      <c r="F688" s="461"/>
      <c r="G688" s="462"/>
      <c r="H688" s="462"/>
      <c r="I688" s="462"/>
      <c r="J688" s="462"/>
      <c r="K688" s="464"/>
      <c r="L688" s="150"/>
      <c r="M688" s="460" t="str">
        <f t="shared" si="10"/>
        <v/>
      </c>
    </row>
    <row r="689" spans="1:13" ht="14.45" customHeight="1" x14ac:dyDescent="0.2">
      <c r="A689" s="465"/>
      <c r="B689" s="461"/>
      <c r="C689" s="462"/>
      <c r="D689" s="462"/>
      <c r="E689" s="463"/>
      <c r="F689" s="461"/>
      <c r="G689" s="462"/>
      <c r="H689" s="462"/>
      <c r="I689" s="462"/>
      <c r="J689" s="462"/>
      <c r="K689" s="464"/>
      <c r="L689" s="150"/>
      <c r="M689" s="460" t="str">
        <f t="shared" si="10"/>
        <v/>
      </c>
    </row>
    <row r="690" spans="1:13" ht="14.45" customHeight="1" x14ac:dyDescent="0.2">
      <c r="A690" s="465"/>
      <c r="B690" s="461"/>
      <c r="C690" s="462"/>
      <c r="D690" s="462"/>
      <c r="E690" s="463"/>
      <c r="F690" s="461"/>
      <c r="G690" s="462"/>
      <c r="H690" s="462"/>
      <c r="I690" s="462"/>
      <c r="J690" s="462"/>
      <c r="K690" s="464"/>
      <c r="L690" s="150"/>
      <c r="M690" s="460" t="str">
        <f t="shared" si="10"/>
        <v/>
      </c>
    </row>
    <row r="691" spans="1:13" ht="14.45" customHeight="1" x14ac:dyDescent="0.2">
      <c r="A691" s="465"/>
      <c r="B691" s="461"/>
      <c r="C691" s="462"/>
      <c r="D691" s="462"/>
      <c r="E691" s="463"/>
      <c r="F691" s="461"/>
      <c r="G691" s="462"/>
      <c r="H691" s="462"/>
      <c r="I691" s="462"/>
      <c r="J691" s="462"/>
      <c r="K691" s="464"/>
      <c r="L691" s="150"/>
      <c r="M691" s="460" t="str">
        <f t="shared" si="10"/>
        <v/>
      </c>
    </row>
    <row r="692" spans="1:13" ht="14.45" customHeight="1" x14ac:dyDescent="0.2">
      <c r="A692" s="465"/>
      <c r="B692" s="461"/>
      <c r="C692" s="462"/>
      <c r="D692" s="462"/>
      <c r="E692" s="463"/>
      <c r="F692" s="461"/>
      <c r="G692" s="462"/>
      <c r="H692" s="462"/>
      <c r="I692" s="462"/>
      <c r="J692" s="462"/>
      <c r="K692" s="464"/>
      <c r="L692" s="150"/>
      <c r="M692" s="460" t="str">
        <f t="shared" si="10"/>
        <v/>
      </c>
    </row>
    <row r="693" spans="1:13" ht="14.45" customHeight="1" x14ac:dyDescent="0.2">
      <c r="A693" s="465"/>
      <c r="B693" s="461"/>
      <c r="C693" s="462"/>
      <c r="D693" s="462"/>
      <c r="E693" s="463"/>
      <c r="F693" s="461"/>
      <c r="G693" s="462"/>
      <c r="H693" s="462"/>
      <c r="I693" s="462"/>
      <c r="J693" s="462"/>
      <c r="K693" s="464"/>
      <c r="L693" s="150"/>
      <c r="M693" s="460" t="str">
        <f t="shared" si="10"/>
        <v/>
      </c>
    </row>
    <row r="694" spans="1:13" ht="14.45" customHeight="1" x14ac:dyDescent="0.2">
      <c r="A694" s="465"/>
      <c r="B694" s="461"/>
      <c r="C694" s="462"/>
      <c r="D694" s="462"/>
      <c r="E694" s="463"/>
      <c r="F694" s="461"/>
      <c r="G694" s="462"/>
      <c r="H694" s="462"/>
      <c r="I694" s="462"/>
      <c r="J694" s="462"/>
      <c r="K694" s="464"/>
      <c r="L694" s="150"/>
      <c r="M694" s="460" t="str">
        <f t="shared" si="10"/>
        <v/>
      </c>
    </row>
    <row r="695" spans="1:13" ht="14.45" customHeight="1" x14ac:dyDescent="0.2">
      <c r="A695" s="465"/>
      <c r="B695" s="461"/>
      <c r="C695" s="462"/>
      <c r="D695" s="462"/>
      <c r="E695" s="463"/>
      <c r="F695" s="461"/>
      <c r="G695" s="462"/>
      <c r="H695" s="462"/>
      <c r="I695" s="462"/>
      <c r="J695" s="462"/>
      <c r="K695" s="464"/>
      <c r="L695" s="150"/>
      <c r="M695" s="460" t="str">
        <f t="shared" si="10"/>
        <v/>
      </c>
    </row>
    <row r="696" spans="1:13" ht="14.45" customHeight="1" x14ac:dyDescent="0.2">
      <c r="A696" s="465"/>
      <c r="B696" s="461"/>
      <c r="C696" s="462"/>
      <c r="D696" s="462"/>
      <c r="E696" s="463"/>
      <c r="F696" s="461"/>
      <c r="G696" s="462"/>
      <c r="H696" s="462"/>
      <c r="I696" s="462"/>
      <c r="J696" s="462"/>
      <c r="K696" s="464"/>
      <c r="L696" s="150"/>
      <c r="M696" s="460" t="str">
        <f t="shared" si="10"/>
        <v/>
      </c>
    </row>
    <row r="697" spans="1:13" ht="14.45" customHeight="1" x14ac:dyDescent="0.2">
      <c r="A697" s="465"/>
      <c r="B697" s="461"/>
      <c r="C697" s="462"/>
      <c r="D697" s="462"/>
      <c r="E697" s="463"/>
      <c r="F697" s="461"/>
      <c r="G697" s="462"/>
      <c r="H697" s="462"/>
      <c r="I697" s="462"/>
      <c r="J697" s="462"/>
      <c r="K697" s="464"/>
      <c r="L697" s="150"/>
      <c r="M697" s="460" t="str">
        <f t="shared" si="10"/>
        <v/>
      </c>
    </row>
    <row r="698" spans="1:13" ht="14.45" customHeight="1" x14ac:dyDescent="0.2">
      <c r="A698" s="465"/>
      <c r="B698" s="461"/>
      <c r="C698" s="462"/>
      <c r="D698" s="462"/>
      <c r="E698" s="463"/>
      <c r="F698" s="461"/>
      <c r="G698" s="462"/>
      <c r="H698" s="462"/>
      <c r="I698" s="462"/>
      <c r="J698" s="462"/>
      <c r="K698" s="464"/>
      <c r="L698" s="150"/>
      <c r="M698" s="460" t="str">
        <f t="shared" si="10"/>
        <v/>
      </c>
    </row>
    <row r="699" spans="1:13" ht="14.45" customHeight="1" x14ac:dyDescent="0.2">
      <c r="A699" s="465"/>
      <c r="B699" s="461"/>
      <c r="C699" s="462"/>
      <c r="D699" s="462"/>
      <c r="E699" s="463"/>
      <c r="F699" s="461"/>
      <c r="G699" s="462"/>
      <c r="H699" s="462"/>
      <c r="I699" s="462"/>
      <c r="J699" s="462"/>
      <c r="K699" s="464"/>
      <c r="L699" s="150"/>
      <c r="M699" s="460" t="str">
        <f t="shared" si="10"/>
        <v/>
      </c>
    </row>
    <row r="700" spans="1:13" ht="14.45" customHeight="1" x14ac:dyDescent="0.2">
      <c r="A700" s="465"/>
      <c r="B700" s="461"/>
      <c r="C700" s="462"/>
      <c r="D700" s="462"/>
      <c r="E700" s="463"/>
      <c r="F700" s="461"/>
      <c r="G700" s="462"/>
      <c r="H700" s="462"/>
      <c r="I700" s="462"/>
      <c r="J700" s="462"/>
      <c r="K700" s="464"/>
      <c r="L700" s="150"/>
      <c r="M700" s="460" t="str">
        <f t="shared" si="10"/>
        <v/>
      </c>
    </row>
    <row r="701" spans="1:13" ht="14.45" customHeight="1" x14ac:dyDescent="0.2">
      <c r="A701" s="465"/>
      <c r="B701" s="461"/>
      <c r="C701" s="462"/>
      <c r="D701" s="462"/>
      <c r="E701" s="463"/>
      <c r="F701" s="461"/>
      <c r="G701" s="462"/>
      <c r="H701" s="462"/>
      <c r="I701" s="462"/>
      <c r="J701" s="462"/>
      <c r="K701" s="464"/>
      <c r="L701" s="150"/>
      <c r="M701" s="460" t="str">
        <f t="shared" si="10"/>
        <v/>
      </c>
    </row>
    <row r="702" spans="1:13" ht="14.45" customHeight="1" x14ac:dyDescent="0.2">
      <c r="A702" s="465"/>
      <c r="B702" s="461"/>
      <c r="C702" s="462"/>
      <c r="D702" s="462"/>
      <c r="E702" s="463"/>
      <c r="F702" s="461"/>
      <c r="G702" s="462"/>
      <c r="H702" s="462"/>
      <c r="I702" s="462"/>
      <c r="J702" s="462"/>
      <c r="K702" s="464"/>
      <c r="L702" s="150"/>
      <c r="M702" s="460" t="str">
        <f t="shared" si="10"/>
        <v/>
      </c>
    </row>
    <row r="703" spans="1:13" ht="14.45" customHeight="1" x14ac:dyDescent="0.2">
      <c r="A703" s="465"/>
      <c r="B703" s="461"/>
      <c r="C703" s="462"/>
      <c r="D703" s="462"/>
      <c r="E703" s="463"/>
      <c r="F703" s="461"/>
      <c r="G703" s="462"/>
      <c r="H703" s="462"/>
      <c r="I703" s="462"/>
      <c r="J703" s="462"/>
      <c r="K703" s="464"/>
      <c r="L703" s="150"/>
      <c r="M703" s="460" t="str">
        <f t="shared" si="10"/>
        <v/>
      </c>
    </row>
    <row r="704" spans="1:13" ht="14.45" customHeight="1" x14ac:dyDescent="0.2">
      <c r="A704" s="465"/>
      <c r="B704" s="461"/>
      <c r="C704" s="462"/>
      <c r="D704" s="462"/>
      <c r="E704" s="463"/>
      <c r="F704" s="461"/>
      <c r="G704" s="462"/>
      <c r="H704" s="462"/>
      <c r="I704" s="462"/>
      <c r="J704" s="462"/>
      <c r="K704" s="464"/>
      <c r="L704" s="150"/>
      <c r="M704" s="460" t="str">
        <f t="shared" si="10"/>
        <v/>
      </c>
    </row>
    <row r="705" spans="1:13" ht="14.45" customHeight="1" x14ac:dyDescent="0.2">
      <c r="A705" s="465"/>
      <c r="B705" s="461"/>
      <c r="C705" s="462"/>
      <c r="D705" s="462"/>
      <c r="E705" s="463"/>
      <c r="F705" s="461"/>
      <c r="G705" s="462"/>
      <c r="H705" s="462"/>
      <c r="I705" s="462"/>
      <c r="J705" s="462"/>
      <c r="K705" s="464"/>
      <c r="L705" s="150"/>
      <c r="M705" s="460" t="str">
        <f t="shared" si="10"/>
        <v/>
      </c>
    </row>
    <row r="706" spans="1:13" ht="14.45" customHeight="1" x14ac:dyDescent="0.2">
      <c r="A706" s="465"/>
      <c r="B706" s="461"/>
      <c r="C706" s="462"/>
      <c r="D706" s="462"/>
      <c r="E706" s="463"/>
      <c r="F706" s="461"/>
      <c r="G706" s="462"/>
      <c r="H706" s="462"/>
      <c r="I706" s="462"/>
      <c r="J706" s="462"/>
      <c r="K706" s="464"/>
      <c r="L706" s="150"/>
      <c r="M706" s="460" t="str">
        <f t="shared" si="10"/>
        <v/>
      </c>
    </row>
    <row r="707" spans="1:13" ht="14.45" customHeight="1" x14ac:dyDescent="0.2">
      <c r="A707" s="465"/>
      <c r="B707" s="461"/>
      <c r="C707" s="462"/>
      <c r="D707" s="462"/>
      <c r="E707" s="463"/>
      <c r="F707" s="461"/>
      <c r="G707" s="462"/>
      <c r="H707" s="462"/>
      <c r="I707" s="462"/>
      <c r="J707" s="462"/>
      <c r="K707" s="464"/>
      <c r="L707" s="150"/>
      <c r="M707" s="460" t="str">
        <f t="shared" si="10"/>
        <v/>
      </c>
    </row>
    <row r="708" spans="1:13" ht="14.45" customHeight="1" x14ac:dyDescent="0.2">
      <c r="A708" s="465"/>
      <c r="B708" s="461"/>
      <c r="C708" s="462"/>
      <c r="D708" s="462"/>
      <c r="E708" s="463"/>
      <c r="F708" s="461"/>
      <c r="G708" s="462"/>
      <c r="H708" s="462"/>
      <c r="I708" s="462"/>
      <c r="J708" s="462"/>
      <c r="K708" s="464"/>
      <c r="L708" s="150"/>
      <c r="M708" s="460" t="str">
        <f t="shared" si="10"/>
        <v/>
      </c>
    </row>
    <row r="709" spans="1:13" ht="14.45" customHeight="1" x14ac:dyDescent="0.2">
      <c r="A709" s="465"/>
      <c r="B709" s="461"/>
      <c r="C709" s="462"/>
      <c r="D709" s="462"/>
      <c r="E709" s="463"/>
      <c r="F709" s="461"/>
      <c r="G709" s="462"/>
      <c r="H709" s="462"/>
      <c r="I709" s="462"/>
      <c r="J709" s="462"/>
      <c r="K709" s="464"/>
      <c r="L709" s="150"/>
      <c r="M709" s="460" t="str">
        <f t="shared" si="10"/>
        <v/>
      </c>
    </row>
    <row r="710" spans="1:13" ht="14.45" customHeight="1" x14ac:dyDescent="0.2">
      <c r="A710" s="465"/>
      <c r="B710" s="461"/>
      <c r="C710" s="462"/>
      <c r="D710" s="462"/>
      <c r="E710" s="463"/>
      <c r="F710" s="461"/>
      <c r="G710" s="462"/>
      <c r="H710" s="462"/>
      <c r="I710" s="462"/>
      <c r="J710" s="462"/>
      <c r="K710" s="464"/>
      <c r="L710" s="150"/>
      <c r="M710" s="460" t="str">
        <f t="shared" ref="M710:M773" si="11">IF(A710="HV","HV",IF(OR(LEFT(A710,16)="               5",LEFT(A710,16)="               6",LEFT(A710,16)="               7",LEFT(A710,16)="               8"),"X",""))</f>
        <v/>
      </c>
    </row>
    <row r="711" spans="1:13" ht="14.45" customHeight="1" x14ac:dyDescent="0.2">
      <c r="A711" s="465"/>
      <c r="B711" s="461"/>
      <c r="C711" s="462"/>
      <c r="D711" s="462"/>
      <c r="E711" s="463"/>
      <c r="F711" s="461"/>
      <c r="G711" s="462"/>
      <c r="H711" s="462"/>
      <c r="I711" s="462"/>
      <c r="J711" s="462"/>
      <c r="K711" s="464"/>
      <c r="L711" s="150"/>
      <c r="M711" s="460" t="str">
        <f t="shared" si="11"/>
        <v/>
      </c>
    </row>
    <row r="712" spans="1:13" ht="14.45" customHeight="1" x14ac:dyDescent="0.2">
      <c r="A712" s="465"/>
      <c r="B712" s="461"/>
      <c r="C712" s="462"/>
      <c r="D712" s="462"/>
      <c r="E712" s="463"/>
      <c r="F712" s="461"/>
      <c r="G712" s="462"/>
      <c r="H712" s="462"/>
      <c r="I712" s="462"/>
      <c r="J712" s="462"/>
      <c r="K712" s="464"/>
      <c r="L712" s="150"/>
      <c r="M712" s="460" t="str">
        <f t="shared" si="11"/>
        <v/>
      </c>
    </row>
    <row r="713" spans="1:13" ht="14.45" customHeight="1" x14ac:dyDescent="0.2">
      <c r="A713" s="465"/>
      <c r="B713" s="461"/>
      <c r="C713" s="462"/>
      <c r="D713" s="462"/>
      <c r="E713" s="463"/>
      <c r="F713" s="461"/>
      <c r="G713" s="462"/>
      <c r="H713" s="462"/>
      <c r="I713" s="462"/>
      <c r="J713" s="462"/>
      <c r="K713" s="464"/>
      <c r="L713" s="150"/>
      <c r="M713" s="460" t="str">
        <f t="shared" si="11"/>
        <v/>
      </c>
    </row>
    <row r="714" spans="1:13" ht="14.45" customHeight="1" x14ac:dyDescent="0.2">
      <c r="A714" s="465"/>
      <c r="B714" s="461"/>
      <c r="C714" s="462"/>
      <c r="D714" s="462"/>
      <c r="E714" s="463"/>
      <c r="F714" s="461"/>
      <c r="G714" s="462"/>
      <c r="H714" s="462"/>
      <c r="I714" s="462"/>
      <c r="J714" s="462"/>
      <c r="K714" s="464"/>
      <c r="L714" s="150"/>
      <c r="M714" s="460" t="str">
        <f t="shared" si="11"/>
        <v/>
      </c>
    </row>
    <row r="715" spans="1:13" ht="14.45" customHeight="1" x14ac:dyDescent="0.2">
      <c r="A715" s="465"/>
      <c r="B715" s="461"/>
      <c r="C715" s="462"/>
      <c r="D715" s="462"/>
      <c r="E715" s="463"/>
      <c r="F715" s="461"/>
      <c r="G715" s="462"/>
      <c r="H715" s="462"/>
      <c r="I715" s="462"/>
      <c r="J715" s="462"/>
      <c r="K715" s="464"/>
      <c r="L715" s="150"/>
      <c r="M715" s="460" t="str">
        <f t="shared" si="11"/>
        <v/>
      </c>
    </row>
    <row r="716" spans="1:13" ht="14.45" customHeight="1" x14ac:dyDescent="0.2">
      <c r="A716" s="465"/>
      <c r="B716" s="461"/>
      <c r="C716" s="462"/>
      <c r="D716" s="462"/>
      <c r="E716" s="463"/>
      <c r="F716" s="461"/>
      <c r="G716" s="462"/>
      <c r="H716" s="462"/>
      <c r="I716" s="462"/>
      <c r="J716" s="462"/>
      <c r="K716" s="464"/>
      <c r="L716" s="150"/>
      <c r="M716" s="460" t="str">
        <f t="shared" si="11"/>
        <v/>
      </c>
    </row>
    <row r="717" spans="1:13" ht="14.45" customHeight="1" x14ac:dyDescent="0.2">
      <c r="A717" s="465"/>
      <c r="B717" s="461"/>
      <c r="C717" s="462"/>
      <c r="D717" s="462"/>
      <c r="E717" s="463"/>
      <c r="F717" s="461"/>
      <c r="G717" s="462"/>
      <c r="H717" s="462"/>
      <c r="I717" s="462"/>
      <c r="J717" s="462"/>
      <c r="K717" s="464"/>
      <c r="L717" s="150"/>
      <c r="M717" s="460" t="str">
        <f t="shared" si="11"/>
        <v/>
      </c>
    </row>
    <row r="718" spans="1:13" ht="14.45" customHeight="1" x14ac:dyDescent="0.2">
      <c r="A718" s="465"/>
      <c r="B718" s="461"/>
      <c r="C718" s="462"/>
      <c r="D718" s="462"/>
      <c r="E718" s="463"/>
      <c r="F718" s="461"/>
      <c r="G718" s="462"/>
      <c r="H718" s="462"/>
      <c r="I718" s="462"/>
      <c r="J718" s="462"/>
      <c r="K718" s="464"/>
      <c r="L718" s="150"/>
      <c r="M718" s="460" t="str">
        <f t="shared" si="11"/>
        <v/>
      </c>
    </row>
    <row r="719" spans="1:13" ht="14.45" customHeight="1" x14ac:dyDescent="0.2">
      <c r="A719" s="465"/>
      <c r="B719" s="461"/>
      <c r="C719" s="462"/>
      <c r="D719" s="462"/>
      <c r="E719" s="463"/>
      <c r="F719" s="461"/>
      <c r="G719" s="462"/>
      <c r="H719" s="462"/>
      <c r="I719" s="462"/>
      <c r="J719" s="462"/>
      <c r="K719" s="464"/>
      <c r="L719" s="150"/>
      <c r="M719" s="460" t="str">
        <f t="shared" si="11"/>
        <v/>
      </c>
    </row>
    <row r="720" spans="1:13" ht="14.45" customHeight="1" x14ac:dyDescent="0.2">
      <c r="A720" s="465"/>
      <c r="B720" s="461"/>
      <c r="C720" s="462"/>
      <c r="D720" s="462"/>
      <c r="E720" s="463"/>
      <c r="F720" s="461"/>
      <c r="G720" s="462"/>
      <c r="H720" s="462"/>
      <c r="I720" s="462"/>
      <c r="J720" s="462"/>
      <c r="K720" s="464"/>
      <c r="L720" s="150"/>
      <c r="M720" s="460" t="str">
        <f t="shared" si="11"/>
        <v/>
      </c>
    </row>
    <row r="721" spans="1:13" ht="14.45" customHeight="1" x14ac:dyDescent="0.2">
      <c r="A721" s="465"/>
      <c r="B721" s="461"/>
      <c r="C721" s="462"/>
      <c r="D721" s="462"/>
      <c r="E721" s="463"/>
      <c r="F721" s="461"/>
      <c r="G721" s="462"/>
      <c r="H721" s="462"/>
      <c r="I721" s="462"/>
      <c r="J721" s="462"/>
      <c r="K721" s="464"/>
      <c r="L721" s="150"/>
      <c r="M721" s="460" t="str">
        <f t="shared" si="11"/>
        <v/>
      </c>
    </row>
    <row r="722" spans="1:13" ht="14.45" customHeight="1" x14ac:dyDescent="0.2">
      <c r="A722" s="465"/>
      <c r="B722" s="461"/>
      <c r="C722" s="462"/>
      <c r="D722" s="462"/>
      <c r="E722" s="463"/>
      <c r="F722" s="461"/>
      <c r="G722" s="462"/>
      <c r="H722" s="462"/>
      <c r="I722" s="462"/>
      <c r="J722" s="462"/>
      <c r="K722" s="464"/>
      <c r="L722" s="150"/>
      <c r="M722" s="460" t="str">
        <f t="shared" si="11"/>
        <v/>
      </c>
    </row>
    <row r="723" spans="1:13" ht="14.45" customHeight="1" x14ac:dyDescent="0.2">
      <c r="A723" s="465"/>
      <c r="B723" s="461"/>
      <c r="C723" s="462"/>
      <c r="D723" s="462"/>
      <c r="E723" s="463"/>
      <c r="F723" s="461"/>
      <c r="G723" s="462"/>
      <c r="H723" s="462"/>
      <c r="I723" s="462"/>
      <c r="J723" s="462"/>
      <c r="K723" s="464"/>
      <c r="L723" s="150"/>
      <c r="M723" s="460" t="str">
        <f t="shared" si="11"/>
        <v/>
      </c>
    </row>
    <row r="724" spans="1:13" ht="14.45" customHeight="1" x14ac:dyDescent="0.2">
      <c r="A724" s="465"/>
      <c r="B724" s="461"/>
      <c r="C724" s="462"/>
      <c r="D724" s="462"/>
      <c r="E724" s="463"/>
      <c r="F724" s="461"/>
      <c r="G724" s="462"/>
      <c r="H724" s="462"/>
      <c r="I724" s="462"/>
      <c r="J724" s="462"/>
      <c r="K724" s="464"/>
      <c r="L724" s="150"/>
      <c r="M724" s="460" t="str">
        <f t="shared" si="11"/>
        <v/>
      </c>
    </row>
    <row r="725" spans="1:13" ht="14.45" customHeight="1" x14ac:dyDescent="0.2">
      <c r="A725" s="465"/>
      <c r="B725" s="461"/>
      <c r="C725" s="462"/>
      <c r="D725" s="462"/>
      <c r="E725" s="463"/>
      <c r="F725" s="461"/>
      <c r="G725" s="462"/>
      <c r="H725" s="462"/>
      <c r="I725" s="462"/>
      <c r="J725" s="462"/>
      <c r="K725" s="464"/>
      <c r="L725" s="150"/>
      <c r="M725" s="460" t="str">
        <f t="shared" si="11"/>
        <v/>
      </c>
    </row>
    <row r="726" spans="1:13" ht="14.45" customHeight="1" x14ac:dyDescent="0.2">
      <c r="A726" s="465"/>
      <c r="B726" s="461"/>
      <c r="C726" s="462"/>
      <c r="D726" s="462"/>
      <c r="E726" s="463"/>
      <c r="F726" s="461"/>
      <c r="G726" s="462"/>
      <c r="H726" s="462"/>
      <c r="I726" s="462"/>
      <c r="J726" s="462"/>
      <c r="K726" s="464"/>
      <c r="L726" s="150"/>
      <c r="M726" s="460" t="str">
        <f t="shared" si="11"/>
        <v/>
      </c>
    </row>
    <row r="727" spans="1:13" ht="14.45" customHeight="1" x14ac:dyDescent="0.2">
      <c r="A727" s="465"/>
      <c r="B727" s="461"/>
      <c r="C727" s="462"/>
      <c r="D727" s="462"/>
      <c r="E727" s="463"/>
      <c r="F727" s="461"/>
      <c r="G727" s="462"/>
      <c r="H727" s="462"/>
      <c r="I727" s="462"/>
      <c r="J727" s="462"/>
      <c r="K727" s="464"/>
      <c r="L727" s="150"/>
      <c r="M727" s="460" t="str">
        <f t="shared" si="11"/>
        <v/>
      </c>
    </row>
    <row r="728" spans="1:13" ht="14.45" customHeight="1" x14ac:dyDescent="0.2">
      <c r="A728" s="465"/>
      <c r="B728" s="461"/>
      <c r="C728" s="462"/>
      <c r="D728" s="462"/>
      <c r="E728" s="463"/>
      <c r="F728" s="461"/>
      <c r="G728" s="462"/>
      <c r="H728" s="462"/>
      <c r="I728" s="462"/>
      <c r="J728" s="462"/>
      <c r="K728" s="464"/>
      <c r="L728" s="150"/>
      <c r="M728" s="460" t="str">
        <f t="shared" si="11"/>
        <v/>
      </c>
    </row>
    <row r="729" spans="1:13" ht="14.45" customHeight="1" x14ac:dyDescent="0.2">
      <c r="A729" s="465"/>
      <c r="B729" s="461"/>
      <c r="C729" s="462"/>
      <c r="D729" s="462"/>
      <c r="E729" s="463"/>
      <c r="F729" s="461"/>
      <c r="G729" s="462"/>
      <c r="H729" s="462"/>
      <c r="I729" s="462"/>
      <c r="J729" s="462"/>
      <c r="K729" s="464"/>
      <c r="L729" s="150"/>
      <c r="M729" s="460" t="str">
        <f t="shared" si="11"/>
        <v/>
      </c>
    </row>
    <row r="730" spans="1:13" ht="14.45" customHeight="1" x14ac:dyDescent="0.2">
      <c r="A730" s="465"/>
      <c r="B730" s="461"/>
      <c r="C730" s="462"/>
      <c r="D730" s="462"/>
      <c r="E730" s="463"/>
      <c r="F730" s="461"/>
      <c r="G730" s="462"/>
      <c r="H730" s="462"/>
      <c r="I730" s="462"/>
      <c r="J730" s="462"/>
      <c r="K730" s="464"/>
      <c r="L730" s="150"/>
      <c r="M730" s="460" t="str">
        <f t="shared" si="11"/>
        <v/>
      </c>
    </row>
    <row r="731" spans="1:13" ht="14.45" customHeight="1" x14ac:dyDescent="0.2">
      <c r="A731" s="465"/>
      <c r="B731" s="461"/>
      <c r="C731" s="462"/>
      <c r="D731" s="462"/>
      <c r="E731" s="463"/>
      <c r="F731" s="461"/>
      <c r="G731" s="462"/>
      <c r="H731" s="462"/>
      <c r="I731" s="462"/>
      <c r="J731" s="462"/>
      <c r="K731" s="464"/>
      <c r="L731" s="150"/>
      <c r="M731" s="460" t="str">
        <f t="shared" si="11"/>
        <v/>
      </c>
    </row>
    <row r="732" spans="1:13" ht="14.45" customHeight="1" x14ac:dyDescent="0.2">
      <c r="A732" s="465"/>
      <c r="B732" s="461"/>
      <c r="C732" s="462"/>
      <c r="D732" s="462"/>
      <c r="E732" s="463"/>
      <c r="F732" s="461"/>
      <c r="G732" s="462"/>
      <c r="H732" s="462"/>
      <c r="I732" s="462"/>
      <c r="J732" s="462"/>
      <c r="K732" s="464"/>
      <c r="L732" s="150"/>
      <c r="M732" s="460" t="str">
        <f t="shared" si="11"/>
        <v/>
      </c>
    </row>
    <row r="733" spans="1:13" ht="14.45" customHeight="1" x14ac:dyDescent="0.2">
      <c r="A733" s="465"/>
      <c r="B733" s="461"/>
      <c r="C733" s="462"/>
      <c r="D733" s="462"/>
      <c r="E733" s="463"/>
      <c r="F733" s="461"/>
      <c r="G733" s="462"/>
      <c r="H733" s="462"/>
      <c r="I733" s="462"/>
      <c r="J733" s="462"/>
      <c r="K733" s="464"/>
      <c r="L733" s="150"/>
      <c r="M733" s="460" t="str">
        <f t="shared" si="11"/>
        <v/>
      </c>
    </row>
    <row r="734" spans="1:13" ht="14.45" customHeight="1" x14ac:dyDescent="0.2">
      <c r="A734" s="465"/>
      <c r="B734" s="461"/>
      <c r="C734" s="462"/>
      <c r="D734" s="462"/>
      <c r="E734" s="463"/>
      <c r="F734" s="461"/>
      <c r="G734" s="462"/>
      <c r="H734" s="462"/>
      <c r="I734" s="462"/>
      <c r="J734" s="462"/>
      <c r="K734" s="464"/>
      <c r="L734" s="150"/>
      <c r="M734" s="460" t="str">
        <f t="shared" si="11"/>
        <v/>
      </c>
    </row>
    <row r="735" spans="1:13" ht="14.45" customHeight="1" x14ac:dyDescent="0.2">
      <c r="A735" s="465"/>
      <c r="B735" s="461"/>
      <c r="C735" s="462"/>
      <c r="D735" s="462"/>
      <c r="E735" s="463"/>
      <c r="F735" s="461"/>
      <c r="G735" s="462"/>
      <c r="H735" s="462"/>
      <c r="I735" s="462"/>
      <c r="J735" s="462"/>
      <c r="K735" s="464"/>
      <c r="L735" s="150"/>
      <c r="M735" s="460" t="str">
        <f t="shared" si="11"/>
        <v/>
      </c>
    </row>
    <row r="736" spans="1:13" ht="14.45" customHeight="1" x14ac:dyDescent="0.2">
      <c r="A736" s="465"/>
      <c r="B736" s="461"/>
      <c r="C736" s="462"/>
      <c r="D736" s="462"/>
      <c r="E736" s="463"/>
      <c r="F736" s="461"/>
      <c r="G736" s="462"/>
      <c r="H736" s="462"/>
      <c r="I736" s="462"/>
      <c r="J736" s="462"/>
      <c r="K736" s="464"/>
      <c r="L736" s="150"/>
      <c r="M736" s="460" t="str">
        <f t="shared" si="11"/>
        <v/>
      </c>
    </row>
    <row r="737" spans="1:13" ht="14.45" customHeight="1" x14ac:dyDescent="0.2">
      <c r="A737" s="465"/>
      <c r="B737" s="461"/>
      <c r="C737" s="462"/>
      <c r="D737" s="462"/>
      <c r="E737" s="463"/>
      <c r="F737" s="461"/>
      <c r="G737" s="462"/>
      <c r="H737" s="462"/>
      <c r="I737" s="462"/>
      <c r="J737" s="462"/>
      <c r="K737" s="464"/>
      <c r="L737" s="150"/>
      <c r="M737" s="460" t="str">
        <f t="shared" si="11"/>
        <v/>
      </c>
    </row>
    <row r="738" spans="1:13" ht="14.45" customHeight="1" x14ac:dyDescent="0.2">
      <c r="A738" s="465"/>
      <c r="B738" s="461"/>
      <c r="C738" s="462"/>
      <c r="D738" s="462"/>
      <c r="E738" s="463"/>
      <c r="F738" s="461"/>
      <c r="G738" s="462"/>
      <c r="H738" s="462"/>
      <c r="I738" s="462"/>
      <c r="J738" s="462"/>
      <c r="K738" s="464"/>
      <c r="L738" s="150"/>
      <c r="M738" s="460" t="str">
        <f t="shared" si="11"/>
        <v/>
      </c>
    </row>
    <row r="739" spans="1:13" ht="14.45" customHeight="1" x14ac:dyDescent="0.2">
      <c r="A739" s="465"/>
      <c r="B739" s="461"/>
      <c r="C739" s="462"/>
      <c r="D739" s="462"/>
      <c r="E739" s="463"/>
      <c r="F739" s="461"/>
      <c r="G739" s="462"/>
      <c r="H739" s="462"/>
      <c r="I739" s="462"/>
      <c r="J739" s="462"/>
      <c r="K739" s="464"/>
      <c r="L739" s="150"/>
      <c r="M739" s="460" t="str">
        <f t="shared" si="11"/>
        <v/>
      </c>
    </row>
    <row r="740" spans="1:13" ht="14.45" customHeight="1" x14ac:dyDescent="0.2">
      <c r="A740" s="465"/>
      <c r="B740" s="461"/>
      <c r="C740" s="462"/>
      <c r="D740" s="462"/>
      <c r="E740" s="463"/>
      <c r="F740" s="461"/>
      <c r="G740" s="462"/>
      <c r="H740" s="462"/>
      <c r="I740" s="462"/>
      <c r="J740" s="462"/>
      <c r="K740" s="464"/>
      <c r="L740" s="150"/>
      <c r="M740" s="460" t="str">
        <f t="shared" si="11"/>
        <v/>
      </c>
    </row>
    <row r="741" spans="1:13" ht="14.45" customHeight="1" x14ac:dyDescent="0.2">
      <c r="A741" s="465"/>
      <c r="B741" s="461"/>
      <c r="C741" s="462"/>
      <c r="D741" s="462"/>
      <c r="E741" s="463"/>
      <c r="F741" s="461"/>
      <c r="G741" s="462"/>
      <c r="H741" s="462"/>
      <c r="I741" s="462"/>
      <c r="J741" s="462"/>
      <c r="K741" s="464"/>
      <c r="L741" s="150"/>
      <c r="M741" s="460" t="str">
        <f t="shared" si="11"/>
        <v/>
      </c>
    </row>
    <row r="742" spans="1:13" ht="14.45" customHeight="1" x14ac:dyDescent="0.2">
      <c r="A742" s="465"/>
      <c r="B742" s="461"/>
      <c r="C742" s="462"/>
      <c r="D742" s="462"/>
      <c r="E742" s="463"/>
      <c r="F742" s="461"/>
      <c r="G742" s="462"/>
      <c r="H742" s="462"/>
      <c r="I742" s="462"/>
      <c r="J742" s="462"/>
      <c r="K742" s="464"/>
      <c r="L742" s="150"/>
      <c r="M742" s="460" t="str">
        <f t="shared" si="11"/>
        <v/>
      </c>
    </row>
    <row r="743" spans="1:13" ht="14.45" customHeight="1" x14ac:dyDescent="0.2">
      <c r="A743" s="465"/>
      <c r="B743" s="461"/>
      <c r="C743" s="462"/>
      <c r="D743" s="462"/>
      <c r="E743" s="463"/>
      <c r="F743" s="461"/>
      <c r="G743" s="462"/>
      <c r="H743" s="462"/>
      <c r="I743" s="462"/>
      <c r="J743" s="462"/>
      <c r="K743" s="464"/>
      <c r="L743" s="150"/>
      <c r="M743" s="460" t="str">
        <f t="shared" si="11"/>
        <v/>
      </c>
    </row>
    <row r="744" spans="1:13" ht="14.45" customHeight="1" x14ac:dyDescent="0.2">
      <c r="A744" s="465"/>
      <c r="B744" s="461"/>
      <c r="C744" s="462"/>
      <c r="D744" s="462"/>
      <c r="E744" s="463"/>
      <c r="F744" s="461"/>
      <c r="G744" s="462"/>
      <c r="H744" s="462"/>
      <c r="I744" s="462"/>
      <c r="J744" s="462"/>
      <c r="K744" s="464"/>
      <c r="L744" s="150"/>
      <c r="M744" s="460" t="str">
        <f t="shared" si="11"/>
        <v/>
      </c>
    </row>
    <row r="745" spans="1:13" ht="14.45" customHeight="1" x14ac:dyDescent="0.2">
      <c r="A745" s="465"/>
      <c r="B745" s="461"/>
      <c r="C745" s="462"/>
      <c r="D745" s="462"/>
      <c r="E745" s="463"/>
      <c r="F745" s="461"/>
      <c r="G745" s="462"/>
      <c r="H745" s="462"/>
      <c r="I745" s="462"/>
      <c r="J745" s="462"/>
      <c r="K745" s="464"/>
      <c r="L745" s="150"/>
      <c r="M745" s="460" t="str">
        <f t="shared" si="11"/>
        <v/>
      </c>
    </row>
    <row r="746" spans="1:13" ht="14.45" customHeight="1" x14ac:dyDescent="0.2">
      <c r="A746" s="465"/>
      <c r="B746" s="461"/>
      <c r="C746" s="462"/>
      <c r="D746" s="462"/>
      <c r="E746" s="463"/>
      <c r="F746" s="461"/>
      <c r="G746" s="462"/>
      <c r="H746" s="462"/>
      <c r="I746" s="462"/>
      <c r="J746" s="462"/>
      <c r="K746" s="464"/>
      <c r="L746" s="150"/>
      <c r="M746" s="460" t="str">
        <f t="shared" si="11"/>
        <v/>
      </c>
    </row>
    <row r="747" spans="1:13" ht="14.45" customHeight="1" x14ac:dyDescent="0.2">
      <c r="A747" s="465"/>
      <c r="B747" s="461"/>
      <c r="C747" s="462"/>
      <c r="D747" s="462"/>
      <c r="E747" s="463"/>
      <c r="F747" s="461"/>
      <c r="G747" s="462"/>
      <c r="H747" s="462"/>
      <c r="I747" s="462"/>
      <c r="J747" s="462"/>
      <c r="K747" s="464"/>
      <c r="L747" s="150"/>
      <c r="M747" s="460" t="str">
        <f t="shared" si="11"/>
        <v/>
      </c>
    </row>
    <row r="748" spans="1:13" ht="14.45" customHeight="1" x14ac:dyDescent="0.2">
      <c r="A748" s="465"/>
      <c r="B748" s="461"/>
      <c r="C748" s="462"/>
      <c r="D748" s="462"/>
      <c r="E748" s="463"/>
      <c r="F748" s="461"/>
      <c r="G748" s="462"/>
      <c r="H748" s="462"/>
      <c r="I748" s="462"/>
      <c r="J748" s="462"/>
      <c r="K748" s="464"/>
      <c r="L748" s="150"/>
      <c r="M748" s="460" t="str">
        <f t="shared" si="11"/>
        <v/>
      </c>
    </row>
    <row r="749" spans="1:13" ht="14.45" customHeight="1" x14ac:dyDescent="0.2">
      <c r="A749" s="465"/>
      <c r="B749" s="461"/>
      <c r="C749" s="462"/>
      <c r="D749" s="462"/>
      <c r="E749" s="463"/>
      <c r="F749" s="461"/>
      <c r="G749" s="462"/>
      <c r="H749" s="462"/>
      <c r="I749" s="462"/>
      <c r="J749" s="462"/>
      <c r="K749" s="464"/>
      <c r="L749" s="150"/>
      <c r="M749" s="460" t="str">
        <f t="shared" si="11"/>
        <v/>
      </c>
    </row>
    <row r="750" spans="1:13" ht="14.45" customHeight="1" x14ac:dyDescent="0.2">
      <c r="A750" s="465"/>
      <c r="B750" s="461"/>
      <c r="C750" s="462"/>
      <c r="D750" s="462"/>
      <c r="E750" s="463"/>
      <c r="F750" s="461"/>
      <c r="G750" s="462"/>
      <c r="H750" s="462"/>
      <c r="I750" s="462"/>
      <c r="J750" s="462"/>
      <c r="K750" s="464"/>
      <c r="L750" s="150"/>
      <c r="M750" s="460" t="str">
        <f t="shared" si="11"/>
        <v/>
      </c>
    </row>
    <row r="751" spans="1:13" ht="14.45" customHeight="1" x14ac:dyDescent="0.2">
      <c r="A751" s="465"/>
      <c r="B751" s="461"/>
      <c r="C751" s="462"/>
      <c r="D751" s="462"/>
      <c r="E751" s="463"/>
      <c r="F751" s="461"/>
      <c r="G751" s="462"/>
      <c r="H751" s="462"/>
      <c r="I751" s="462"/>
      <c r="J751" s="462"/>
      <c r="K751" s="464"/>
      <c r="L751" s="150"/>
      <c r="M751" s="460" t="str">
        <f t="shared" si="11"/>
        <v/>
      </c>
    </row>
    <row r="752" spans="1:13" ht="14.45" customHeight="1" x14ac:dyDescent="0.2">
      <c r="A752" s="465"/>
      <c r="B752" s="461"/>
      <c r="C752" s="462"/>
      <c r="D752" s="462"/>
      <c r="E752" s="463"/>
      <c r="F752" s="461"/>
      <c r="G752" s="462"/>
      <c r="H752" s="462"/>
      <c r="I752" s="462"/>
      <c r="J752" s="462"/>
      <c r="K752" s="464"/>
      <c r="L752" s="150"/>
      <c r="M752" s="460" t="str">
        <f t="shared" si="11"/>
        <v/>
      </c>
    </row>
    <row r="753" spans="1:13" ht="14.45" customHeight="1" x14ac:dyDescent="0.2">
      <c r="A753" s="465"/>
      <c r="B753" s="461"/>
      <c r="C753" s="462"/>
      <c r="D753" s="462"/>
      <c r="E753" s="463"/>
      <c r="F753" s="461"/>
      <c r="G753" s="462"/>
      <c r="H753" s="462"/>
      <c r="I753" s="462"/>
      <c r="J753" s="462"/>
      <c r="K753" s="464"/>
      <c r="L753" s="150"/>
      <c r="M753" s="460" t="str">
        <f t="shared" si="11"/>
        <v/>
      </c>
    </row>
    <row r="754" spans="1:13" ht="14.45" customHeight="1" x14ac:dyDescent="0.2">
      <c r="A754" s="465"/>
      <c r="B754" s="461"/>
      <c r="C754" s="462"/>
      <c r="D754" s="462"/>
      <c r="E754" s="463"/>
      <c r="F754" s="461"/>
      <c r="G754" s="462"/>
      <c r="H754" s="462"/>
      <c r="I754" s="462"/>
      <c r="J754" s="462"/>
      <c r="K754" s="464"/>
      <c r="L754" s="150"/>
      <c r="M754" s="460" t="str">
        <f t="shared" si="11"/>
        <v/>
      </c>
    </row>
    <row r="755" spans="1:13" ht="14.45" customHeight="1" x14ac:dyDescent="0.2">
      <c r="A755" s="465"/>
      <c r="B755" s="461"/>
      <c r="C755" s="462"/>
      <c r="D755" s="462"/>
      <c r="E755" s="463"/>
      <c r="F755" s="461"/>
      <c r="G755" s="462"/>
      <c r="H755" s="462"/>
      <c r="I755" s="462"/>
      <c r="J755" s="462"/>
      <c r="K755" s="464"/>
      <c r="L755" s="150"/>
      <c r="M755" s="460" t="str">
        <f t="shared" si="11"/>
        <v/>
      </c>
    </row>
    <row r="756" spans="1:13" ht="14.45" customHeight="1" x14ac:dyDescent="0.2">
      <c r="A756" s="465"/>
      <c r="B756" s="461"/>
      <c r="C756" s="462"/>
      <c r="D756" s="462"/>
      <c r="E756" s="463"/>
      <c r="F756" s="461"/>
      <c r="G756" s="462"/>
      <c r="H756" s="462"/>
      <c r="I756" s="462"/>
      <c r="J756" s="462"/>
      <c r="K756" s="464"/>
      <c r="L756" s="150"/>
      <c r="M756" s="460" t="str">
        <f t="shared" si="11"/>
        <v/>
      </c>
    </row>
    <row r="757" spans="1:13" ht="14.45" customHeight="1" x14ac:dyDescent="0.2">
      <c r="A757" s="465"/>
      <c r="B757" s="461"/>
      <c r="C757" s="462"/>
      <c r="D757" s="462"/>
      <c r="E757" s="463"/>
      <c r="F757" s="461"/>
      <c r="G757" s="462"/>
      <c r="H757" s="462"/>
      <c r="I757" s="462"/>
      <c r="J757" s="462"/>
      <c r="K757" s="464"/>
      <c r="L757" s="150"/>
      <c r="M757" s="460" t="str">
        <f t="shared" si="11"/>
        <v/>
      </c>
    </row>
    <row r="758" spans="1:13" ht="14.45" customHeight="1" x14ac:dyDescent="0.2">
      <c r="A758" s="465"/>
      <c r="B758" s="461"/>
      <c r="C758" s="462"/>
      <c r="D758" s="462"/>
      <c r="E758" s="463"/>
      <c r="F758" s="461"/>
      <c r="G758" s="462"/>
      <c r="H758" s="462"/>
      <c r="I758" s="462"/>
      <c r="J758" s="462"/>
      <c r="K758" s="464"/>
      <c r="L758" s="150"/>
      <c r="M758" s="460" t="str">
        <f t="shared" si="11"/>
        <v/>
      </c>
    </row>
    <row r="759" spans="1:13" ht="14.45" customHeight="1" x14ac:dyDescent="0.2">
      <c r="A759" s="465"/>
      <c r="B759" s="461"/>
      <c r="C759" s="462"/>
      <c r="D759" s="462"/>
      <c r="E759" s="463"/>
      <c r="F759" s="461"/>
      <c r="G759" s="462"/>
      <c r="H759" s="462"/>
      <c r="I759" s="462"/>
      <c r="J759" s="462"/>
      <c r="K759" s="464"/>
      <c r="L759" s="150"/>
      <c r="M759" s="460" t="str">
        <f t="shared" si="11"/>
        <v/>
      </c>
    </row>
    <row r="760" spans="1:13" ht="14.45" customHeight="1" x14ac:dyDescent="0.2">
      <c r="A760" s="465"/>
      <c r="B760" s="461"/>
      <c r="C760" s="462"/>
      <c r="D760" s="462"/>
      <c r="E760" s="463"/>
      <c r="F760" s="461"/>
      <c r="G760" s="462"/>
      <c r="H760" s="462"/>
      <c r="I760" s="462"/>
      <c r="J760" s="462"/>
      <c r="K760" s="464"/>
      <c r="L760" s="150"/>
      <c r="M760" s="460" t="str">
        <f t="shared" si="11"/>
        <v/>
      </c>
    </row>
    <row r="761" spans="1:13" ht="14.45" customHeight="1" x14ac:dyDescent="0.2">
      <c r="A761" s="465"/>
      <c r="B761" s="461"/>
      <c r="C761" s="462"/>
      <c r="D761" s="462"/>
      <c r="E761" s="463"/>
      <c r="F761" s="461"/>
      <c r="G761" s="462"/>
      <c r="H761" s="462"/>
      <c r="I761" s="462"/>
      <c r="J761" s="462"/>
      <c r="K761" s="464"/>
      <c r="L761" s="150"/>
      <c r="M761" s="460" t="str">
        <f t="shared" si="11"/>
        <v/>
      </c>
    </row>
    <row r="762" spans="1:13" ht="14.45" customHeight="1" x14ac:dyDescent="0.2">
      <c r="A762" s="465"/>
      <c r="B762" s="461"/>
      <c r="C762" s="462"/>
      <c r="D762" s="462"/>
      <c r="E762" s="463"/>
      <c r="F762" s="461"/>
      <c r="G762" s="462"/>
      <c r="H762" s="462"/>
      <c r="I762" s="462"/>
      <c r="J762" s="462"/>
      <c r="K762" s="464"/>
      <c r="L762" s="150"/>
      <c r="M762" s="460" t="str">
        <f t="shared" si="11"/>
        <v/>
      </c>
    </row>
    <row r="763" spans="1:13" ht="14.45" customHeight="1" x14ac:dyDescent="0.2">
      <c r="A763" s="465"/>
      <c r="B763" s="461"/>
      <c r="C763" s="462"/>
      <c r="D763" s="462"/>
      <c r="E763" s="463"/>
      <c r="F763" s="461"/>
      <c r="G763" s="462"/>
      <c r="H763" s="462"/>
      <c r="I763" s="462"/>
      <c r="J763" s="462"/>
      <c r="K763" s="464"/>
      <c r="L763" s="150"/>
      <c r="M763" s="460" t="str">
        <f t="shared" si="11"/>
        <v/>
      </c>
    </row>
    <row r="764" spans="1:13" ht="14.45" customHeight="1" x14ac:dyDescent="0.2">
      <c r="A764" s="465"/>
      <c r="B764" s="461"/>
      <c r="C764" s="462"/>
      <c r="D764" s="462"/>
      <c r="E764" s="463"/>
      <c r="F764" s="461"/>
      <c r="G764" s="462"/>
      <c r="H764" s="462"/>
      <c r="I764" s="462"/>
      <c r="J764" s="462"/>
      <c r="K764" s="464"/>
      <c r="L764" s="150"/>
      <c r="M764" s="460" t="str">
        <f t="shared" si="11"/>
        <v/>
      </c>
    </row>
    <row r="765" spans="1:13" ht="14.45" customHeight="1" x14ac:dyDescent="0.2">
      <c r="A765" s="465"/>
      <c r="B765" s="461"/>
      <c r="C765" s="462"/>
      <c r="D765" s="462"/>
      <c r="E765" s="463"/>
      <c r="F765" s="461"/>
      <c r="G765" s="462"/>
      <c r="H765" s="462"/>
      <c r="I765" s="462"/>
      <c r="J765" s="462"/>
      <c r="K765" s="464"/>
      <c r="L765" s="150"/>
      <c r="M765" s="460" t="str">
        <f t="shared" si="11"/>
        <v/>
      </c>
    </row>
    <row r="766" spans="1:13" ht="14.45" customHeight="1" x14ac:dyDescent="0.2">
      <c r="A766" s="465"/>
      <c r="B766" s="461"/>
      <c r="C766" s="462"/>
      <c r="D766" s="462"/>
      <c r="E766" s="463"/>
      <c r="F766" s="461"/>
      <c r="G766" s="462"/>
      <c r="H766" s="462"/>
      <c r="I766" s="462"/>
      <c r="J766" s="462"/>
      <c r="K766" s="464"/>
      <c r="L766" s="150"/>
      <c r="M766" s="460" t="str">
        <f t="shared" si="11"/>
        <v/>
      </c>
    </row>
    <row r="767" spans="1:13" ht="14.45" customHeight="1" x14ac:dyDescent="0.2">
      <c r="A767" s="465"/>
      <c r="B767" s="461"/>
      <c r="C767" s="462"/>
      <c r="D767" s="462"/>
      <c r="E767" s="463"/>
      <c r="F767" s="461"/>
      <c r="G767" s="462"/>
      <c r="H767" s="462"/>
      <c r="I767" s="462"/>
      <c r="J767" s="462"/>
      <c r="K767" s="464"/>
      <c r="L767" s="150"/>
      <c r="M767" s="460" t="str">
        <f t="shared" si="11"/>
        <v/>
      </c>
    </row>
    <row r="768" spans="1:13" ht="14.45" customHeight="1" x14ac:dyDescent="0.2">
      <c r="A768" s="465"/>
      <c r="B768" s="461"/>
      <c r="C768" s="462"/>
      <c r="D768" s="462"/>
      <c r="E768" s="463"/>
      <c r="F768" s="461"/>
      <c r="G768" s="462"/>
      <c r="H768" s="462"/>
      <c r="I768" s="462"/>
      <c r="J768" s="462"/>
      <c r="K768" s="464"/>
      <c r="L768" s="150"/>
      <c r="M768" s="460" t="str">
        <f t="shared" si="11"/>
        <v/>
      </c>
    </row>
    <row r="769" spans="1:13" ht="14.45" customHeight="1" x14ac:dyDescent="0.2">
      <c r="A769" s="465"/>
      <c r="B769" s="461"/>
      <c r="C769" s="462"/>
      <c r="D769" s="462"/>
      <c r="E769" s="463"/>
      <c r="F769" s="461"/>
      <c r="G769" s="462"/>
      <c r="H769" s="462"/>
      <c r="I769" s="462"/>
      <c r="J769" s="462"/>
      <c r="K769" s="464"/>
      <c r="L769" s="150"/>
      <c r="M769" s="460" t="str">
        <f t="shared" si="11"/>
        <v/>
      </c>
    </row>
    <row r="770" spans="1:13" ht="14.45" customHeight="1" x14ac:dyDescent="0.2">
      <c r="A770" s="465"/>
      <c r="B770" s="461"/>
      <c r="C770" s="462"/>
      <c r="D770" s="462"/>
      <c r="E770" s="463"/>
      <c r="F770" s="461"/>
      <c r="G770" s="462"/>
      <c r="H770" s="462"/>
      <c r="I770" s="462"/>
      <c r="J770" s="462"/>
      <c r="K770" s="464"/>
      <c r="L770" s="150"/>
      <c r="M770" s="460" t="str">
        <f t="shared" si="11"/>
        <v/>
      </c>
    </row>
    <row r="771" spans="1:13" ht="14.45" customHeight="1" x14ac:dyDescent="0.2">
      <c r="A771" s="465"/>
      <c r="B771" s="461"/>
      <c r="C771" s="462"/>
      <c r="D771" s="462"/>
      <c r="E771" s="463"/>
      <c r="F771" s="461"/>
      <c r="G771" s="462"/>
      <c r="H771" s="462"/>
      <c r="I771" s="462"/>
      <c r="J771" s="462"/>
      <c r="K771" s="464"/>
      <c r="L771" s="150"/>
      <c r="M771" s="460" t="str">
        <f t="shared" si="11"/>
        <v/>
      </c>
    </row>
    <row r="772" spans="1:13" ht="14.45" customHeight="1" x14ac:dyDescent="0.2">
      <c r="A772" s="465"/>
      <c r="B772" s="461"/>
      <c r="C772" s="462"/>
      <c r="D772" s="462"/>
      <c r="E772" s="463"/>
      <c r="F772" s="461"/>
      <c r="G772" s="462"/>
      <c r="H772" s="462"/>
      <c r="I772" s="462"/>
      <c r="J772" s="462"/>
      <c r="K772" s="464"/>
      <c r="L772" s="150"/>
      <c r="M772" s="460" t="str">
        <f t="shared" si="11"/>
        <v/>
      </c>
    </row>
    <row r="773" spans="1:13" ht="14.45" customHeight="1" x14ac:dyDescent="0.2">
      <c r="A773" s="465"/>
      <c r="B773" s="461"/>
      <c r="C773" s="462"/>
      <c r="D773" s="462"/>
      <c r="E773" s="463"/>
      <c r="F773" s="461"/>
      <c r="G773" s="462"/>
      <c r="H773" s="462"/>
      <c r="I773" s="462"/>
      <c r="J773" s="462"/>
      <c r="K773" s="464"/>
      <c r="L773" s="150"/>
      <c r="M773" s="460" t="str">
        <f t="shared" si="11"/>
        <v/>
      </c>
    </row>
    <row r="774" spans="1:13" ht="14.45" customHeight="1" x14ac:dyDescent="0.2">
      <c r="A774" s="465"/>
      <c r="B774" s="461"/>
      <c r="C774" s="462"/>
      <c r="D774" s="462"/>
      <c r="E774" s="463"/>
      <c r="F774" s="461"/>
      <c r="G774" s="462"/>
      <c r="H774" s="462"/>
      <c r="I774" s="462"/>
      <c r="J774" s="462"/>
      <c r="K774" s="464"/>
      <c r="L774" s="150"/>
      <c r="M774" s="460" t="str">
        <f t="shared" ref="M774:M818" si="12">IF(A774="HV","HV",IF(OR(LEFT(A774,16)="               5",LEFT(A774,16)="               6",LEFT(A774,16)="               7",LEFT(A774,16)="               8"),"X",""))</f>
        <v/>
      </c>
    </row>
    <row r="775" spans="1:13" ht="14.45" customHeight="1" x14ac:dyDescent="0.2">
      <c r="A775" s="465"/>
      <c r="B775" s="461"/>
      <c r="C775" s="462"/>
      <c r="D775" s="462"/>
      <c r="E775" s="463"/>
      <c r="F775" s="461"/>
      <c r="G775" s="462"/>
      <c r="H775" s="462"/>
      <c r="I775" s="462"/>
      <c r="J775" s="462"/>
      <c r="K775" s="464"/>
      <c r="L775" s="150"/>
      <c r="M775" s="460" t="str">
        <f t="shared" si="12"/>
        <v/>
      </c>
    </row>
    <row r="776" spans="1:13" ht="14.45" customHeight="1" x14ac:dyDescent="0.2">
      <c r="A776" s="465"/>
      <c r="B776" s="461"/>
      <c r="C776" s="462"/>
      <c r="D776" s="462"/>
      <c r="E776" s="463"/>
      <c r="F776" s="461"/>
      <c r="G776" s="462"/>
      <c r="H776" s="462"/>
      <c r="I776" s="462"/>
      <c r="J776" s="462"/>
      <c r="K776" s="464"/>
      <c r="L776" s="150"/>
      <c r="M776" s="460" t="str">
        <f t="shared" si="12"/>
        <v/>
      </c>
    </row>
    <row r="777" spans="1:13" ht="14.45" customHeight="1" x14ac:dyDescent="0.2">
      <c r="A777" s="465"/>
      <c r="B777" s="461"/>
      <c r="C777" s="462"/>
      <c r="D777" s="462"/>
      <c r="E777" s="463"/>
      <c r="F777" s="461"/>
      <c r="G777" s="462"/>
      <c r="H777" s="462"/>
      <c r="I777" s="462"/>
      <c r="J777" s="462"/>
      <c r="K777" s="464"/>
      <c r="L777" s="150"/>
      <c r="M777" s="460" t="str">
        <f t="shared" si="12"/>
        <v/>
      </c>
    </row>
    <row r="778" spans="1:13" ht="14.45" customHeight="1" x14ac:dyDescent="0.2">
      <c r="A778" s="465"/>
      <c r="B778" s="461"/>
      <c r="C778" s="462"/>
      <c r="D778" s="462"/>
      <c r="E778" s="463"/>
      <c r="F778" s="461"/>
      <c r="G778" s="462"/>
      <c r="H778" s="462"/>
      <c r="I778" s="462"/>
      <c r="J778" s="462"/>
      <c r="K778" s="464"/>
      <c r="L778" s="150"/>
      <c r="M778" s="460" t="str">
        <f t="shared" si="12"/>
        <v/>
      </c>
    </row>
    <row r="779" spans="1:13" ht="14.45" customHeight="1" x14ac:dyDescent="0.2">
      <c r="A779" s="465"/>
      <c r="B779" s="461"/>
      <c r="C779" s="462"/>
      <c r="D779" s="462"/>
      <c r="E779" s="463"/>
      <c r="F779" s="461"/>
      <c r="G779" s="462"/>
      <c r="H779" s="462"/>
      <c r="I779" s="462"/>
      <c r="J779" s="462"/>
      <c r="K779" s="464"/>
      <c r="L779" s="150"/>
      <c r="M779" s="460" t="str">
        <f t="shared" si="12"/>
        <v/>
      </c>
    </row>
    <row r="780" spans="1:13" ht="14.45" customHeight="1" x14ac:dyDescent="0.2">
      <c r="A780" s="465"/>
      <c r="B780" s="461"/>
      <c r="C780" s="462"/>
      <c r="D780" s="462"/>
      <c r="E780" s="463"/>
      <c r="F780" s="461"/>
      <c r="G780" s="462"/>
      <c r="H780" s="462"/>
      <c r="I780" s="462"/>
      <c r="J780" s="462"/>
      <c r="K780" s="464"/>
      <c r="L780" s="150"/>
      <c r="M780" s="460" t="str">
        <f t="shared" si="12"/>
        <v/>
      </c>
    </row>
    <row r="781" spans="1:13" ht="14.45" customHeight="1" x14ac:dyDescent="0.2">
      <c r="A781" s="465"/>
      <c r="B781" s="461"/>
      <c r="C781" s="462"/>
      <c r="D781" s="462"/>
      <c r="E781" s="463"/>
      <c r="F781" s="461"/>
      <c r="G781" s="462"/>
      <c r="H781" s="462"/>
      <c r="I781" s="462"/>
      <c r="J781" s="462"/>
      <c r="K781" s="464"/>
      <c r="L781" s="150"/>
      <c r="M781" s="460" t="str">
        <f t="shared" si="12"/>
        <v/>
      </c>
    </row>
    <row r="782" spans="1:13" ht="14.45" customHeight="1" x14ac:dyDescent="0.2">
      <c r="A782" s="465"/>
      <c r="B782" s="461"/>
      <c r="C782" s="462"/>
      <c r="D782" s="462"/>
      <c r="E782" s="463"/>
      <c r="F782" s="461"/>
      <c r="G782" s="462"/>
      <c r="H782" s="462"/>
      <c r="I782" s="462"/>
      <c r="J782" s="462"/>
      <c r="K782" s="464"/>
      <c r="L782" s="150"/>
      <c r="M782" s="460" t="str">
        <f t="shared" si="12"/>
        <v/>
      </c>
    </row>
    <row r="783" spans="1:13" ht="14.45" customHeight="1" x14ac:dyDescent="0.2">
      <c r="A783" s="465"/>
      <c r="B783" s="461"/>
      <c r="C783" s="462"/>
      <c r="D783" s="462"/>
      <c r="E783" s="463"/>
      <c r="F783" s="461"/>
      <c r="G783" s="462"/>
      <c r="H783" s="462"/>
      <c r="I783" s="462"/>
      <c r="J783" s="462"/>
      <c r="K783" s="464"/>
      <c r="L783" s="150"/>
      <c r="M783" s="460" t="str">
        <f t="shared" si="12"/>
        <v/>
      </c>
    </row>
    <row r="784" spans="1:13" ht="14.45" customHeight="1" x14ac:dyDescent="0.2">
      <c r="A784" s="465"/>
      <c r="B784" s="461"/>
      <c r="C784" s="462"/>
      <c r="D784" s="462"/>
      <c r="E784" s="463"/>
      <c r="F784" s="461"/>
      <c r="G784" s="462"/>
      <c r="H784" s="462"/>
      <c r="I784" s="462"/>
      <c r="J784" s="462"/>
      <c r="K784" s="464"/>
      <c r="L784" s="150"/>
      <c r="M784" s="460" t="str">
        <f t="shared" si="12"/>
        <v/>
      </c>
    </row>
    <row r="785" spans="1:13" ht="14.45" customHeight="1" x14ac:dyDescent="0.2">
      <c r="A785" s="465"/>
      <c r="B785" s="461"/>
      <c r="C785" s="462"/>
      <c r="D785" s="462"/>
      <c r="E785" s="463"/>
      <c r="F785" s="461"/>
      <c r="G785" s="462"/>
      <c r="H785" s="462"/>
      <c r="I785" s="462"/>
      <c r="J785" s="462"/>
      <c r="K785" s="464"/>
      <c r="L785" s="150"/>
      <c r="M785" s="460" t="str">
        <f t="shared" si="12"/>
        <v/>
      </c>
    </row>
    <row r="786" spans="1:13" ht="14.45" customHeight="1" x14ac:dyDescent="0.2">
      <c r="A786" s="465"/>
      <c r="B786" s="461"/>
      <c r="C786" s="462"/>
      <c r="D786" s="462"/>
      <c r="E786" s="463"/>
      <c r="F786" s="461"/>
      <c r="G786" s="462"/>
      <c r="H786" s="462"/>
      <c r="I786" s="462"/>
      <c r="J786" s="462"/>
      <c r="K786" s="464"/>
      <c r="L786" s="150"/>
      <c r="M786" s="460" t="str">
        <f t="shared" si="12"/>
        <v/>
      </c>
    </row>
    <row r="787" spans="1:13" ht="14.45" customHeight="1" x14ac:dyDescent="0.2">
      <c r="A787" s="465"/>
      <c r="B787" s="461"/>
      <c r="C787" s="462"/>
      <c r="D787" s="462"/>
      <c r="E787" s="463"/>
      <c r="F787" s="461"/>
      <c r="G787" s="462"/>
      <c r="H787" s="462"/>
      <c r="I787" s="462"/>
      <c r="J787" s="462"/>
      <c r="K787" s="464"/>
      <c r="L787" s="150"/>
      <c r="M787" s="460" t="str">
        <f t="shared" si="12"/>
        <v/>
      </c>
    </row>
    <row r="788" spans="1:13" ht="14.45" customHeight="1" x14ac:dyDescent="0.2">
      <c r="A788" s="465"/>
      <c r="B788" s="461"/>
      <c r="C788" s="462"/>
      <c r="D788" s="462"/>
      <c r="E788" s="463"/>
      <c r="F788" s="461"/>
      <c r="G788" s="462"/>
      <c r="H788" s="462"/>
      <c r="I788" s="462"/>
      <c r="J788" s="462"/>
      <c r="K788" s="464"/>
      <c r="L788" s="150"/>
      <c r="M788" s="460" t="str">
        <f t="shared" si="12"/>
        <v/>
      </c>
    </row>
    <row r="789" spans="1:13" ht="14.45" customHeight="1" x14ac:dyDescent="0.2">
      <c r="A789" s="465"/>
      <c r="B789" s="461"/>
      <c r="C789" s="462"/>
      <c r="D789" s="462"/>
      <c r="E789" s="463"/>
      <c r="F789" s="461"/>
      <c r="G789" s="462"/>
      <c r="H789" s="462"/>
      <c r="I789" s="462"/>
      <c r="J789" s="462"/>
      <c r="K789" s="464"/>
      <c r="L789" s="150"/>
      <c r="M789" s="460" t="str">
        <f t="shared" si="12"/>
        <v/>
      </c>
    </row>
    <row r="790" spans="1:13" ht="14.45" customHeight="1" x14ac:dyDescent="0.2">
      <c r="A790" s="465"/>
      <c r="B790" s="461"/>
      <c r="C790" s="462"/>
      <c r="D790" s="462"/>
      <c r="E790" s="463"/>
      <c r="F790" s="461"/>
      <c r="G790" s="462"/>
      <c r="H790" s="462"/>
      <c r="I790" s="462"/>
      <c r="J790" s="462"/>
      <c r="K790" s="464"/>
      <c r="L790" s="150"/>
      <c r="M790" s="460" t="str">
        <f t="shared" si="12"/>
        <v/>
      </c>
    </row>
    <row r="791" spans="1:13" ht="14.45" customHeight="1" x14ac:dyDescent="0.2">
      <c r="A791" s="465"/>
      <c r="B791" s="461"/>
      <c r="C791" s="462"/>
      <c r="D791" s="462"/>
      <c r="E791" s="463"/>
      <c r="F791" s="461"/>
      <c r="G791" s="462"/>
      <c r="H791" s="462"/>
      <c r="I791" s="462"/>
      <c r="J791" s="462"/>
      <c r="K791" s="464"/>
      <c r="L791" s="150"/>
      <c r="M791" s="460" t="str">
        <f t="shared" si="12"/>
        <v/>
      </c>
    </row>
    <row r="792" spans="1:13" ht="14.45" customHeight="1" x14ac:dyDescent="0.2">
      <c r="A792" s="465"/>
      <c r="B792" s="461"/>
      <c r="C792" s="462"/>
      <c r="D792" s="462"/>
      <c r="E792" s="463"/>
      <c r="F792" s="461"/>
      <c r="G792" s="462"/>
      <c r="H792" s="462"/>
      <c r="I792" s="462"/>
      <c r="J792" s="462"/>
      <c r="K792" s="464"/>
      <c r="L792" s="150"/>
      <c r="M792" s="460" t="str">
        <f t="shared" si="12"/>
        <v/>
      </c>
    </row>
    <row r="793" spans="1:13" ht="14.45" customHeight="1" x14ac:dyDescent="0.2">
      <c r="A793" s="465"/>
      <c r="B793" s="461"/>
      <c r="C793" s="462"/>
      <c r="D793" s="462"/>
      <c r="E793" s="463"/>
      <c r="F793" s="461"/>
      <c r="G793" s="462"/>
      <c r="H793" s="462"/>
      <c r="I793" s="462"/>
      <c r="J793" s="462"/>
      <c r="K793" s="464"/>
      <c r="L793" s="150"/>
      <c r="M793" s="460" t="str">
        <f t="shared" si="12"/>
        <v/>
      </c>
    </row>
    <row r="794" spans="1:13" ht="14.45" customHeight="1" x14ac:dyDescent="0.2">
      <c r="A794" s="465"/>
      <c r="B794" s="461"/>
      <c r="C794" s="462"/>
      <c r="D794" s="462"/>
      <c r="E794" s="463"/>
      <c r="F794" s="461"/>
      <c r="G794" s="462"/>
      <c r="H794" s="462"/>
      <c r="I794" s="462"/>
      <c r="J794" s="462"/>
      <c r="K794" s="464"/>
      <c r="L794" s="150"/>
      <c r="M794" s="460" t="str">
        <f t="shared" si="12"/>
        <v/>
      </c>
    </row>
    <row r="795" spans="1:13" ht="14.45" customHeight="1" x14ac:dyDescent="0.2">
      <c r="A795" s="465"/>
      <c r="B795" s="461"/>
      <c r="C795" s="462"/>
      <c r="D795" s="462"/>
      <c r="E795" s="463"/>
      <c r="F795" s="461"/>
      <c r="G795" s="462"/>
      <c r="H795" s="462"/>
      <c r="I795" s="462"/>
      <c r="J795" s="462"/>
      <c r="K795" s="464"/>
      <c r="L795" s="150"/>
      <c r="M795" s="460" t="str">
        <f t="shared" si="12"/>
        <v/>
      </c>
    </row>
    <row r="796" spans="1:13" ht="14.45" customHeight="1" x14ac:dyDescent="0.2">
      <c r="A796" s="465"/>
      <c r="B796" s="461"/>
      <c r="C796" s="462"/>
      <c r="D796" s="462"/>
      <c r="E796" s="463"/>
      <c r="F796" s="461"/>
      <c r="G796" s="462"/>
      <c r="H796" s="462"/>
      <c r="I796" s="462"/>
      <c r="J796" s="462"/>
      <c r="K796" s="464"/>
      <c r="L796" s="150"/>
      <c r="M796" s="460" t="str">
        <f t="shared" si="12"/>
        <v/>
      </c>
    </row>
    <row r="797" spans="1:13" ht="14.45" customHeight="1" x14ac:dyDescent="0.2">
      <c r="A797" s="465"/>
      <c r="B797" s="461"/>
      <c r="C797" s="462"/>
      <c r="D797" s="462"/>
      <c r="E797" s="463"/>
      <c r="F797" s="461"/>
      <c r="G797" s="462"/>
      <c r="H797" s="462"/>
      <c r="I797" s="462"/>
      <c r="J797" s="462"/>
      <c r="K797" s="464"/>
      <c r="L797" s="150"/>
      <c r="M797" s="460" t="str">
        <f t="shared" si="12"/>
        <v/>
      </c>
    </row>
    <row r="798" spans="1:13" ht="14.45" customHeight="1" x14ac:dyDescent="0.2">
      <c r="A798" s="465"/>
      <c r="B798" s="461"/>
      <c r="C798" s="462"/>
      <c r="D798" s="462"/>
      <c r="E798" s="463"/>
      <c r="F798" s="461"/>
      <c r="G798" s="462"/>
      <c r="H798" s="462"/>
      <c r="I798" s="462"/>
      <c r="J798" s="462"/>
      <c r="K798" s="464"/>
      <c r="L798" s="150"/>
      <c r="M798" s="460" t="str">
        <f t="shared" si="12"/>
        <v/>
      </c>
    </row>
    <row r="799" spans="1:13" ht="14.45" customHeight="1" x14ac:dyDescent="0.2">
      <c r="A799" s="465"/>
      <c r="B799" s="461"/>
      <c r="C799" s="462"/>
      <c r="D799" s="462"/>
      <c r="E799" s="463"/>
      <c r="F799" s="461"/>
      <c r="G799" s="462"/>
      <c r="H799" s="462"/>
      <c r="I799" s="462"/>
      <c r="J799" s="462"/>
      <c r="K799" s="464"/>
      <c r="L799" s="150"/>
      <c r="M799" s="460" t="str">
        <f t="shared" si="12"/>
        <v/>
      </c>
    </row>
    <row r="800" spans="1:13" ht="14.45" customHeight="1" x14ac:dyDescent="0.2">
      <c r="A800" s="465"/>
      <c r="B800" s="461"/>
      <c r="C800" s="462"/>
      <c r="D800" s="462"/>
      <c r="E800" s="463"/>
      <c r="F800" s="461"/>
      <c r="G800" s="462"/>
      <c r="H800" s="462"/>
      <c r="I800" s="462"/>
      <c r="J800" s="462"/>
      <c r="K800" s="464"/>
      <c r="L800" s="150"/>
      <c r="M800" s="460" t="str">
        <f t="shared" si="12"/>
        <v/>
      </c>
    </row>
    <row r="801" spans="1:13" ht="14.45" customHeight="1" x14ac:dyDescent="0.2">
      <c r="A801" s="465"/>
      <c r="B801" s="461"/>
      <c r="C801" s="462"/>
      <c r="D801" s="462"/>
      <c r="E801" s="463"/>
      <c r="F801" s="461"/>
      <c r="G801" s="462"/>
      <c r="H801" s="462"/>
      <c r="I801" s="462"/>
      <c r="J801" s="462"/>
      <c r="K801" s="464"/>
      <c r="L801" s="150"/>
      <c r="M801" s="460" t="str">
        <f t="shared" si="12"/>
        <v/>
      </c>
    </row>
    <row r="802" spans="1:13" ht="14.45" customHeight="1" x14ac:dyDescent="0.2">
      <c r="A802" s="465"/>
      <c r="B802" s="461"/>
      <c r="C802" s="462"/>
      <c r="D802" s="462"/>
      <c r="E802" s="463"/>
      <c r="F802" s="461"/>
      <c r="G802" s="462"/>
      <c r="H802" s="462"/>
      <c r="I802" s="462"/>
      <c r="J802" s="462"/>
      <c r="K802" s="464"/>
      <c r="L802" s="150"/>
      <c r="M802" s="460" t="str">
        <f t="shared" si="12"/>
        <v/>
      </c>
    </row>
    <row r="803" spans="1:13" ht="14.45" customHeight="1" x14ac:dyDescent="0.2">
      <c r="A803" s="465"/>
      <c r="B803" s="461"/>
      <c r="C803" s="462"/>
      <c r="D803" s="462"/>
      <c r="E803" s="463"/>
      <c r="F803" s="461"/>
      <c r="G803" s="462"/>
      <c r="H803" s="462"/>
      <c r="I803" s="462"/>
      <c r="J803" s="462"/>
      <c r="K803" s="464"/>
      <c r="L803" s="150"/>
      <c r="M803" s="460" t="str">
        <f t="shared" si="12"/>
        <v/>
      </c>
    </row>
    <row r="804" spans="1:13" ht="14.45" customHeight="1" x14ac:dyDescent="0.2">
      <c r="A804" s="465"/>
      <c r="B804" s="461"/>
      <c r="C804" s="462"/>
      <c r="D804" s="462"/>
      <c r="E804" s="463"/>
      <c r="F804" s="461"/>
      <c r="G804" s="462"/>
      <c r="H804" s="462"/>
      <c r="I804" s="462"/>
      <c r="J804" s="462"/>
      <c r="K804" s="464"/>
      <c r="L804" s="150"/>
      <c r="M804" s="460" t="str">
        <f t="shared" si="12"/>
        <v/>
      </c>
    </row>
    <row r="805" spans="1:13" ht="14.45" customHeight="1" x14ac:dyDescent="0.2">
      <c r="A805" s="465"/>
      <c r="B805" s="461"/>
      <c r="C805" s="462"/>
      <c r="D805" s="462"/>
      <c r="E805" s="463"/>
      <c r="F805" s="461"/>
      <c r="G805" s="462"/>
      <c r="H805" s="462"/>
      <c r="I805" s="462"/>
      <c r="J805" s="462"/>
      <c r="K805" s="464"/>
      <c r="L805" s="150"/>
      <c r="M805" s="460" t="str">
        <f t="shared" si="12"/>
        <v/>
      </c>
    </row>
    <row r="806" spans="1:13" ht="14.45" customHeight="1" x14ac:dyDescent="0.2">
      <c r="A806" s="465"/>
      <c r="B806" s="461"/>
      <c r="C806" s="462"/>
      <c r="D806" s="462"/>
      <c r="E806" s="463"/>
      <c r="F806" s="461"/>
      <c r="G806" s="462"/>
      <c r="H806" s="462"/>
      <c r="I806" s="462"/>
      <c r="J806" s="462"/>
      <c r="K806" s="464"/>
      <c r="L806" s="150"/>
      <c r="M806" s="460" t="str">
        <f t="shared" si="12"/>
        <v/>
      </c>
    </row>
    <row r="807" spans="1:13" ht="14.45" customHeight="1" x14ac:dyDescent="0.2">
      <c r="A807" s="465"/>
      <c r="B807" s="461"/>
      <c r="C807" s="462"/>
      <c r="D807" s="462"/>
      <c r="E807" s="463"/>
      <c r="F807" s="461"/>
      <c r="G807" s="462"/>
      <c r="H807" s="462"/>
      <c r="I807" s="462"/>
      <c r="J807" s="462"/>
      <c r="K807" s="464"/>
      <c r="L807" s="150"/>
      <c r="M807" s="460" t="str">
        <f t="shared" si="12"/>
        <v/>
      </c>
    </row>
    <row r="808" spans="1:13" ht="14.45" customHeight="1" x14ac:dyDescent="0.2">
      <c r="A808" s="465"/>
      <c r="B808" s="461"/>
      <c r="C808" s="462"/>
      <c r="D808" s="462"/>
      <c r="E808" s="463"/>
      <c r="F808" s="461"/>
      <c r="G808" s="462"/>
      <c r="H808" s="462"/>
      <c r="I808" s="462"/>
      <c r="J808" s="462"/>
      <c r="K808" s="464"/>
      <c r="L808" s="150"/>
      <c r="M808" s="460" t="str">
        <f t="shared" si="12"/>
        <v/>
      </c>
    </row>
    <row r="809" spans="1:13" ht="14.45" customHeight="1" x14ac:dyDescent="0.2">
      <c r="A809" s="465"/>
      <c r="B809" s="461"/>
      <c r="C809" s="462"/>
      <c r="D809" s="462"/>
      <c r="E809" s="463"/>
      <c r="F809" s="461"/>
      <c r="G809" s="462"/>
      <c r="H809" s="462"/>
      <c r="I809" s="462"/>
      <c r="J809" s="462"/>
      <c r="K809" s="464"/>
      <c r="L809" s="150"/>
      <c r="M809" s="460" t="str">
        <f t="shared" si="12"/>
        <v/>
      </c>
    </row>
    <row r="810" spans="1:13" ht="14.45" customHeight="1" x14ac:dyDescent="0.2">
      <c r="A810" s="465"/>
      <c r="B810" s="461"/>
      <c r="C810" s="462"/>
      <c r="D810" s="462"/>
      <c r="E810" s="463"/>
      <c r="F810" s="461"/>
      <c r="G810" s="462"/>
      <c r="H810" s="462"/>
      <c r="I810" s="462"/>
      <c r="J810" s="462"/>
      <c r="K810" s="464"/>
      <c r="L810" s="150"/>
      <c r="M810" s="460" t="str">
        <f t="shared" si="12"/>
        <v/>
      </c>
    </row>
    <row r="811" spans="1:13" ht="14.45" customHeight="1" x14ac:dyDescent="0.2">
      <c r="A811" s="465"/>
      <c r="B811" s="461"/>
      <c r="C811" s="462"/>
      <c r="D811" s="462"/>
      <c r="E811" s="463"/>
      <c r="F811" s="461"/>
      <c r="G811" s="462"/>
      <c r="H811" s="462"/>
      <c r="I811" s="462"/>
      <c r="J811" s="462"/>
      <c r="K811" s="464"/>
      <c r="L811" s="150"/>
      <c r="M811" s="460" t="str">
        <f t="shared" si="12"/>
        <v/>
      </c>
    </row>
    <row r="812" spans="1:13" ht="14.45" customHeight="1" x14ac:dyDescent="0.2">
      <c r="A812" s="465"/>
      <c r="B812" s="461"/>
      <c r="C812" s="462"/>
      <c r="D812" s="462"/>
      <c r="E812" s="463"/>
      <c r="F812" s="461"/>
      <c r="G812" s="462"/>
      <c r="H812" s="462"/>
      <c r="I812" s="462"/>
      <c r="J812" s="462"/>
      <c r="K812" s="464"/>
      <c r="L812" s="150"/>
      <c r="M812" s="460" t="str">
        <f t="shared" si="12"/>
        <v/>
      </c>
    </row>
    <row r="813" spans="1:13" ht="14.45" customHeight="1" x14ac:dyDescent="0.2">
      <c r="A813" s="465"/>
      <c r="B813" s="461"/>
      <c r="C813" s="462"/>
      <c r="D813" s="462"/>
      <c r="E813" s="463"/>
      <c r="F813" s="461"/>
      <c r="G813" s="462"/>
      <c r="H813" s="462"/>
      <c r="I813" s="462"/>
      <c r="J813" s="462"/>
      <c r="K813" s="464"/>
      <c r="L813" s="150"/>
      <c r="M813" s="460" t="str">
        <f t="shared" si="12"/>
        <v/>
      </c>
    </row>
    <row r="814" spans="1:13" ht="14.45" customHeight="1" x14ac:dyDescent="0.2">
      <c r="A814" s="465"/>
      <c r="B814" s="461"/>
      <c r="C814" s="462"/>
      <c r="D814" s="462"/>
      <c r="E814" s="463"/>
      <c r="F814" s="461"/>
      <c r="G814" s="462"/>
      <c r="H814" s="462"/>
      <c r="I814" s="462"/>
      <c r="J814" s="462"/>
      <c r="K814" s="464"/>
      <c r="L814" s="150"/>
      <c r="M814" s="460" t="str">
        <f t="shared" si="12"/>
        <v/>
      </c>
    </row>
    <row r="815" spans="1:13" ht="14.45" customHeight="1" x14ac:dyDescent="0.2">
      <c r="A815" s="465"/>
      <c r="B815" s="461"/>
      <c r="C815" s="462"/>
      <c r="D815" s="462"/>
      <c r="E815" s="463"/>
      <c r="F815" s="461"/>
      <c r="G815" s="462"/>
      <c r="H815" s="462"/>
      <c r="I815" s="462"/>
      <c r="J815" s="462"/>
      <c r="K815" s="464"/>
      <c r="L815" s="150"/>
      <c r="M815" s="460" t="str">
        <f t="shared" si="12"/>
        <v/>
      </c>
    </row>
    <row r="816" spans="1:13" ht="14.45" customHeight="1" x14ac:dyDescent="0.2">
      <c r="A816" s="465"/>
      <c r="B816" s="461"/>
      <c r="C816" s="462"/>
      <c r="D816" s="462"/>
      <c r="E816" s="463"/>
      <c r="F816" s="461"/>
      <c r="G816" s="462"/>
      <c r="H816" s="462"/>
      <c r="I816" s="462"/>
      <c r="J816" s="462"/>
      <c r="K816" s="464"/>
      <c r="L816" s="150"/>
      <c r="M816" s="460" t="str">
        <f t="shared" si="12"/>
        <v/>
      </c>
    </row>
    <row r="817" spans="1:13" ht="14.45" customHeight="1" x14ac:dyDescent="0.2">
      <c r="A817" s="465"/>
      <c r="B817" s="461"/>
      <c r="C817" s="462"/>
      <c r="D817" s="462"/>
      <c r="E817" s="463"/>
      <c r="F817" s="461"/>
      <c r="G817" s="462"/>
      <c r="H817" s="462"/>
      <c r="I817" s="462"/>
      <c r="J817" s="462"/>
      <c r="K817" s="464"/>
      <c r="L817" s="150"/>
      <c r="M817" s="460" t="str">
        <f t="shared" si="12"/>
        <v/>
      </c>
    </row>
    <row r="818" spans="1:13" ht="14.45" customHeight="1" x14ac:dyDescent="0.2">
      <c r="A818" s="465"/>
      <c r="B818" s="461"/>
      <c r="C818" s="462"/>
      <c r="D818" s="462"/>
      <c r="E818" s="463"/>
      <c r="F818" s="461"/>
      <c r="G818" s="462"/>
      <c r="H818" s="462"/>
      <c r="I818" s="462"/>
      <c r="J818" s="462"/>
      <c r="K818" s="464"/>
      <c r="L818" s="150"/>
      <c r="M818" s="460" t="str">
        <f t="shared" si="12"/>
        <v/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conditionalFormatting sqref="A23:K818">
    <cfRule type="expression" dxfId="58" priority="3">
      <formula>$M23="HV"</formula>
    </cfRule>
    <cfRule type="expression" dxfId="57" priority="4">
      <formula>$M23="X"</formula>
    </cfRule>
  </conditionalFormatting>
  <conditionalFormatting sqref="A6:K22">
    <cfRule type="expression" dxfId="56" priority="1">
      <formula>$M6="HV"</formula>
    </cfRule>
    <cfRule type="expression" dxfId="55" priority="2">
      <formula>$M6="X"</formula>
    </cfRule>
  </conditionalFormatting>
  <hyperlinks>
    <hyperlink ref="A2" location="Obsah!A1" display="Zpět na Obsah  KL 01  1.-4.měsíc" xr:uid="{37CBE091-4899-47B1-93FB-0A9F0608B86A}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9">
    <tabColor theme="3" tint="0.39997558519241921"/>
    <pageSetUpPr fitToPage="1"/>
  </sheetPr>
  <dimension ref="A1:J20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208" customWidth="1"/>
    <col min="2" max="2" width="61.140625" style="208" customWidth="1"/>
    <col min="3" max="3" width="9.5703125" style="129" customWidth="1" outlineLevel="1"/>
    <col min="4" max="4" width="9.5703125" style="209" customWidth="1"/>
    <col min="5" max="5" width="2.28515625" style="209" customWidth="1"/>
    <col min="6" max="6" width="9.5703125" style="210" customWidth="1"/>
    <col min="7" max="7" width="9.5703125" style="207" customWidth="1"/>
    <col min="8" max="9" width="9.5703125" style="129" customWidth="1"/>
    <col min="10" max="10" width="0" style="129" hidden="1" customWidth="1"/>
    <col min="11" max="16384" width="8.85546875" style="129"/>
  </cols>
  <sheetData>
    <row r="1" spans="1:10" ht="18.600000000000001" customHeight="1" thickBot="1" x14ac:dyDescent="0.35">
      <c r="A1" s="359" t="s">
        <v>137</v>
      </c>
      <c r="B1" s="360"/>
      <c r="C1" s="360"/>
      <c r="D1" s="360"/>
      <c r="E1" s="360"/>
      <c r="F1" s="360"/>
      <c r="G1" s="330"/>
      <c r="H1" s="361"/>
      <c r="I1" s="361"/>
    </row>
    <row r="2" spans="1:10" ht="14.45" customHeight="1" thickBot="1" x14ac:dyDescent="0.25">
      <c r="A2" s="459" t="s">
        <v>270</v>
      </c>
      <c r="B2" s="206"/>
      <c r="C2" s="206"/>
      <c r="D2" s="206"/>
      <c r="E2" s="206"/>
      <c r="F2" s="206"/>
    </row>
    <row r="3" spans="1:10" ht="14.45" customHeight="1" thickBot="1" x14ac:dyDescent="0.25">
      <c r="A3" s="232"/>
      <c r="B3" s="271"/>
      <c r="C3" s="270">
        <v>2018</v>
      </c>
      <c r="D3" s="239">
        <v>2019</v>
      </c>
      <c r="E3" s="7"/>
      <c r="F3" s="338">
        <v>2020</v>
      </c>
      <c r="G3" s="356"/>
      <c r="H3" s="356"/>
      <c r="I3" s="339"/>
    </row>
    <row r="4" spans="1:10" ht="14.45" customHeight="1" thickBot="1" x14ac:dyDescent="0.25">
      <c r="A4" s="243" t="s">
        <v>0</v>
      </c>
      <c r="B4" s="244" t="s">
        <v>195</v>
      </c>
      <c r="C4" s="357" t="s">
        <v>72</v>
      </c>
      <c r="D4" s="358"/>
      <c r="E4" s="245"/>
      <c r="F4" s="240" t="s">
        <v>72</v>
      </c>
      <c r="G4" s="241" t="s">
        <v>73</v>
      </c>
      <c r="H4" s="241" t="s">
        <v>67</v>
      </c>
      <c r="I4" s="242" t="s">
        <v>74</v>
      </c>
    </row>
    <row r="5" spans="1:10" ht="14.45" customHeight="1" x14ac:dyDescent="0.2">
      <c r="A5" s="466" t="s">
        <v>462</v>
      </c>
      <c r="B5" s="467" t="s">
        <v>463</v>
      </c>
      <c r="C5" s="468" t="s">
        <v>271</v>
      </c>
      <c r="D5" s="468" t="s">
        <v>271</v>
      </c>
      <c r="E5" s="468"/>
      <c r="F5" s="468" t="s">
        <v>271</v>
      </c>
      <c r="G5" s="468" t="s">
        <v>271</v>
      </c>
      <c r="H5" s="468" t="s">
        <v>271</v>
      </c>
      <c r="I5" s="469" t="s">
        <v>271</v>
      </c>
      <c r="J5" s="470" t="s">
        <v>68</v>
      </c>
    </row>
    <row r="6" spans="1:10" ht="14.45" customHeight="1" x14ac:dyDescent="0.2">
      <c r="A6" s="466" t="s">
        <v>462</v>
      </c>
      <c r="B6" s="467" t="s">
        <v>464</v>
      </c>
      <c r="C6" s="468">
        <v>4.1577699999999993</v>
      </c>
      <c r="D6" s="468">
        <v>2.6036700000000002</v>
      </c>
      <c r="E6" s="468"/>
      <c r="F6" s="468">
        <v>5.01722</v>
      </c>
      <c r="G6" s="468">
        <v>0</v>
      </c>
      <c r="H6" s="468">
        <v>5.01722</v>
      </c>
      <c r="I6" s="469" t="s">
        <v>271</v>
      </c>
      <c r="J6" s="470" t="s">
        <v>1</v>
      </c>
    </row>
    <row r="7" spans="1:10" ht="14.45" customHeight="1" x14ac:dyDescent="0.2">
      <c r="A7" s="466" t="s">
        <v>462</v>
      </c>
      <c r="B7" s="467" t="s">
        <v>465</v>
      </c>
      <c r="C7" s="468">
        <v>0</v>
      </c>
      <c r="D7" s="468">
        <v>6.2919999999999998</v>
      </c>
      <c r="E7" s="468"/>
      <c r="F7" s="468">
        <v>0.58650000000000002</v>
      </c>
      <c r="G7" s="468">
        <v>0</v>
      </c>
      <c r="H7" s="468">
        <v>0.58650000000000002</v>
      </c>
      <c r="I7" s="469" t="s">
        <v>271</v>
      </c>
      <c r="J7" s="470" t="s">
        <v>1</v>
      </c>
    </row>
    <row r="8" spans="1:10" ht="14.45" customHeight="1" x14ac:dyDescent="0.2">
      <c r="A8" s="466" t="s">
        <v>462</v>
      </c>
      <c r="B8" s="467" t="s">
        <v>466</v>
      </c>
      <c r="C8" s="468">
        <v>4.1577699999999993</v>
      </c>
      <c r="D8" s="468">
        <v>8.8956699999999991</v>
      </c>
      <c r="E8" s="468"/>
      <c r="F8" s="468">
        <v>5.60372</v>
      </c>
      <c r="G8" s="468">
        <v>0</v>
      </c>
      <c r="H8" s="468">
        <v>5.60372</v>
      </c>
      <c r="I8" s="469" t="s">
        <v>271</v>
      </c>
      <c r="J8" s="470" t="s">
        <v>467</v>
      </c>
    </row>
    <row r="10" spans="1:10" ht="14.45" customHeight="1" x14ac:dyDescent="0.2">
      <c r="A10" s="466" t="s">
        <v>462</v>
      </c>
      <c r="B10" s="467" t="s">
        <v>463</v>
      </c>
      <c r="C10" s="468" t="s">
        <v>271</v>
      </c>
      <c r="D10" s="468" t="s">
        <v>271</v>
      </c>
      <c r="E10" s="468"/>
      <c r="F10" s="468" t="s">
        <v>271</v>
      </c>
      <c r="G10" s="468" t="s">
        <v>271</v>
      </c>
      <c r="H10" s="468" t="s">
        <v>271</v>
      </c>
      <c r="I10" s="469" t="s">
        <v>271</v>
      </c>
      <c r="J10" s="470" t="s">
        <v>68</v>
      </c>
    </row>
    <row r="11" spans="1:10" ht="14.45" customHeight="1" x14ac:dyDescent="0.2">
      <c r="A11" s="466" t="s">
        <v>468</v>
      </c>
      <c r="B11" s="467" t="s">
        <v>469</v>
      </c>
      <c r="C11" s="468" t="s">
        <v>271</v>
      </c>
      <c r="D11" s="468" t="s">
        <v>271</v>
      </c>
      <c r="E11" s="468"/>
      <c r="F11" s="468" t="s">
        <v>271</v>
      </c>
      <c r="G11" s="468" t="s">
        <v>271</v>
      </c>
      <c r="H11" s="468" t="s">
        <v>271</v>
      </c>
      <c r="I11" s="469" t="s">
        <v>271</v>
      </c>
      <c r="J11" s="470" t="s">
        <v>0</v>
      </c>
    </row>
    <row r="12" spans="1:10" ht="14.45" customHeight="1" x14ac:dyDescent="0.2">
      <c r="A12" s="466" t="s">
        <v>468</v>
      </c>
      <c r="B12" s="467" t="s">
        <v>464</v>
      </c>
      <c r="C12" s="468">
        <v>1.5817000000000001</v>
      </c>
      <c r="D12" s="468">
        <v>1.4263200000000003</v>
      </c>
      <c r="E12" s="468"/>
      <c r="F12" s="468">
        <v>1.0962199999999998</v>
      </c>
      <c r="G12" s="468">
        <v>0</v>
      </c>
      <c r="H12" s="468">
        <v>1.0962199999999998</v>
      </c>
      <c r="I12" s="469" t="s">
        <v>271</v>
      </c>
      <c r="J12" s="470" t="s">
        <v>1</v>
      </c>
    </row>
    <row r="13" spans="1:10" ht="14.45" customHeight="1" x14ac:dyDescent="0.2">
      <c r="A13" s="466" t="s">
        <v>468</v>
      </c>
      <c r="B13" s="467" t="s">
        <v>465</v>
      </c>
      <c r="C13" s="468">
        <v>0</v>
      </c>
      <c r="D13" s="468">
        <v>6.2919999999999998</v>
      </c>
      <c r="E13" s="468"/>
      <c r="F13" s="468">
        <v>0.58650000000000002</v>
      </c>
      <c r="G13" s="468">
        <v>0</v>
      </c>
      <c r="H13" s="468">
        <v>0.58650000000000002</v>
      </c>
      <c r="I13" s="469" t="s">
        <v>271</v>
      </c>
      <c r="J13" s="470" t="s">
        <v>1</v>
      </c>
    </row>
    <row r="14" spans="1:10" ht="14.45" customHeight="1" x14ac:dyDescent="0.2">
      <c r="A14" s="466" t="s">
        <v>468</v>
      </c>
      <c r="B14" s="467" t="s">
        <v>470</v>
      </c>
      <c r="C14" s="468">
        <v>1.5817000000000001</v>
      </c>
      <c r="D14" s="468">
        <v>7.7183200000000003</v>
      </c>
      <c r="E14" s="468"/>
      <c r="F14" s="468">
        <v>1.6827199999999998</v>
      </c>
      <c r="G14" s="468">
        <v>0</v>
      </c>
      <c r="H14" s="468">
        <v>1.6827199999999998</v>
      </c>
      <c r="I14" s="469" t="s">
        <v>271</v>
      </c>
      <c r="J14" s="470" t="s">
        <v>471</v>
      </c>
    </row>
    <row r="15" spans="1:10" ht="14.45" customHeight="1" x14ac:dyDescent="0.2">
      <c r="A15" s="466" t="s">
        <v>271</v>
      </c>
      <c r="B15" s="467" t="s">
        <v>271</v>
      </c>
      <c r="C15" s="468" t="s">
        <v>271</v>
      </c>
      <c r="D15" s="468" t="s">
        <v>271</v>
      </c>
      <c r="E15" s="468"/>
      <c r="F15" s="468" t="s">
        <v>271</v>
      </c>
      <c r="G15" s="468" t="s">
        <v>271</v>
      </c>
      <c r="H15" s="468" t="s">
        <v>271</v>
      </c>
      <c r="I15" s="469" t="s">
        <v>271</v>
      </c>
      <c r="J15" s="470" t="s">
        <v>472</v>
      </c>
    </row>
    <row r="16" spans="1:10" ht="14.45" customHeight="1" x14ac:dyDescent="0.2">
      <c r="A16" s="466" t="s">
        <v>473</v>
      </c>
      <c r="B16" s="467" t="s">
        <v>474</v>
      </c>
      <c r="C16" s="468" t="s">
        <v>271</v>
      </c>
      <c r="D16" s="468" t="s">
        <v>271</v>
      </c>
      <c r="E16" s="468"/>
      <c r="F16" s="468" t="s">
        <v>271</v>
      </c>
      <c r="G16" s="468" t="s">
        <v>271</v>
      </c>
      <c r="H16" s="468" t="s">
        <v>271</v>
      </c>
      <c r="I16" s="469" t="s">
        <v>271</v>
      </c>
      <c r="J16" s="470" t="s">
        <v>0</v>
      </c>
    </row>
    <row r="17" spans="1:10" ht="14.45" customHeight="1" x14ac:dyDescent="0.2">
      <c r="A17" s="466" t="s">
        <v>473</v>
      </c>
      <c r="B17" s="467" t="s">
        <v>464</v>
      </c>
      <c r="C17" s="468">
        <v>2.5760699999999996</v>
      </c>
      <c r="D17" s="468">
        <v>1.1773499999999999</v>
      </c>
      <c r="E17" s="468"/>
      <c r="F17" s="468">
        <v>3.9209999999999998</v>
      </c>
      <c r="G17" s="468">
        <v>0</v>
      </c>
      <c r="H17" s="468">
        <v>3.9209999999999998</v>
      </c>
      <c r="I17" s="469" t="s">
        <v>271</v>
      </c>
      <c r="J17" s="470" t="s">
        <v>1</v>
      </c>
    </row>
    <row r="18" spans="1:10" ht="14.45" customHeight="1" x14ac:dyDescent="0.2">
      <c r="A18" s="466" t="s">
        <v>473</v>
      </c>
      <c r="B18" s="467" t="s">
        <v>475</v>
      </c>
      <c r="C18" s="468">
        <v>2.5760699999999996</v>
      </c>
      <c r="D18" s="468">
        <v>1.1773499999999999</v>
      </c>
      <c r="E18" s="468"/>
      <c r="F18" s="468">
        <v>3.9209999999999998</v>
      </c>
      <c r="G18" s="468">
        <v>0</v>
      </c>
      <c r="H18" s="468">
        <v>3.9209999999999998</v>
      </c>
      <c r="I18" s="469" t="s">
        <v>271</v>
      </c>
      <c r="J18" s="470" t="s">
        <v>471</v>
      </c>
    </row>
    <row r="19" spans="1:10" ht="14.45" customHeight="1" x14ac:dyDescent="0.2">
      <c r="A19" s="466" t="s">
        <v>271</v>
      </c>
      <c r="B19" s="467" t="s">
        <v>271</v>
      </c>
      <c r="C19" s="468" t="s">
        <v>271</v>
      </c>
      <c r="D19" s="468" t="s">
        <v>271</v>
      </c>
      <c r="E19" s="468"/>
      <c r="F19" s="468" t="s">
        <v>271</v>
      </c>
      <c r="G19" s="468" t="s">
        <v>271</v>
      </c>
      <c r="H19" s="468" t="s">
        <v>271</v>
      </c>
      <c r="I19" s="469" t="s">
        <v>271</v>
      </c>
      <c r="J19" s="470" t="s">
        <v>472</v>
      </c>
    </row>
    <row r="20" spans="1:10" ht="14.45" customHeight="1" x14ac:dyDescent="0.2">
      <c r="A20" s="466" t="s">
        <v>462</v>
      </c>
      <c r="B20" s="467" t="s">
        <v>466</v>
      </c>
      <c r="C20" s="468">
        <v>4.1577699999999993</v>
      </c>
      <c r="D20" s="468">
        <v>8.8956700000000009</v>
      </c>
      <c r="E20" s="468"/>
      <c r="F20" s="468">
        <v>5.6037199999999991</v>
      </c>
      <c r="G20" s="468">
        <v>0</v>
      </c>
      <c r="H20" s="468">
        <v>5.6037199999999991</v>
      </c>
      <c r="I20" s="469" t="s">
        <v>271</v>
      </c>
      <c r="J20" s="470" t="s">
        <v>467</v>
      </c>
    </row>
  </sheetData>
  <mergeCells count="3">
    <mergeCell ref="F3:I3"/>
    <mergeCell ref="C4:D4"/>
    <mergeCell ref="A1:I1"/>
  </mergeCells>
  <conditionalFormatting sqref="F9 F21:F65537">
    <cfRule type="cellIs" dxfId="54" priority="18" stopIfTrue="1" operator="greaterThan">
      <formula>1</formula>
    </cfRule>
  </conditionalFormatting>
  <conditionalFormatting sqref="H5:H8">
    <cfRule type="expression" dxfId="53" priority="14">
      <formula>$H5&gt;0</formula>
    </cfRule>
  </conditionalFormatting>
  <conditionalFormatting sqref="I5:I8">
    <cfRule type="expression" dxfId="52" priority="15">
      <formula>$I5&gt;1</formula>
    </cfRule>
  </conditionalFormatting>
  <conditionalFormatting sqref="B5:B8">
    <cfRule type="expression" dxfId="51" priority="11">
      <formula>OR($J5="NS",$J5="SumaNS",$J5="Účet")</formula>
    </cfRule>
  </conditionalFormatting>
  <conditionalFormatting sqref="B5:D8 F5:I8">
    <cfRule type="expression" dxfId="50" priority="17">
      <formula>AND($J5&lt;&gt;"",$J5&lt;&gt;"mezeraKL")</formula>
    </cfRule>
  </conditionalFormatting>
  <conditionalFormatting sqref="B5:D8 F5:I8">
    <cfRule type="expression" dxfId="49" priority="12">
      <formula>OR($J5="KL",$J5="SumaKL")</formula>
    </cfRule>
    <cfRule type="expression" priority="16" stopIfTrue="1">
      <formula>OR($J5="mezeraNS",$J5="mezeraKL")</formula>
    </cfRule>
  </conditionalFormatting>
  <conditionalFormatting sqref="F5:I8 B5:D8">
    <cfRule type="expression" dxfId="48" priority="13">
      <formula>OR($J5="SumaNS",$J5="NS")</formula>
    </cfRule>
  </conditionalFormatting>
  <conditionalFormatting sqref="A5:A8">
    <cfRule type="expression" dxfId="47" priority="9">
      <formula>AND($J5&lt;&gt;"mezeraKL",$J5&lt;&gt;"")</formula>
    </cfRule>
  </conditionalFormatting>
  <conditionalFormatting sqref="A5:A8">
    <cfRule type="expression" dxfId="46" priority="10">
      <formula>AND($J5&lt;&gt;"",$J5&lt;&gt;"mezeraKL")</formula>
    </cfRule>
  </conditionalFormatting>
  <conditionalFormatting sqref="H10:H20">
    <cfRule type="expression" dxfId="45" priority="5">
      <formula>$H10&gt;0</formula>
    </cfRule>
  </conditionalFormatting>
  <conditionalFormatting sqref="A10:A20">
    <cfRule type="expression" dxfId="44" priority="2">
      <formula>AND($J10&lt;&gt;"mezeraKL",$J10&lt;&gt;"")</formula>
    </cfRule>
  </conditionalFormatting>
  <conditionalFormatting sqref="I10:I20">
    <cfRule type="expression" dxfId="43" priority="6">
      <formula>$I10&gt;1</formula>
    </cfRule>
  </conditionalFormatting>
  <conditionalFormatting sqref="B10:B20">
    <cfRule type="expression" dxfId="42" priority="1">
      <formula>OR($J10="NS",$J10="SumaNS",$J10="Účet")</formula>
    </cfRule>
  </conditionalFormatting>
  <conditionalFormatting sqref="A10:D20 F10:I20">
    <cfRule type="expression" dxfId="41" priority="8">
      <formula>AND($J10&lt;&gt;"",$J10&lt;&gt;"mezeraKL")</formula>
    </cfRule>
  </conditionalFormatting>
  <conditionalFormatting sqref="B10:D20 F10:I20">
    <cfRule type="expression" dxfId="40" priority="3">
      <formula>OR($J10="KL",$J10="SumaKL")</formula>
    </cfRule>
    <cfRule type="expression" priority="7" stopIfTrue="1">
      <formula>OR($J10="mezeraNS",$J10="mezeraKL")</formula>
    </cfRule>
  </conditionalFormatting>
  <conditionalFormatting sqref="B10:D20 F10:I20">
    <cfRule type="expression" dxfId="39" priority="4">
      <formula>OR($J10="SumaNS",$J10="NS")</formula>
    </cfRule>
  </conditionalFormatting>
  <hyperlinks>
    <hyperlink ref="A2" location="Obsah!A1" display="Zpět na Obsah  KL 01  1.-4.měsíc" xr:uid="{66BB2B38-813A-4716-9F92-70881A8D4D58}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tabColor theme="0" tint="-0.249977111117893"/>
    <pageSetUpPr fitToPage="1"/>
  </sheetPr>
  <dimension ref="A1:N11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ColWidth="8.85546875" defaultRowHeight="14.45" customHeight="1" outlineLevelCol="1" x14ac:dyDescent="0.2"/>
  <cols>
    <col min="1" max="1" width="6.7109375" style="129" hidden="1" customWidth="1" outlineLevel="1"/>
    <col min="2" max="2" width="28.28515625" style="129" hidden="1" customWidth="1" outlineLevel="1"/>
    <col min="3" max="3" width="5.28515625" style="209" bestFit="1" customWidth="1" collapsed="1"/>
    <col min="4" max="4" width="18.7109375" style="213" customWidth="1"/>
    <col min="5" max="5" width="9" style="275" bestFit="1" customWidth="1"/>
    <col min="6" max="6" width="18.7109375" style="213" customWidth="1"/>
    <col min="7" max="7" width="5" style="209" customWidth="1"/>
    <col min="8" max="8" width="12.42578125" style="209" hidden="1" customWidth="1" outlineLevel="1"/>
    <col min="9" max="9" width="8.5703125" style="209" hidden="1" customWidth="1" outlineLevel="1"/>
    <col min="10" max="10" width="25.7109375" style="209" customWidth="1" collapsed="1"/>
    <col min="11" max="11" width="8.7109375" style="209" customWidth="1"/>
    <col min="12" max="13" width="7.7109375" style="207" customWidth="1"/>
    <col min="14" max="14" width="12.7109375" style="207" customWidth="1"/>
    <col min="15" max="16384" width="8.85546875" style="129"/>
  </cols>
  <sheetData>
    <row r="1" spans="1:14" ht="18.600000000000001" customHeight="1" thickBot="1" x14ac:dyDescent="0.35">
      <c r="A1" s="366" t="s">
        <v>163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</row>
    <row r="2" spans="1:14" ht="14.45" customHeight="1" thickBot="1" x14ac:dyDescent="0.25">
      <c r="A2" s="459" t="s">
        <v>270</v>
      </c>
      <c r="B2" s="62"/>
      <c r="C2" s="211"/>
      <c r="D2" s="211"/>
      <c r="E2" s="274"/>
      <c r="F2" s="211"/>
      <c r="G2" s="211"/>
      <c r="H2" s="211"/>
      <c r="I2" s="211"/>
      <c r="J2" s="211"/>
      <c r="K2" s="211"/>
      <c r="L2" s="212"/>
      <c r="M2" s="212"/>
      <c r="N2" s="212"/>
    </row>
    <row r="3" spans="1:14" ht="14.45" customHeight="1" thickBot="1" x14ac:dyDescent="0.25">
      <c r="A3" s="62"/>
      <c r="B3" s="62"/>
      <c r="C3" s="362"/>
      <c r="D3" s="363"/>
      <c r="E3" s="363"/>
      <c r="F3" s="363"/>
      <c r="G3" s="363"/>
      <c r="H3" s="363"/>
      <c r="I3" s="363"/>
      <c r="J3" s="364" t="s">
        <v>127</v>
      </c>
      <c r="K3" s="365"/>
      <c r="L3" s="98">
        <f>IF(M3&lt;&gt;0,N3/M3,0)</f>
        <v>89.433582887700538</v>
      </c>
      <c r="M3" s="98">
        <f>SUBTOTAL(9,M5:M1048576)</f>
        <v>56.1</v>
      </c>
      <c r="N3" s="99">
        <f>SUBTOTAL(9,N5:N1048576)</f>
        <v>5017.2240000000002</v>
      </c>
    </row>
    <row r="4" spans="1:14" s="208" customFormat="1" ht="14.45" customHeight="1" thickBot="1" x14ac:dyDescent="0.25">
      <c r="A4" s="471" t="s">
        <v>4</v>
      </c>
      <c r="B4" s="472" t="s">
        <v>5</v>
      </c>
      <c r="C4" s="472" t="s">
        <v>0</v>
      </c>
      <c r="D4" s="472" t="s">
        <v>6</v>
      </c>
      <c r="E4" s="473" t="s">
        <v>7</v>
      </c>
      <c r="F4" s="472" t="s">
        <v>1</v>
      </c>
      <c r="G4" s="472" t="s">
        <v>8</v>
      </c>
      <c r="H4" s="472" t="s">
        <v>9</v>
      </c>
      <c r="I4" s="472" t="s">
        <v>10</v>
      </c>
      <c r="J4" s="474" t="s">
        <v>11</v>
      </c>
      <c r="K4" s="474" t="s">
        <v>12</v>
      </c>
      <c r="L4" s="475" t="s">
        <v>142</v>
      </c>
      <c r="M4" s="475" t="s">
        <v>13</v>
      </c>
      <c r="N4" s="476" t="s">
        <v>159</v>
      </c>
    </row>
    <row r="5" spans="1:14" ht="14.45" customHeight="1" x14ac:dyDescent="0.2">
      <c r="A5" s="479" t="s">
        <v>462</v>
      </c>
      <c r="B5" s="480" t="s">
        <v>463</v>
      </c>
      <c r="C5" s="481" t="s">
        <v>468</v>
      </c>
      <c r="D5" s="482" t="s">
        <v>469</v>
      </c>
      <c r="E5" s="483">
        <v>50113001</v>
      </c>
      <c r="F5" s="482" t="s">
        <v>476</v>
      </c>
      <c r="G5" s="481" t="s">
        <v>477</v>
      </c>
      <c r="H5" s="481">
        <v>847132</v>
      </c>
      <c r="I5" s="481">
        <v>137238</v>
      </c>
      <c r="J5" s="481" t="s">
        <v>478</v>
      </c>
      <c r="K5" s="481" t="s">
        <v>479</v>
      </c>
      <c r="L5" s="484">
        <v>639.69000000000005</v>
      </c>
      <c r="M5" s="484">
        <v>1</v>
      </c>
      <c r="N5" s="485">
        <v>639.69000000000005</v>
      </c>
    </row>
    <row r="6" spans="1:14" ht="14.45" customHeight="1" x14ac:dyDescent="0.2">
      <c r="A6" s="486" t="s">
        <v>462</v>
      </c>
      <c r="B6" s="487" t="s">
        <v>463</v>
      </c>
      <c r="C6" s="488" t="s">
        <v>468</v>
      </c>
      <c r="D6" s="489" t="s">
        <v>469</v>
      </c>
      <c r="E6" s="490">
        <v>50113001</v>
      </c>
      <c r="F6" s="489" t="s">
        <v>476</v>
      </c>
      <c r="G6" s="488" t="s">
        <v>477</v>
      </c>
      <c r="H6" s="488">
        <v>100362</v>
      </c>
      <c r="I6" s="488">
        <v>362</v>
      </c>
      <c r="J6" s="488" t="s">
        <v>480</v>
      </c>
      <c r="K6" s="488" t="s">
        <v>481</v>
      </c>
      <c r="L6" s="491">
        <v>72.39500000000001</v>
      </c>
      <c r="M6" s="491">
        <v>2</v>
      </c>
      <c r="N6" s="492">
        <v>144.79000000000002</v>
      </c>
    </row>
    <row r="7" spans="1:14" ht="14.45" customHeight="1" x14ac:dyDescent="0.2">
      <c r="A7" s="486" t="s">
        <v>462</v>
      </c>
      <c r="B7" s="487" t="s">
        <v>463</v>
      </c>
      <c r="C7" s="488" t="s">
        <v>468</v>
      </c>
      <c r="D7" s="489" t="s">
        <v>469</v>
      </c>
      <c r="E7" s="490">
        <v>50113001</v>
      </c>
      <c r="F7" s="489" t="s">
        <v>476</v>
      </c>
      <c r="G7" s="488" t="s">
        <v>477</v>
      </c>
      <c r="H7" s="488">
        <v>208456</v>
      </c>
      <c r="I7" s="488">
        <v>208456</v>
      </c>
      <c r="J7" s="488" t="s">
        <v>482</v>
      </c>
      <c r="K7" s="488" t="s">
        <v>483</v>
      </c>
      <c r="L7" s="491">
        <v>738.54</v>
      </c>
      <c r="M7" s="491">
        <v>0.1</v>
      </c>
      <c r="N7" s="492">
        <v>73.853999999999999</v>
      </c>
    </row>
    <row r="8" spans="1:14" ht="14.45" customHeight="1" x14ac:dyDescent="0.2">
      <c r="A8" s="486" t="s">
        <v>462</v>
      </c>
      <c r="B8" s="487" t="s">
        <v>463</v>
      </c>
      <c r="C8" s="488" t="s">
        <v>468</v>
      </c>
      <c r="D8" s="489" t="s">
        <v>469</v>
      </c>
      <c r="E8" s="490">
        <v>50113001</v>
      </c>
      <c r="F8" s="489" t="s">
        <v>476</v>
      </c>
      <c r="G8" s="488" t="s">
        <v>477</v>
      </c>
      <c r="H8" s="488">
        <v>100392</v>
      </c>
      <c r="I8" s="488">
        <v>392</v>
      </c>
      <c r="J8" s="488" t="s">
        <v>484</v>
      </c>
      <c r="K8" s="488" t="s">
        <v>485</v>
      </c>
      <c r="L8" s="491">
        <v>58.04</v>
      </c>
      <c r="M8" s="491">
        <v>1</v>
      </c>
      <c r="N8" s="492">
        <v>58.04</v>
      </c>
    </row>
    <row r="9" spans="1:14" ht="14.45" customHeight="1" x14ac:dyDescent="0.2">
      <c r="A9" s="486" t="s">
        <v>462</v>
      </c>
      <c r="B9" s="487" t="s">
        <v>463</v>
      </c>
      <c r="C9" s="488" t="s">
        <v>468</v>
      </c>
      <c r="D9" s="489" t="s">
        <v>469</v>
      </c>
      <c r="E9" s="490">
        <v>50113001</v>
      </c>
      <c r="F9" s="489" t="s">
        <v>476</v>
      </c>
      <c r="G9" s="488" t="s">
        <v>486</v>
      </c>
      <c r="H9" s="488">
        <v>848765</v>
      </c>
      <c r="I9" s="488">
        <v>107938</v>
      </c>
      <c r="J9" s="488" t="s">
        <v>487</v>
      </c>
      <c r="K9" s="488" t="s">
        <v>488</v>
      </c>
      <c r="L9" s="491">
        <v>129.58000000000001</v>
      </c>
      <c r="M9" s="491">
        <v>1</v>
      </c>
      <c r="N9" s="492">
        <v>129.58000000000001</v>
      </c>
    </row>
    <row r="10" spans="1:14" ht="14.45" customHeight="1" x14ac:dyDescent="0.2">
      <c r="A10" s="486" t="s">
        <v>462</v>
      </c>
      <c r="B10" s="487" t="s">
        <v>463</v>
      </c>
      <c r="C10" s="488" t="s">
        <v>468</v>
      </c>
      <c r="D10" s="489" t="s">
        <v>469</v>
      </c>
      <c r="E10" s="490">
        <v>50113001</v>
      </c>
      <c r="F10" s="489" t="s">
        <v>476</v>
      </c>
      <c r="G10" s="488" t="s">
        <v>271</v>
      </c>
      <c r="H10" s="488">
        <v>231956</v>
      </c>
      <c r="I10" s="488">
        <v>231956</v>
      </c>
      <c r="J10" s="488" t="s">
        <v>489</v>
      </c>
      <c r="K10" s="488" t="s">
        <v>490</v>
      </c>
      <c r="L10" s="491">
        <v>50.27</v>
      </c>
      <c r="M10" s="491">
        <v>1</v>
      </c>
      <c r="N10" s="492">
        <v>50.27</v>
      </c>
    </row>
    <row r="11" spans="1:14" ht="14.45" customHeight="1" thickBot="1" x14ac:dyDescent="0.25">
      <c r="A11" s="493" t="s">
        <v>462</v>
      </c>
      <c r="B11" s="494" t="s">
        <v>463</v>
      </c>
      <c r="C11" s="495" t="s">
        <v>473</v>
      </c>
      <c r="D11" s="496" t="s">
        <v>474</v>
      </c>
      <c r="E11" s="497">
        <v>50113001</v>
      </c>
      <c r="F11" s="496" t="s">
        <v>476</v>
      </c>
      <c r="G11" s="495" t="s">
        <v>477</v>
      </c>
      <c r="H11" s="495">
        <v>845815</v>
      </c>
      <c r="I11" s="495">
        <v>0</v>
      </c>
      <c r="J11" s="495" t="s">
        <v>491</v>
      </c>
      <c r="K11" s="495" t="s">
        <v>271</v>
      </c>
      <c r="L11" s="498">
        <v>78.42</v>
      </c>
      <c r="M11" s="498">
        <v>50</v>
      </c>
      <c r="N11" s="499">
        <v>3921</v>
      </c>
    </row>
  </sheetData>
  <autoFilter ref="A4:N4" xr:uid="{00000000-0009-0000-0000-000009000000}"/>
  <mergeCells count="3">
    <mergeCell ref="C3:I3"/>
    <mergeCell ref="J3:K3"/>
    <mergeCell ref="A1:N1"/>
  </mergeCells>
  <hyperlinks>
    <hyperlink ref="A2" location="Obsah!A1" display="Zpět na Obsah  KL 01  1.-4.měsíc" xr:uid="{BBF6217D-6775-4E6C-B71D-94238058C15A}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8">
    <tabColor theme="0" tint="-0.249977111117893"/>
    <pageSetUpPr fitToPage="1"/>
  </sheetPr>
  <dimension ref="A1:F10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ColWidth="8.85546875" defaultRowHeight="14.45" customHeight="1" x14ac:dyDescent="0.2"/>
  <cols>
    <col min="1" max="1" width="46.7109375" style="129" customWidth="1"/>
    <col min="2" max="2" width="10" style="207" customWidth="1"/>
    <col min="3" max="3" width="5.5703125" style="210" customWidth="1"/>
    <col min="4" max="4" width="10.85546875" style="207" customWidth="1"/>
    <col min="5" max="5" width="5.5703125" style="210" customWidth="1"/>
    <col min="6" max="6" width="10.85546875" style="207" customWidth="1"/>
    <col min="7" max="16384" width="8.85546875" style="129"/>
  </cols>
  <sheetData>
    <row r="1" spans="1:6" ht="37.15" customHeight="1" thickBot="1" x14ac:dyDescent="0.35">
      <c r="A1" s="367" t="s">
        <v>164</v>
      </c>
      <c r="B1" s="368"/>
      <c r="C1" s="368"/>
      <c r="D1" s="368"/>
      <c r="E1" s="368"/>
      <c r="F1" s="368"/>
    </row>
    <row r="2" spans="1:6" ht="14.45" customHeight="1" thickBot="1" x14ac:dyDescent="0.25">
      <c r="A2" s="459" t="s">
        <v>270</v>
      </c>
      <c r="B2" s="63"/>
      <c r="C2" s="64"/>
      <c r="D2" s="65"/>
      <c r="E2" s="64"/>
      <c r="F2" s="65"/>
    </row>
    <row r="3" spans="1:6" ht="14.45" customHeight="1" thickBot="1" x14ac:dyDescent="0.25">
      <c r="A3" s="100"/>
      <c r="B3" s="369" t="s">
        <v>129</v>
      </c>
      <c r="C3" s="370"/>
      <c r="D3" s="371" t="s">
        <v>128</v>
      </c>
      <c r="E3" s="370"/>
      <c r="F3" s="80" t="s">
        <v>3</v>
      </c>
    </row>
    <row r="4" spans="1:6" ht="14.45" customHeight="1" thickBot="1" x14ac:dyDescent="0.25">
      <c r="A4" s="500" t="s">
        <v>143</v>
      </c>
      <c r="B4" s="501" t="s">
        <v>14</v>
      </c>
      <c r="C4" s="502" t="s">
        <v>2</v>
      </c>
      <c r="D4" s="501" t="s">
        <v>14</v>
      </c>
      <c r="E4" s="502" t="s">
        <v>2</v>
      </c>
      <c r="F4" s="503" t="s">
        <v>14</v>
      </c>
    </row>
    <row r="5" spans="1:6" ht="14.45" customHeight="1" thickBot="1" x14ac:dyDescent="0.25">
      <c r="A5" s="511" t="s">
        <v>492</v>
      </c>
      <c r="B5" s="477">
        <v>50.27</v>
      </c>
      <c r="C5" s="504">
        <v>0.27951070336391437</v>
      </c>
      <c r="D5" s="477">
        <v>129.58000000000001</v>
      </c>
      <c r="E5" s="504">
        <v>0.72048929663608563</v>
      </c>
      <c r="F5" s="478">
        <v>179.85000000000002</v>
      </c>
    </row>
    <row r="6" spans="1:6" ht="14.45" customHeight="1" thickBot="1" x14ac:dyDescent="0.25">
      <c r="A6" s="507" t="s">
        <v>3</v>
      </c>
      <c r="B6" s="508">
        <v>50.27</v>
      </c>
      <c r="C6" s="509">
        <v>0.27951070336391437</v>
      </c>
      <c r="D6" s="508">
        <v>129.58000000000001</v>
      </c>
      <c r="E6" s="509">
        <v>0.72048929663608563</v>
      </c>
      <c r="F6" s="510">
        <v>179.85000000000002</v>
      </c>
    </row>
    <row r="7" spans="1:6" ht="14.45" customHeight="1" thickBot="1" x14ac:dyDescent="0.25"/>
    <row r="8" spans="1:6" ht="14.45" customHeight="1" x14ac:dyDescent="0.2">
      <c r="A8" s="517" t="s">
        <v>493</v>
      </c>
      <c r="B8" s="484"/>
      <c r="C8" s="505">
        <v>0</v>
      </c>
      <c r="D8" s="484">
        <v>129.58000000000001</v>
      </c>
      <c r="E8" s="505">
        <v>1</v>
      </c>
      <c r="F8" s="485">
        <v>129.58000000000001</v>
      </c>
    </row>
    <row r="9" spans="1:6" ht="14.45" customHeight="1" thickBot="1" x14ac:dyDescent="0.25">
      <c r="A9" s="518" t="s">
        <v>494</v>
      </c>
      <c r="B9" s="514">
        <v>50.27</v>
      </c>
      <c r="C9" s="515">
        <v>1</v>
      </c>
      <c r="D9" s="514"/>
      <c r="E9" s="515">
        <v>0</v>
      </c>
      <c r="F9" s="516">
        <v>50.27</v>
      </c>
    </row>
    <row r="10" spans="1:6" ht="14.45" customHeight="1" thickBot="1" x14ac:dyDescent="0.25">
      <c r="A10" s="507" t="s">
        <v>3</v>
      </c>
      <c r="B10" s="508">
        <v>50.27</v>
      </c>
      <c r="C10" s="509">
        <v>0.27951070336391437</v>
      </c>
      <c r="D10" s="508">
        <v>129.58000000000001</v>
      </c>
      <c r="E10" s="509">
        <v>0.72048929663608563</v>
      </c>
      <c r="F10" s="510">
        <v>179.85000000000002</v>
      </c>
    </row>
  </sheetData>
  <mergeCells count="3">
    <mergeCell ref="A1:F1"/>
    <mergeCell ref="B3:C3"/>
    <mergeCell ref="D3:E3"/>
  </mergeCells>
  <conditionalFormatting sqref="C5:C1048576">
    <cfRule type="cellIs" dxfId="38" priority="8" stopIfTrue="1" operator="greaterThan">
      <formula>0.1</formula>
    </cfRule>
  </conditionalFormatting>
  <hyperlinks>
    <hyperlink ref="A2" location="Obsah!A1" display="Zpět na Obsah  KL 01  1.-4.měsíc" xr:uid="{A6C69EA3-3954-40A5-9AAE-CC2CEFEACBA0}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27">
    <tabColor theme="0" tint="-0.249977111117893"/>
    <pageSetUpPr fitToPage="1"/>
  </sheetPr>
  <dimension ref="A1:M7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5.7109375" style="129" bestFit="1" customWidth="1"/>
    <col min="2" max="2" width="8.85546875" style="129" bestFit="1" customWidth="1"/>
    <col min="3" max="3" width="7" style="129" bestFit="1" customWidth="1"/>
    <col min="4" max="4" width="53.42578125" style="129" bestFit="1" customWidth="1"/>
    <col min="5" max="5" width="28.42578125" style="129" bestFit="1" customWidth="1"/>
    <col min="6" max="6" width="6.7109375" style="207" customWidth="1"/>
    <col min="7" max="7" width="10" style="207" customWidth="1"/>
    <col min="8" max="8" width="6.7109375" style="210" bestFit="1" customWidth="1"/>
    <col min="9" max="9" width="6.7109375" style="207" customWidth="1"/>
    <col min="10" max="10" width="10.85546875" style="207" customWidth="1"/>
    <col min="11" max="11" width="6.7109375" style="210" bestFit="1" customWidth="1"/>
    <col min="12" max="12" width="6.7109375" style="207" customWidth="1"/>
    <col min="13" max="13" width="10.85546875" style="207" customWidth="1"/>
    <col min="14" max="16384" width="8.85546875" style="129"/>
  </cols>
  <sheetData>
    <row r="1" spans="1:13" ht="18.600000000000001" customHeight="1" thickBot="1" x14ac:dyDescent="0.35">
      <c r="A1" s="368" t="s">
        <v>500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29"/>
      <c r="M1" s="329"/>
    </row>
    <row r="2" spans="1:13" ht="14.45" customHeight="1" thickBot="1" x14ac:dyDescent="0.25">
      <c r="A2" s="459" t="s">
        <v>270</v>
      </c>
      <c r="B2" s="206"/>
      <c r="C2" s="206"/>
      <c r="D2" s="206"/>
      <c r="E2" s="206"/>
      <c r="F2" s="214"/>
      <c r="G2" s="214"/>
      <c r="H2" s="215"/>
      <c r="I2" s="214"/>
      <c r="J2" s="214"/>
      <c r="K2" s="215"/>
      <c r="L2" s="214"/>
    </row>
    <row r="3" spans="1:13" ht="14.45" customHeight="1" thickBot="1" x14ac:dyDescent="0.25">
      <c r="E3" s="79" t="s">
        <v>127</v>
      </c>
      <c r="F3" s="43">
        <f>SUBTOTAL(9,F6:F1048576)</f>
        <v>1</v>
      </c>
      <c r="G3" s="43">
        <f>SUBTOTAL(9,G6:G1048576)</f>
        <v>50.27</v>
      </c>
      <c r="H3" s="44">
        <f>IF(M3=0,0,G3/M3)</f>
        <v>0.27951070336391437</v>
      </c>
      <c r="I3" s="43">
        <f>SUBTOTAL(9,I6:I1048576)</f>
        <v>1</v>
      </c>
      <c r="J3" s="43">
        <f>SUBTOTAL(9,J6:J1048576)</f>
        <v>129.58000000000001</v>
      </c>
      <c r="K3" s="44">
        <f>IF(M3=0,0,J3/M3)</f>
        <v>0.72048929663608563</v>
      </c>
      <c r="L3" s="43">
        <f>SUBTOTAL(9,L6:L1048576)</f>
        <v>2</v>
      </c>
      <c r="M3" s="45">
        <f>SUBTOTAL(9,M6:M1048576)</f>
        <v>179.85000000000002</v>
      </c>
    </row>
    <row r="4" spans="1:13" ht="14.45" customHeight="1" thickBot="1" x14ac:dyDescent="0.25">
      <c r="A4" s="41"/>
      <c r="B4" s="41"/>
      <c r="C4" s="41"/>
      <c r="D4" s="41"/>
      <c r="E4" s="42"/>
      <c r="F4" s="372" t="s">
        <v>129</v>
      </c>
      <c r="G4" s="373"/>
      <c r="H4" s="374"/>
      <c r="I4" s="375" t="s">
        <v>128</v>
      </c>
      <c r="J4" s="373"/>
      <c r="K4" s="374"/>
      <c r="L4" s="376" t="s">
        <v>3</v>
      </c>
      <c r="M4" s="377"/>
    </row>
    <row r="5" spans="1:13" ht="14.45" customHeight="1" thickBot="1" x14ac:dyDescent="0.25">
      <c r="A5" s="500" t="s">
        <v>130</v>
      </c>
      <c r="B5" s="519" t="s">
        <v>131</v>
      </c>
      <c r="C5" s="519" t="s">
        <v>70</v>
      </c>
      <c r="D5" s="519" t="s">
        <v>132</v>
      </c>
      <c r="E5" s="519" t="s">
        <v>133</v>
      </c>
      <c r="F5" s="520" t="s">
        <v>28</v>
      </c>
      <c r="G5" s="520" t="s">
        <v>14</v>
      </c>
      <c r="H5" s="502" t="s">
        <v>134</v>
      </c>
      <c r="I5" s="501" t="s">
        <v>28</v>
      </c>
      <c r="J5" s="520" t="s">
        <v>14</v>
      </c>
      <c r="K5" s="502" t="s">
        <v>134</v>
      </c>
      <c r="L5" s="501" t="s">
        <v>28</v>
      </c>
      <c r="M5" s="521" t="s">
        <v>14</v>
      </c>
    </row>
    <row r="6" spans="1:13" ht="14.45" customHeight="1" x14ac:dyDescent="0.2">
      <c r="A6" s="479" t="s">
        <v>468</v>
      </c>
      <c r="B6" s="480" t="s">
        <v>495</v>
      </c>
      <c r="C6" s="480" t="s">
        <v>496</v>
      </c>
      <c r="D6" s="480" t="s">
        <v>487</v>
      </c>
      <c r="E6" s="480" t="s">
        <v>497</v>
      </c>
      <c r="F6" s="484"/>
      <c r="G6" s="484"/>
      <c r="H6" s="505">
        <v>0</v>
      </c>
      <c r="I6" s="484">
        <v>1</v>
      </c>
      <c r="J6" s="484">
        <v>129.58000000000001</v>
      </c>
      <c r="K6" s="505">
        <v>1</v>
      </c>
      <c r="L6" s="484">
        <v>1</v>
      </c>
      <c r="M6" s="485">
        <v>129.58000000000001</v>
      </c>
    </row>
    <row r="7" spans="1:13" ht="14.45" customHeight="1" thickBot="1" x14ac:dyDescent="0.25">
      <c r="A7" s="493" t="s">
        <v>468</v>
      </c>
      <c r="B7" s="494" t="s">
        <v>498</v>
      </c>
      <c r="C7" s="494" t="s">
        <v>499</v>
      </c>
      <c r="D7" s="494" t="s">
        <v>489</v>
      </c>
      <c r="E7" s="494" t="s">
        <v>490</v>
      </c>
      <c r="F7" s="498">
        <v>1</v>
      </c>
      <c r="G7" s="498">
        <v>50.27</v>
      </c>
      <c r="H7" s="506">
        <v>1</v>
      </c>
      <c r="I7" s="498"/>
      <c r="J7" s="498"/>
      <c r="K7" s="506">
        <v>0</v>
      </c>
      <c r="L7" s="498">
        <v>1</v>
      </c>
      <c r="M7" s="499">
        <v>50.27</v>
      </c>
    </row>
  </sheetData>
  <autoFilter ref="A5:M374" xr:uid="{00000000-0009-0000-0000-00000D000000}"/>
  <mergeCells count="4">
    <mergeCell ref="F4:H4"/>
    <mergeCell ref="I4:K4"/>
    <mergeCell ref="L4:M4"/>
    <mergeCell ref="A1:M1"/>
  </mergeCells>
  <conditionalFormatting sqref="H3 H6:H1048576">
    <cfRule type="cellIs" dxfId="37" priority="4" operator="greaterThan">
      <formula>0.1</formula>
    </cfRule>
  </conditionalFormatting>
  <hyperlinks>
    <hyperlink ref="A2" location="Obsah!A1" display="Zpět na Obsah  KL 01  1.-4.měsíc" xr:uid="{AD84DB66-294F-4BFC-AC7B-7A119DC9E512}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55">
    <tabColor theme="0" tint="-0.249977111117893"/>
    <pageSetUpPr fitToPage="1"/>
  </sheetPr>
  <dimension ref="A1:Q8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ColWidth="8.85546875" defaultRowHeight="14.45" customHeight="1" x14ac:dyDescent="0.2"/>
  <cols>
    <col min="1" max="1" width="50" style="258" customWidth="1"/>
    <col min="2" max="2" width="5.42578125" style="207" bestFit="1" customWidth="1"/>
    <col min="3" max="3" width="6.140625" style="207" bestFit="1" customWidth="1"/>
    <col min="4" max="4" width="7.42578125" style="207" bestFit="1" customWidth="1"/>
    <col min="5" max="5" width="6.28515625" style="207" bestFit="1" customWidth="1"/>
    <col min="6" max="6" width="6.28515625" style="210" bestFit="1" customWidth="1"/>
    <col min="7" max="7" width="6.140625" style="210" bestFit="1" customWidth="1"/>
    <col min="8" max="8" width="7.42578125" style="210" bestFit="1" customWidth="1"/>
    <col min="9" max="9" width="6.28515625" style="210" bestFit="1" customWidth="1"/>
    <col min="10" max="10" width="5.42578125" style="207" bestFit="1" customWidth="1"/>
    <col min="11" max="11" width="6.140625" style="207" bestFit="1" customWidth="1"/>
    <col min="12" max="12" width="7.42578125" style="207" bestFit="1" customWidth="1"/>
    <col min="13" max="13" width="6.28515625" style="207" bestFit="1" customWidth="1"/>
    <col min="14" max="14" width="5.28515625" style="210" bestFit="1" customWidth="1"/>
    <col min="15" max="15" width="6.140625" style="210" bestFit="1" customWidth="1"/>
    <col min="16" max="16" width="7.42578125" style="210" bestFit="1" customWidth="1"/>
    <col min="17" max="17" width="6.28515625" style="210" bestFit="1" customWidth="1"/>
    <col min="18" max="16384" width="8.85546875" style="129"/>
  </cols>
  <sheetData>
    <row r="1" spans="1:17" ht="18.600000000000001" customHeight="1" thickBot="1" x14ac:dyDescent="0.35">
      <c r="A1" s="368" t="s">
        <v>196</v>
      </c>
      <c r="B1" s="368"/>
      <c r="C1" s="368"/>
      <c r="D1" s="368"/>
      <c r="E1" s="368"/>
      <c r="F1" s="330"/>
      <c r="G1" s="330"/>
      <c r="H1" s="330"/>
      <c r="I1" s="330"/>
      <c r="J1" s="361"/>
      <c r="K1" s="361"/>
      <c r="L1" s="361"/>
      <c r="M1" s="361"/>
      <c r="N1" s="361"/>
      <c r="O1" s="361"/>
      <c r="P1" s="361"/>
      <c r="Q1" s="361"/>
    </row>
    <row r="2" spans="1:17" ht="14.45" customHeight="1" thickBot="1" x14ac:dyDescent="0.25">
      <c r="A2" s="459" t="s">
        <v>270</v>
      </c>
      <c r="B2" s="214"/>
      <c r="C2" s="214"/>
      <c r="D2" s="214"/>
      <c r="E2" s="214"/>
    </row>
    <row r="3" spans="1:17" ht="14.45" customHeight="1" thickBot="1" x14ac:dyDescent="0.25">
      <c r="A3" s="247" t="s">
        <v>3</v>
      </c>
      <c r="B3" s="251">
        <f>SUM(B6:B1048576)</f>
        <v>52</v>
      </c>
      <c r="C3" s="252">
        <f>SUM(C6:C1048576)</f>
        <v>3</v>
      </c>
      <c r="D3" s="252">
        <f>SUM(D6:D1048576)</f>
        <v>0</v>
      </c>
      <c r="E3" s="253">
        <f>SUM(E6:E1048576)</f>
        <v>0</v>
      </c>
      <c r="F3" s="250">
        <f>IF(SUM($B3:$E3)=0,"",B3/SUM($B3:$E3))</f>
        <v>0.94545454545454544</v>
      </c>
      <c r="G3" s="248">
        <f t="shared" ref="G3:I3" si="0">IF(SUM($B3:$E3)=0,"",C3/SUM($B3:$E3))</f>
        <v>5.4545454545454543E-2</v>
      </c>
      <c r="H3" s="248">
        <f t="shared" si="0"/>
        <v>0</v>
      </c>
      <c r="I3" s="249">
        <f t="shared" si="0"/>
        <v>0</v>
      </c>
      <c r="J3" s="252">
        <f>SUM(J6:J1048576)</f>
        <v>27</v>
      </c>
      <c r="K3" s="252">
        <f>SUM(K6:K1048576)</f>
        <v>3</v>
      </c>
      <c r="L3" s="252">
        <f>SUM(L6:L1048576)</f>
        <v>0</v>
      </c>
      <c r="M3" s="253">
        <f>SUM(M6:M1048576)</f>
        <v>0</v>
      </c>
      <c r="N3" s="250">
        <f>IF(SUM($J3:$M3)=0,"",J3/SUM($J3:$M3))</f>
        <v>0.9</v>
      </c>
      <c r="O3" s="248">
        <f t="shared" ref="O3:Q3" si="1">IF(SUM($J3:$M3)=0,"",K3/SUM($J3:$M3))</f>
        <v>0.1</v>
      </c>
      <c r="P3" s="248">
        <f t="shared" si="1"/>
        <v>0</v>
      </c>
      <c r="Q3" s="249">
        <f t="shared" si="1"/>
        <v>0</v>
      </c>
    </row>
    <row r="4" spans="1:17" ht="14.45" customHeight="1" thickBot="1" x14ac:dyDescent="0.25">
      <c r="A4" s="246"/>
      <c r="B4" s="381" t="s">
        <v>198</v>
      </c>
      <c r="C4" s="382"/>
      <c r="D4" s="382"/>
      <c r="E4" s="383"/>
      <c r="F4" s="378" t="s">
        <v>203</v>
      </c>
      <c r="G4" s="379"/>
      <c r="H4" s="379"/>
      <c r="I4" s="380"/>
      <c r="J4" s="381" t="s">
        <v>204</v>
      </c>
      <c r="K4" s="382"/>
      <c r="L4" s="382"/>
      <c r="M4" s="383"/>
      <c r="N4" s="378" t="s">
        <v>205</v>
      </c>
      <c r="O4" s="379"/>
      <c r="P4" s="379"/>
      <c r="Q4" s="380"/>
    </row>
    <row r="5" spans="1:17" ht="14.45" customHeight="1" thickBot="1" x14ac:dyDescent="0.25">
      <c r="A5" s="522" t="s">
        <v>197</v>
      </c>
      <c r="B5" s="523" t="s">
        <v>199</v>
      </c>
      <c r="C5" s="523" t="s">
        <v>200</v>
      </c>
      <c r="D5" s="523" t="s">
        <v>201</v>
      </c>
      <c r="E5" s="524" t="s">
        <v>202</v>
      </c>
      <c r="F5" s="525" t="s">
        <v>199</v>
      </c>
      <c r="G5" s="526" t="s">
        <v>200</v>
      </c>
      <c r="H5" s="526" t="s">
        <v>201</v>
      </c>
      <c r="I5" s="527" t="s">
        <v>202</v>
      </c>
      <c r="J5" s="523" t="s">
        <v>199</v>
      </c>
      <c r="K5" s="523" t="s">
        <v>200</v>
      </c>
      <c r="L5" s="523" t="s">
        <v>201</v>
      </c>
      <c r="M5" s="524" t="s">
        <v>202</v>
      </c>
      <c r="N5" s="525" t="s">
        <v>199</v>
      </c>
      <c r="O5" s="526" t="s">
        <v>200</v>
      </c>
      <c r="P5" s="526" t="s">
        <v>201</v>
      </c>
      <c r="Q5" s="527" t="s">
        <v>202</v>
      </c>
    </row>
    <row r="6" spans="1:17" ht="14.45" customHeight="1" x14ac:dyDescent="0.2">
      <c r="A6" s="531" t="s">
        <v>501</v>
      </c>
      <c r="B6" s="537"/>
      <c r="C6" s="484"/>
      <c r="D6" s="484"/>
      <c r="E6" s="485"/>
      <c r="F6" s="534"/>
      <c r="G6" s="505"/>
      <c r="H6" s="505"/>
      <c r="I6" s="540"/>
      <c r="J6" s="537"/>
      <c r="K6" s="484"/>
      <c r="L6" s="484"/>
      <c r="M6" s="485"/>
      <c r="N6" s="534"/>
      <c r="O6" s="505"/>
      <c r="P6" s="505"/>
      <c r="Q6" s="528"/>
    </row>
    <row r="7" spans="1:17" ht="14.45" customHeight="1" x14ac:dyDescent="0.2">
      <c r="A7" s="532" t="s">
        <v>492</v>
      </c>
      <c r="B7" s="538">
        <v>44</v>
      </c>
      <c r="C7" s="491">
        <v>3</v>
      </c>
      <c r="D7" s="491"/>
      <c r="E7" s="492"/>
      <c r="F7" s="535">
        <v>0.93617021276595747</v>
      </c>
      <c r="G7" s="513">
        <v>6.3829787234042548E-2</v>
      </c>
      <c r="H7" s="513">
        <v>0</v>
      </c>
      <c r="I7" s="541">
        <v>0</v>
      </c>
      <c r="J7" s="538">
        <v>21</v>
      </c>
      <c r="K7" s="491">
        <v>3</v>
      </c>
      <c r="L7" s="491"/>
      <c r="M7" s="492"/>
      <c r="N7" s="535">
        <v>0.875</v>
      </c>
      <c r="O7" s="513">
        <v>0.125</v>
      </c>
      <c r="P7" s="513">
        <v>0</v>
      </c>
      <c r="Q7" s="529">
        <v>0</v>
      </c>
    </row>
    <row r="8" spans="1:17" ht="14.45" customHeight="1" thickBot="1" x14ac:dyDescent="0.25">
      <c r="A8" s="533" t="s">
        <v>502</v>
      </c>
      <c r="B8" s="539">
        <v>8</v>
      </c>
      <c r="C8" s="498"/>
      <c r="D8" s="498"/>
      <c r="E8" s="499"/>
      <c r="F8" s="536">
        <v>1</v>
      </c>
      <c r="G8" s="506">
        <v>0</v>
      </c>
      <c r="H8" s="506">
        <v>0</v>
      </c>
      <c r="I8" s="542">
        <v>0</v>
      </c>
      <c r="J8" s="539">
        <v>6</v>
      </c>
      <c r="K8" s="498"/>
      <c r="L8" s="498"/>
      <c r="M8" s="499"/>
      <c r="N8" s="536">
        <v>1</v>
      </c>
      <c r="O8" s="506">
        <v>0</v>
      </c>
      <c r="P8" s="506">
        <v>0</v>
      </c>
      <c r="Q8" s="530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36" priority="1" operator="greaterThan">
      <formula>0.3</formula>
    </cfRule>
  </conditionalFormatting>
  <hyperlinks>
    <hyperlink ref="A2" location="Obsah!A1" display="Zpět na Obsah  KL 01  1.-4.měsíc" xr:uid="{61470167-64B5-4CE0-B463-525F19895566}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11">
    <tabColor theme="0" tint="-0.249977111117893"/>
    <pageSetUpPr fitToPage="1"/>
  </sheetPr>
  <dimension ref="A1:N27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ColWidth="8.85546875" defaultRowHeight="14.45" customHeight="1" x14ac:dyDescent="0.2"/>
  <cols>
    <col min="1" max="1" width="9.28515625" style="129" customWidth="1"/>
    <col min="2" max="2" width="34.28515625" style="129" customWidth="1"/>
    <col min="3" max="3" width="11.140625" style="129" bestFit="1" customWidth="1"/>
    <col min="4" max="4" width="7.28515625" style="129" bestFit="1" customWidth="1"/>
    <col min="5" max="5" width="11.140625" style="129" bestFit="1" customWidth="1"/>
    <col min="6" max="6" width="5.28515625" style="129" customWidth="1"/>
    <col min="7" max="7" width="7.28515625" style="129" bestFit="1" customWidth="1"/>
    <col min="8" max="8" width="5.28515625" style="129" customWidth="1"/>
    <col min="9" max="9" width="11.140625" style="129" customWidth="1"/>
    <col min="10" max="10" width="5.28515625" style="129" customWidth="1"/>
    <col min="11" max="11" width="7.28515625" style="129" customWidth="1"/>
    <col min="12" max="12" width="5.28515625" style="129" customWidth="1"/>
    <col min="13" max="13" width="0" style="129" hidden="1" customWidth="1"/>
    <col min="14" max="16384" width="8.85546875" style="129"/>
  </cols>
  <sheetData>
    <row r="1" spans="1:14" ht="18.600000000000001" customHeight="1" thickBot="1" x14ac:dyDescent="0.35">
      <c r="A1" s="368" t="s">
        <v>138</v>
      </c>
      <c r="B1" s="368"/>
      <c r="C1" s="368"/>
      <c r="D1" s="368"/>
      <c r="E1" s="368"/>
      <c r="F1" s="368"/>
      <c r="G1" s="368"/>
      <c r="H1" s="368"/>
      <c r="I1" s="330"/>
      <c r="J1" s="330"/>
      <c r="K1" s="330"/>
      <c r="L1" s="330"/>
    </row>
    <row r="2" spans="1:14" ht="14.45" customHeight="1" thickBot="1" x14ac:dyDescent="0.25">
      <c r="A2" s="459" t="s">
        <v>270</v>
      </c>
      <c r="B2" s="206"/>
      <c r="C2" s="206"/>
      <c r="D2" s="206"/>
      <c r="E2" s="206"/>
      <c r="F2" s="206"/>
      <c r="G2" s="206"/>
      <c r="H2" s="206"/>
    </row>
    <row r="3" spans="1:14" ht="14.45" customHeight="1" thickBot="1" x14ac:dyDescent="0.25">
      <c r="A3" s="143"/>
      <c r="B3" s="143"/>
      <c r="C3" s="385" t="s">
        <v>15</v>
      </c>
      <c r="D3" s="384"/>
      <c r="E3" s="384" t="s">
        <v>16</v>
      </c>
      <c r="F3" s="384"/>
      <c r="G3" s="384"/>
      <c r="H3" s="384"/>
      <c r="I3" s="384" t="s">
        <v>148</v>
      </c>
      <c r="J3" s="384"/>
      <c r="K3" s="384"/>
      <c r="L3" s="386"/>
    </row>
    <row r="4" spans="1:14" ht="14.45" customHeight="1" thickBot="1" x14ac:dyDescent="0.25">
      <c r="A4" s="81" t="s">
        <v>17</v>
      </c>
      <c r="B4" s="82" t="s">
        <v>18</v>
      </c>
      <c r="C4" s="83" t="s">
        <v>19</v>
      </c>
      <c r="D4" s="83" t="s">
        <v>20</v>
      </c>
      <c r="E4" s="83" t="s">
        <v>19</v>
      </c>
      <c r="F4" s="83" t="s">
        <v>2</v>
      </c>
      <c r="G4" s="83" t="s">
        <v>20</v>
      </c>
      <c r="H4" s="83" t="s">
        <v>2</v>
      </c>
      <c r="I4" s="83" t="s">
        <v>19</v>
      </c>
      <c r="J4" s="83" t="s">
        <v>2</v>
      </c>
      <c r="K4" s="83" t="s">
        <v>20</v>
      </c>
      <c r="L4" s="84" t="s">
        <v>2</v>
      </c>
    </row>
    <row r="5" spans="1:14" ht="14.45" customHeight="1" x14ac:dyDescent="0.2">
      <c r="A5" s="466">
        <v>27</v>
      </c>
      <c r="B5" s="467" t="s">
        <v>503</v>
      </c>
      <c r="C5" s="470">
        <v>1175599.4200000009</v>
      </c>
      <c r="D5" s="470">
        <v>1740</v>
      </c>
      <c r="E5" s="470">
        <v>572933.24000000057</v>
      </c>
      <c r="F5" s="543">
        <v>0.48735413632647095</v>
      </c>
      <c r="G5" s="470">
        <v>884</v>
      </c>
      <c r="H5" s="543">
        <v>0.50804597701149423</v>
      </c>
      <c r="I5" s="470">
        <v>602666.18000000028</v>
      </c>
      <c r="J5" s="543">
        <v>0.51264586367352905</v>
      </c>
      <c r="K5" s="470">
        <v>856</v>
      </c>
      <c r="L5" s="543">
        <v>0.49195402298850577</v>
      </c>
      <c r="M5" s="470" t="s">
        <v>68</v>
      </c>
      <c r="N5" s="150"/>
    </row>
    <row r="6" spans="1:14" ht="14.45" customHeight="1" x14ac:dyDescent="0.2">
      <c r="A6" s="466">
        <v>27</v>
      </c>
      <c r="B6" s="467" t="s">
        <v>504</v>
      </c>
      <c r="C6" s="470">
        <v>1174999.1200000008</v>
      </c>
      <c r="D6" s="470">
        <v>1734.5</v>
      </c>
      <c r="E6" s="470">
        <v>572332.94000000053</v>
      </c>
      <c r="F6" s="543">
        <v>0.48709222863077561</v>
      </c>
      <c r="G6" s="470">
        <v>880.5</v>
      </c>
      <c r="H6" s="543">
        <v>0.50763908907466126</v>
      </c>
      <c r="I6" s="470">
        <v>602666.18000000028</v>
      </c>
      <c r="J6" s="543">
        <v>0.51290777136922439</v>
      </c>
      <c r="K6" s="470">
        <v>854</v>
      </c>
      <c r="L6" s="543">
        <v>0.49236091092533874</v>
      </c>
      <c r="M6" s="470" t="s">
        <v>1</v>
      </c>
      <c r="N6" s="150"/>
    </row>
    <row r="7" spans="1:14" ht="14.45" customHeight="1" x14ac:dyDescent="0.2">
      <c r="A7" s="466">
        <v>27</v>
      </c>
      <c r="B7" s="467" t="s">
        <v>505</v>
      </c>
      <c r="C7" s="470">
        <v>0</v>
      </c>
      <c r="D7" s="470">
        <v>4.5</v>
      </c>
      <c r="E7" s="470">
        <v>0</v>
      </c>
      <c r="F7" s="543" t="s">
        <v>271</v>
      </c>
      <c r="G7" s="470">
        <v>2.5</v>
      </c>
      <c r="H7" s="543">
        <v>0.55555555555555558</v>
      </c>
      <c r="I7" s="470">
        <v>0</v>
      </c>
      <c r="J7" s="543" t="s">
        <v>271</v>
      </c>
      <c r="K7" s="470">
        <v>2</v>
      </c>
      <c r="L7" s="543">
        <v>0.44444444444444442</v>
      </c>
      <c r="M7" s="470" t="s">
        <v>1</v>
      </c>
      <c r="N7" s="150"/>
    </row>
    <row r="8" spans="1:14" ht="14.45" customHeight="1" x14ac:dyDescent="0.2">
      <c r="A8" s="466">
        <v>27</v>
      </c>
      <c r="B8" s="467" t="s">
        <v>506</v>
      </c>
      <c r="C8" s="470">
        <v>600.29999999999995</v>
      </c>
      <c r="D8" s="470">
        <v>1</v>
      </c>
      <c r="E8" s="470">
        <v>600.29999999999995</v>
      </c>
      <c r="F8" s="543">
        <v>1</v>
      </c>
      <c r="G8" s="470">
        <v>1</v>
      </c>
      <c r="H8" s="543">
        <v>1</v>
      </c>
      <c r="I8" s="470" t="s">
        <v>271</v>
      </c>
      <c r="J8" s="543">
        <v>0</v>
      </c>
      <c r="K8" s="470" t="s">
        <v>271</v>
      </c>
      <c r="L8" s="543">
        <v>0</v>
      </c>
      <c r="M8" s="470" t="s">
        <v>1</v>
      </c>
      <c r="N8" s="150"/>
    </row>
    <row r="9" spans="1:14" ht="14.45" customHeight="1" x14ac:dyDescent="0.2">
      <c r="A9" s="466" t="s">
        <v>462</v>
      </c>
      <c r="B9" s="467" t="s">
        <v>3</v>
      </c>
      <c r="C9" s="470">
        <v>1175599.4200000009</v>
      </c>
      <c r="D9" s="470">
        <v>1740</v>
      </c>
      <c r="E9" s="470">
        <v>572933.24000000057</v>
      </c>
      <c r="F9" s="543">
        <v>0.48735413632647095</v>
      </c>
      <c r="G9" s="470">
        <v>884</v>
      </c>
      <c r="H9" s="543">
        <v>0.50804597701149423</v>
      </c>
      <c r="I9" s="470">
        <v>602666.18000000028</v>
      </c>
      <c r="J9" s="543">
        <v>0.51264586367352905</v>
      </c>
      <c r="K9" s="470">
        <v>856</v>
      </c>
      <c r="L9" s="543">
        <v>0.49195402298850577</v>
      </c>
      <c r="M9" s="470" t="s">
        <v>467</v>
      </c>
      <c r="N9" s="150"/>
    </row>
    <row r="11" spans="1:14" ht="14.45" customHeight="1" x14ac:dyDescent="0.2">
      <c r="A11" s="466">
        <v>27</v>
      </c>
      <c r="B11" s="467" t="s">
        <v>503</v>
      </c>
      <c r="C11" s="470" t="s">
        <v>271</v>
      </c>
      <c r="D11" s="470" t="s">
        <v>271</v>
      </c>
      <c r="E11" s="470" t="s">
        <v>271</v>
      </c>
      <c r="F11" s="543" t="s">
        <v>271</v>
      </c>
      <c r="G11" s="470" t="s">
        <v>271</v>
      </c>
      <c r="H11" s="543" t="s">
        <v>271</v>
      </c>
      <c r="I11" s="470" t="s">
        <v>271</v>
      </c>
      <c r="J11" s="543" t="s">
        <v>271</v>
      </c>
      <c r="K11" s="470" t="s">
        <v>271</v>
      </c>
      <c r="L11" s="543" t="s">
        <v>271</v>
      </c>
      <c r="M11" s="470" t="s">
        <v>68</v>
      </c>
      <c r="N11" s="150"/>
    </row>
    <row r="12" spans="1:14" ht="14.45" customHeight="1" x14ac:dyDescent="0.2">
      <c r="A12" s="466" t="s">
        <v>507</v>
      </c>
      <c r="B12" s="467" t="s">
        <v>504</v>
      </c>
      <c r="C12" s="470">
        <v>35703.509999999995</v>
      </c>
      <c r="D12" s="470">
        <v>33</v>
      </c>
      <c r="E12" s="470">
        <v>34894.259999999995</v>
      </c>
      <c r="F12" s="543">
        <v>0.97733416126313633</v>
      </c>
      <c r="G12" s="470">
        <v>29</v>
      </c>
      <c r="H12" s="543">
        <v>0.87878787878787878</v>
      </c>
      <c r="I12" s="470">
        <v>809.25</v>
      </c>
      <c r="J12" s="543">
        <v>2.2665838736863689E-2</v>
      </c>
      <c r="K12" s="470">
        <v>4</v>
      </c>
      <c r="L12" s="543">
        <v>0.12121212121212122</v>
      </c>
      <c r="M12" s="470" t="s">
        <v>1</v>
      </c>
      <c r="N12" s="150"/>
    </row>
    <row r="13" spans="1:14" ht="14.45" customHeight="1" x14ac:dyDescent="0.2">
      <c r="A13" s="466" t="s">
        <v>507</v>
      </c>
      <c r="B13" s="467" t="s">
        <v>508</v>
      </c>
      <c r="C13" s="470">
        <v>35703.509999999995</v>
      </c>
      <c r="D13" s="470">
        <v>33</v>
      </c>
      <c r="E13" s="470">
        <v>34894.259999999995</v>
      </c>
      <c r="F13" s="543">
        <v>0.97733416126313633</v>
      </c>
      <c r="G13" s="470">
        <v>29</v>
      </c>
      <c r="H13" s="543">
        <v>0.87878787878787878</v>
      </c>
      <c r="I13" s="470">
        <v>809.25</v>
      </c>
      <c r="J13" s="543">
        <v>2.2665838736863689E-2</v>
      </c>
      <c r="K13" s="470">
        <v>4</v>
      </c>
      <c r="L13" s="543">
        <v>0.12121212121212122</v>
      </c>
      <c r="M13" s="470" t="s">
        <v>471</v>
      </c>
      <c r="N13" s="150"/>
    </row>
    <row r="14" spans="1:14" ht="14.45" customHeight="1" x14ac:dyDescent="0.2">
      <c r="A14" s="466" t="s">
        <v>271</v>
      </c>
      <c r="B14" s="467" t="s">
        <v>271</v>
      </c>
      <c r="C14" s="470" t="s">
        <v>271</v>
      </c>
      <c r="D14" s="470" t="s">
        <v>271</v>
      </c>
      <c r="E14" s="470" t="s">
        <v>271</v>
      </c>
      <c r="F14" s="543" t="s">
        <v>271</v>
      </c>
      <c r="G14" s="470" t="s">
        <v>271</v>
      </c>
      <c r="H14" s="543" t="s">
        <v>271</v>
      </c>
      <c r="I14" s="470" t="s">
        <v>271</v>
      </c>
      <c r="J14" s="543" t="s">
        <v>271</v>
      </c>
      <c r="K14" s="470" t="s">
        <v>271</v>
      </c>
      <c r="L14" s="543" t="s">
        <v>271</v>
      </c>
      <c r="M14" s="470" t="s">
        <v>472</v>
      </c>
      <c r="N14" s="150"/>
    </row>
    <row r="15" spans="1:14" ht="14.45" customHeight="1" x14ac:dyDescent="0.2">
      <c r="A15" s="466" t="s">
        <v>509</v>
      </c>
      <c r="B15" s="467" t="s">
        <v>504</v>
      </c>
      <c r="C15" s="470">
        <v>623147.76000000036</v>
      </c>
      <c r="D15" s="470">
        <v>889.5</v>
      </c>
      <c r="E15" s="470">
        <v>285052.07</v>
      </c>
      <c r="F15" s="543">
        <v>0.45743897081488322</v>
      </c>
      <c r="G15" s="470">
        <v>418.5</v>
      </c>
      <c r="H15" s="543">
        <v>0.47048903878583476</v>
      </c>
      <c r="I15" s="470">
        <v>338095.69000000035</v>
      </c>
      <c r="J15" s="543">
        <v>0.54256102918511684</v>
      </c>
      <c r="K15" s="470">
        <v>471</v>
      </c>
      <c r="L15" s="543">
        <v>0.5295109612141653</v>
      </c>
      <c r="M15" s="470" t="s">
        <v>1</v>
      </c>
      <c r="N15" s="150"/>
    </row>
    <row r="16" spans="1:14" ht="14.45" customHeight="1" x14ac:dyDescent="0.2">
      <c r="A16" s="466" t="s">
        <v>509</v>
      </c>
      <c r="B16" s="467" t="s">
        <v>505</v>
      </c>
      <c r="C16" s="470">
        <v>0</v>
      </c>
      <c r="D16" s="470">
        <v>3.5</v>
      </c>
      <c r="E16" s="470">
        <v>0</v>
      </c>
      <c r="F16" s="543" t="s">
        <v>271</v>
      </c>
      <c r="G16" s="470">
        <v>2.5</v>
      </c>
      <c r="H16" s="543">
        <v>0.7142857142857143</v>
      </c>
      <c r="I16" s="470">
        <v>0</v>
      </c>
      <c r="J16" s="543" t="s">
        <v>271</v>
      </c>
      <c r="K16" s="470">
        <v>1</v>
      </c>
      <c r="L16" s="543">
        <v>0.2857142857142857</v>
      </c>
      <c r="M16" s="470" t="s">
        <v>1</v>
      </c>
      <c r="N16" s="150"/>
    </row>
    <row r="17" spans="1:14" ht="14.45" customHeight="1" x14ac:dyDescent="0.2">
      <c r="A17" s="466" t="s">
        <v>509</v>
      </c>
      <c r="B17" s="467" t="s">
        <v>506</v>
      </c>
      <c r="C17" s="470">
        <v>600.29999999999995</v>
      </c>
      <c r="D17" s="470">
        <v>1</v>
      </c>
      <c r="E17" s="470">
        <v>600.29999999999995</v>
      </c>
      <c r="F17" s="543">
        <v>1</v>
      </c>
      <c r="G17" s="470">
        <v>1</v>
      </c>
      <c r="H17" s="543">
        <v>1</v>
      </c>
      <c r="I17" s="470" t="s">
        <v>271</v>
      </c>
      <c r="J17" s="543">
        <v>0</v>
      </c>
      <c r="K17" s="470" t="s">
        <v>271</v>
      </c>
      <c r="L17" s="543">
        <v>0</v>
      </c>
      <c r="M17" s="470" t="s">
        <v>1</v>
      </c>
      <c r="N17" s="150"/>
    </row>
    <row r="18" spans="1:14" ht="14.45" customHeight="1" x14ac:dyDescent="0.2">
      <c r="A18" s="466" t="s">
        <v>509</v>
      </c>
      <c r="B18" s="467" t="s">
        <v>510</v>
      </c>
      <c r="C18" s="470">
        <v>623748.06000000041</v>
      </c>
      <c r="D18" s="470">
        <v>894</v>
      </c>
      <c r="E18" s="470">
        <v>285652.37</v>
      </c>
      <c r="F18" s="543">
        <v>0.45796113578293102</v>
      </c>
      <c r="G18" s="470">
        <v>422</v>
      </c>
      <c r="H18" s="543">
        <v>0.47203579418344521</v>
      </c>
      <c r="I18" s="470">
        <v>338095.69000000035</v>
      </c>
      <c r="J18" s="543">
        <v>0.54203886421706893</v>
      </c>
      <c r="K18" s="470">
        <v>472</v>
      </c>
      <c r="L18" s="543">
        <v>0.52796420581655479</v>
      </c>
      <c r="M18" s="470" t="s">
        <v>471</v>
      </c>
      <c r="N18" s="150"/>
    </row>
    <row r="19" spans="1:14" ht="14.45" customHeight="1" x14ac:dyDescent="0.2">
      <c r="A19" s="466" t="s">
        <v>271</v>
      </c>
      <c r="B19" s="467" t="s">
        <v>271</v>
      </c>
      <c r="C19" s="470" t="s">
        <v>271</v>
      </c>
      <c r="D19" s="470" t="s">
        <v>271</v>
      </c>
      <c r="E19" s="470" t="s">
        <v>271</v>
      </c>
      <c r="F19" s="543" t="s">
        <v>271</v>
      </c>
      <c r="G19" s="470" t="s">
        <v>271</v>
      </c>
      <c r="H19" s="543" t="s">
        <v>271</v>
      </c>
      <c r="I19" s="470" t="s">
        <v>271</v>
      </c>
      <c r="J19" s="543" t="s">
        <v>271</v>
      </c>
      <c r="K19" s="470" t="s">
        <v>271</v>
      </c>
      <c r="L19" s="543" t="s">
        <v>271</v>
      </c>
      <c r="M19" s="470" t="s">
        <v>472</v>
      </c>
      <c r="N19" s="150"/>
    </row>
    <row r="20" spans="1:14" ht="14.45" customHeight="1" x14ac:dyDescent="0.2">
      <c r="A20" s="466" t="s">
        <v>511</v>
      </c>
      <c r="B20" s="467" t="s">
        <v>504</v>
      </c>
      <c r="C20" s="470">
        <v>516147.85000000003</v>
      </c>
      <c r="D20" s="470">
        <v>812</v>
      </c>
      <c r="E20" s="470">
        <v>252386.61000000004</v>
      </c>
      <c r="F20" s="543">
        <v>0.48898122892500673</v>
      </c>
      <c r="G20" s="470">
        <v>433</v>
      </c>
      <c r="H20" s="543">
        <v>0.53325123152709364</v>
      </c>
      <c r="I20" s="470">
        <v>263761.24</v>
      </c>
      <c r="J20" s="543">
        <v>0.51101877107499327</v>
      </c>
      <c r="K20" s="470">
        <v>379</v>
      </c>
      <c r="L20" s="543">
        <v>0.46674876847290642</v>
      </c>
      <c r="M20" s="470" t="s">
        <v>1</v>
      </c>
      <c r="N20" s="150"/>
    </row>
    <row r="21" spans="1:14" ht="14.45" customHeight="1" x14ac:dyDescent="0.2">
      <c r="A21" s="466" t="s">
        <v>511</v>
      </c>
      <c r="B21" s="467" t="s">
        <v>505</v>
      </c>
      <c r="C21" s="470">
        <v>0</v>
      </c>
      <c r="D21" s="470">
        <v>1</v>
      </c>
      <c r="E21" s="470" t="s">
        <v>271</v>
      </c>
      <c r="F21" s="543" t="s">
        <v>271</v>
      </c>
      <c r="G21" s="470" t="s">
        <v>271</v>
      </c>
      <c r="H21" s="543">
        <v>0</v>
      </c>
      <c r="I21" s="470">
        <v>0</v>
      </c>
      <c r="J21" s="543" t="s">
        <v>271</v>
      </c>
      <c r="K21" s="470">
        <v>1</v>
      </c>
      <c r="L21" s="543">
        <v>1</v>
      </c>
      <c r="M21" s="470" t="s">
        <v>1</v>
      </c>
      <c r="N21" s="150"/>
    </row>
    <row r="22" spans="1:14" ht="14.45" customHeight="1" x14ac:dyDescent="0.2">
      <c r="A22" s="466" t="s">
        <v>511</v>
      </c>
      <c r="B22" s="467" t="s">
        <v>512</v>
      </c>
      <c r="C22" s="470">
        <v>516147.85000000003</v>
      </c>
      <c r="D22" s="470">
        <v>813</v>
      </c>
      <c r="E22" s="470">
        <v>252386.61000000004</v>
      </c>
      <c r="F22" s="543">
        <v>0.48898122892500673</v>
      </c>
      <c r="G22" s="470">
        <v>433</v>
      </c>
      <c r="H22" s="543">
        <v>0.53259532595325954</v>
      </c>
      <c r="I22" s="470">
        <v>263761.24</v>
      </c>
      <c r="J22" s="543">
        <v>0.51101877107499327</v>
      </c>
      <c r="K22" s="470">
        <v>380</v>
      </c>
      <c r="L22" s="543">
        <v>0.46740467404674046</v>
      </c>
      <c r="M22" s="470" t="s">
        <v>471</v>
      </c>
      <c r="N22" s="150"/>
    </row>
    <row r="23" spans="1:14" ht="14.45" customHeight="1" x14ac:dyDescent="0.2">
      <c r="A23" s="466" t="s">
        <v>271</v>
      </c>
      <c r="B23" s="467" t="s">
        <v>271</v>
      </c>
      <c r="C23" s="470" t="s">
        <v>271</v>
      </c>
      <c r="D23" s="470" t="s">
        <v>271</v>
      </c>
      <c r="E23" s="470" t="s">
        <v>271</v>
      </c>
      <c r="F23" s="543" t="s">
        <v>271</v>
      </c>
      <c r="G23" s="470" t="s">
        <v>271</v>
      </c>
      <c r="H23" s="543" t="s">
        <v>271</v>
      </c>
      <c r="I23" s="470" t="s">
        <v>271</v>
      </c>
      <c r="J23" s="543" t="s">
        <v>271</v>
      </c>
      <c r="K23" s="470" t="s">
        <v>271</v>
      </c>
      <c r="L23" s="543" t="s">
        <v>271</v>
      </c>
      <c r="M23" s="470" t="s">
        <v>472</v>
      </c>
      <c r="N23" s="150"/>
    </row>
    <row r="24" spans="1:14" ht="14.45" customHeight="1" x14ac:dyDescent="0.2">
      <c r="A24" s="466" t="s">
        <v>462</v>
      </c>
      <c r="B24" s="467" t="s">
        <v>513</v>
      </c>
      <c r="C24" s="470">
        <v>1175599.4200000004</v>
      </c>
      <c r="D24" s="470">
        <v>1740</v>
      </c>
      <c r="E24" s="470">
        <v>572933.24</v>
      </c>
      <c r="F24" s="543">
        <v>0.48735413632647062</v>
      </c>
      <c r="G24" s="470">
        <v>884</v>
      </c>
      <c r="H24" s="543">
        <v>0.50804597701149423</v>
      </c>
      <c r="I24" s="470">
        <v>602666.1800000004</v>
      </c>
      <c r="J24" s="543">
        <v>0.51264586367352938</v>
      </c>
      <c r="K24" s="470">
        <v>856</v>
      </c>
      <c r="L24" s="543">
        <v>0.49195402298850577</v>
      </c>
      <c r="M24" s="470" t="s">
        <v>467</v>
      </c>
      <c r="N24" s="150"/>
    </row>
    <row r="25" spans="1:14" ht="14.45" customHeight="1" x14ac:dyDescent="0.2">
      <c r="A25" s="544" t="s">
        <v>244</v>
      </c>
    </row>
    <row r="26" spans="1:14" ht="14.45" customHeight="1" x14ac:dyDescent="0.2">
      <c r="A26" s="545" t="s">
        <v>514</v>
      </c>
    </row>
    <row r="27" spans="1:14" ht="14.45" customHeight="1" x14ac:dyDescent="0.2">
      <c r="A27" s="544" t="s">
        <v>515</v>
      </c>
    </row>
  </sheetData>
  <autoFilter ref="A4:M4" xr:uid="{00000000-0009-0000-0000-000010000000}"/>
  <mergeCells count="4">
    <mergeCell ref="E3:H3"/>
    <mergeCell ref="C3:D3"/>
    <mergeCell ref="I3:L3"/>
    <mergeCell ref="A1:L1"/>
  </mergeCells>
  <conditionalFormatting sqref="F4 F10 F25:F1048576">
    <cfRule type="cellIs" dxfId="35" priority="15" stopIfTrue="1" operator="lessThan">
      <formula>0.6</formula>
    </cfRule>
  </conditionalFormatting>
  <conditionalFormatting sqref="B5:B9">
    <cfRule type="expression" dxfId="34" priority="10">
      <formula>AND(LEFT(M5,6)&lt;&gt;"mezera",M5&lt;&gt;"")</formula>
    </cfRule>
  </conditionalFormatting>
  <conditionalFormatting sqref="A5:A9">
    <cfRule type="expression" dxfId="33" priority="8">
      <formula>AND(M5&lt;&gt;"",M5&lt;&gt;"mezeraKL")</formula>
    </cfRule>
  </conditionalFormatting>
  <conditionalFormatting sqref="F5:F9">
    <cfRule type="cellIs" dxfId="32" priority="7" operator="lessThan">
      <formula>0.6</formula>
    </cfRule>
  </conditionalFormatting>
  <conditionalFormatting sqref="B5:L9">
    <cfRule type="expression" dxfId="31" priority="9">
      <formula>OR($M5="KL",$M5="SumaKL")</formula>
    </cfRule>
    <cfRule type="expression" dxfId="30" priority="11">
      <formula>$M5="SumaNS"</formula>
    </cfRule>
  </conditionalFormatting>
  <conditionalFormatting sqref="A5:L9">
    <cfRule type="expression" dxfId="29" priority="12">
      <formula>$M5&lt;&gt;""</formula>
    </cfRule>
  </conditionalFormatting>
  <conditionalFormatting sqref="B11:B24">
    <cfRule type="expression" dxfId="28" priority="4">
      <formula>AND(LEFT(M11,6)&lt;&gt;"mezera",M11&lt;&gt;"")</formula>
    </cfRule>
  </conditionalFormatting>
  <conditionalFormatting sqref="A11:A24">
    <cfRule type="expression" dxfId="27" priority="2">
      <formula>AND(M11&lt;&gt;"",M11&lt;&gt;"mezeraKL")</formula>
    </cfRule>
  </conditionalFormatting>
  <conditionalFormatting sqref="F11:F24">
    <cfRule type="cellIs" dxfId="26" priority="1" operator="lessThan">
      <formula>0.6</formula>
    </cfRule>
  </conditionalFormatting>
  <conditionalFormatting sqref="B11:L24">
    <cfRule type="expression" dxfId="25" priority="3">
      <formula>OR($M11="KL",$M11="SumaKL")</formula>
    </cfRule>
    <cfRule type="expression" dxfId="24" priority="5">
      <formula>$M11="SumaNS"</formula>
    </cfRule>
  </conditionalFormatting>
  <conditionalFormatting sqref="A11:L24">
    <cfRule type="expression" dxfId="23" priority="6">
      <formula>$M11&lt;&gt;""</formula>
    </cfRule>
  </conditionalFormatting>
  <hyperlinks>
    <hyperlink ref="A2" location="Obsah!A1" display="Zpět na Obsah  KL 01  1.-4.měsíc" xr:uid="{7823FF6F-6095-4208-A0EC-9C43DED02996}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30">
    <tabColor theme="0" tint="-0.249977111117893"/>
    <pageSetUpPr fitToPage="1"/>
  </sheetPr>
  <dimension ref="A1:M11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ColWidth="8.85546875" defaultRowHeight="14.45" customHeight="1" x14ac:dyDescent="0.2"/>
  <cols>
    <col min="1" max="1" width="30.85546875" style="129" customWidth="1"/>
    <col min="2" max="2" width="11.140625" style="207" bestFit="1" customWidth="1"/>
    <col min="3" max="3" width="11.140625" style="129" hidden="1" customWidth="1"/>
    <col min="4" max="4" width="7.28515625" style="207" bestFit="1" customWidth="1"/>
    <col min="5" max="5" width="7.28515625" style="129" hidden="1" customWidth="1"/>
    <col min="6" max="6" width="11.140625" style="207" bestFit="1" customWidth="1"/>
    <col min="7" max="7" width="5.28515625" style="210" customWidth="1"/>
    <col min="8" max="8" width="7.28515625" style="207" bestFit="1" customWidth="1"/>
    <col min="9" max="9" width="5.28515625" style="210" customWidth="1"/>
    <col min="10" max="10" width="11.140625" style="207" customWidth="1"/>
    <col min="11" max="11" width="5.28515625" style="210" customWidth="1"/>
    <col min="12" max="12" width="7.28515625" style="207" customWidth="1"/>
    <col min="13" max="13" width="5.28515625" style="210" customWidth="1"/>
    <col min="14" max="14" width="0" style="129" hidden="1" customWidth="1"/>
    <col min="15" max="16384" width="8.85546875" style="129"/>
  </cols>
  <sheetData>
    <row r="1" spans="1:13" ht="18.600000000000001" customHeight="1" thickBot="1" x14ac:dyDescent="0.35">
      <c r="A1" s="368" t="s">
        <v>149</v>
      </c>
      <c r="B1" s="368"/>
      <c r="C1" s="368"/>
      <c r="D1" s="368"/>
      <c r="E1" s="368"/>
      <c r="F1" s="368"/>
      <c r="G1" s="368"/>
      <c r="H1" s="368"/>
      <c r="I1" s="368"/>
      <c r="J1" s="330"/>
      <c r="K1" s="330"/>
      <c r="L1" s="330"/>
      <c r="M1" s="330"/>
    </row>
    <row r="2" spans="1:13" ht="14.45" customHeight="1" thickBot="1" x14ac:dyDescent="0.25">
      <c r="A2" s="459" t="s">
        <v>270</v>
      </c>
      <c r="B2" s="214"/>
      <c r="C2" s="206"/>
      <c r="D2" s="214"/>
      <c r="E2" s="206"/>
      <c r="F2" s="214"/>
      <c r="G2" s="215"/>
      <c r="H2" s="214"/>
      <c r="I2" s="215"/>
    </row>
    <row r="3" spans="1:13" ht="14.45" customHeight="1" thickBot="1" x14ac:dyDescent="0.25">
      <c r="A3" s="143"/>
      <c r="B3" s="385" t="s">
        <v>15</v>
      </c>
      <c r="C3" s="387"/>
      <c r="D3" s="384"/>
      <c r="E3" s="142"/>
      <c r="F3" s="384" t="s">
        <v>16</v>
      </c>
      <c r="G3" s="384"/>
      <c r="H3" s="384"/>
      <c r="I3" s="384"/>
      <c r="J3" s="384" t="s">
        <v>148</v>
      </c>
      <c r="K3" s="384"/>
      <c r="L3" s="384"/>
      <c r="M3" s="386"/>
    </row>
    <row r="4" spans="1:13" ht="14.45" customHeight="1" thickBot="1" x14ac:dyDescent="0.25">
      <c r="A4" s="522" t="s">
        <v>135</v>
      </c>
      <c r="B4" s="523" t="s">
        <v>19</v>
      </c>
      <c r="C4" s="549"/>
      <c r="D4" s="523" t="s">
        <v>20</v>
      </c>
      <c r="E4" s="549"/>
      <c r="F4" s="523" t="s">
        <v>19</v>
      </c>
      <c r="G4" s="526" t="s">
        <v>2</v>
      </c>
      <c r="H4" s="523" t="s">
        <v>20</v>
      </c>
      <c r="I4" s="526" t="s">
        <v>2</v>
      </c>
      <c r="J4" s="523" t="s">
        <v>19</v>
      </c>
      <c r="K4" s="526" t="s">
        <v>2</v>
      </c>
      <c r="L4" s="523" t="s">
        <v>20</v>
      </c>
      <c r="M4" s="527" t="s">
        <v>2</v>
      </c>
    </row>
    <row r="5" spans="1:13" ht="14.45" customHeight="1" x14ac:dyDescent="0.2">
      <c r="A5" s="546" t="s">
        <v>516</v>
      </c>
      <c r="B5" s="537">
        <v>439378.05999999994</v>
      </c>
      <c r="C5" s="480">
        <v>1</v>
      </c>
      <c r="D5" s="550">
        <v>642</v>
      </c>
      <c r="E5" s="553" t="s">
        <v>516</v>
      </c>
      <c r="F5" s="537">
        <v>207612.65</v>
      </c>
      <c r="G5" s="505">
        <v>0.47251483153255314</v>
      </c>
      <c r="H5" s="484">
        <v>298</v>
      </c>
      <c r="I5" s="528">
        <v>0.46417445482866043</v>
      </c>
      <c r="J5" s="556">
        <v>231765.40999999995</v>
      </c>
      <c r="K5" s="505">
        <v>0.52748516846744686</v>
      </c>
      <c r="L5" s="484">
        <v>344</v>
      </c>
      <c r="M5" s="528">
        <v>0.53582554517133951</v>
      </c>
    </row>
    <row r="6" spans="1:13" ht="14.45" customHeight="1" x14ac:dyDescent="0.2">
      <c r="A6" s="547" t="s">
        <v>517</v>
      </c>
      <c r="B6" s="538">
        <v>698.17</v>
      </c>
      <c r="C6" s="487">
        <v>1</v>
      </c>
      <c r="D6" s="551">
        <v>5</v>
      </c>
      <c r="E6" s="554" t="s">
        <v>517</v>
      </c>
      <c r="F6" s="538">
        <v>698.17</v>
      </c>
      <c r="G6" s="513">
        <v>1</v>
      </c>
      <c r="H6" s="491">
        <v>5</v>
      </c>
      <c r="I6" s="529">
        <v>1</v>
      </c>
      <c r="J6" s="557"/>
      <c r="K6" s="513">
        <v>0</v>
      </c>
      <c r="L6" s="491"/>
      <c r="M6" s="529">
        <v>0</v>
      </c>
    </row>
    <row r="7" spans="1:13" ht="14.45" customHeight="1" x14ac:dyDescent="0.2">
      <c r="A7" s="547" t="s">
        <v>518</v>
      </c>
      <c r="B7" s="538">
        <v>13827.76</v>
      </c>
      <c r="C7" s="487">
        <v>1</v>
      </c>
      <c r="D7" s="551">
        <v>24</v>
      </c>
      <c r="E7" s="554" t="s">
        <v>518</v>
      </c>
      <c r="F7" s="538">
        <v>8161.2900000000009</v>
      </c>
      <c r="G7" s="513">
        <v>0.59021056194206445</v>
      </c>
      <c r="H7" s="491">
        <v>19</v>
      </c>
      <c r="I7" s="529">
        <v>0.79166666666666663</v>
      </c>
      <c r="J7" s="557">
        <v>5666.4699999999993</v>
      </c>
      <c r="K7" s="513">
        <v>0.40978943805793555</v>
      </c>
      <c r="L7" s="491">
        <v>5</v>
      </c>
      <c r="M7" s="529">
        <v>0.20833333333333334</v>
      </c>
    </row>
    <row r="8" spans="1:13" ht="14.45" customHeight="1" x14ac:dyDescent="0.2">
      <c r="A8" s="547" t="s">
        <v>519</v>
      </c>
      <c r="B8" s="538">
        <v>82451.329999999987</v>
      </c>
      <c r="C8" s="487">
        <v>1</v>
      </c>
      <c r="D8" s="551">
        <v>121</v>
      </c>
      <c r="E8" s="554" t="s">
        <v>519</v>
      </c>
      <c r="F8" s="538">
        <v>24574.52</v>
      </c>
      <c r="G8" s="513">
        <v>0.29804880042565723</v>
      </c>
      <c r="H8" s="491">
        <v>55</v>
      </c>
      <c r="I8" s="529">
        <v>0.45454545454545453</v>
      </c>
      <c r="J8" s="557">
        <v>57876.809999999983</v>
      </c>
      <c r="K8" s="513">
        <v>0.70195119957434271</v>
      </c>
      <c r="L8" s="491">
        <v>66</v>
      </c>
      <c r="M8" s="529">
        <v>0.54545454545454541</v>
      </c>
    </row>
    <row r="9" spans="1:13" ht="14.45" customHeight="1" x14ac:dyDescent="0.2">
      <c r="A9" s="547" t="s">
        <v>520</v>
      </c>
      <c r="B9" s="538">
        <v>436036.48999999993</v>
      </c>
      <c r="C9" s="487">
        <v>1</v>
      </c>
      <c r="D9" s="551">
        <v>651</v>
      </c>
      <c r="E9" s="554" t="s">
        <v>520</v>
      </c>
      <c r="F9" s="538">
        <v>210176.72999999998</v>
      </c>
      <c r="G9" s="513">
        <v>0.48201637895030303</v>
      </c>
      <c r="H9" s="491">
        <v>341</v>
      </c>
      <c r="I9" s="529">
        <v>0.52380952380952384</v>
      </c>
      <c r="J9" s="557">
        <v>225859.75999999995</v>
      </c>
      <c r="K9" s="513">
        <v>0.51798362104969697</v>
      </c>
      <c r="L9" s="491">
        <v>310</v>
      </c>
      <c r="M9" s="529">
        <v>0.47619047619047616</v>
      </c>
    </row>
    <row r="10" spans="1:13" ht="14.45" customHeight="1" x14ac:dyDescent="0.2">
      <c r="A10" s="547" t="s">
        <v>521</v>
      </c>
      <c r="B10" s="538">
        <v>199100.15000000002</v>
      </c>
      <c r="C10" s="487">
        <v>1</v>
      </c>
      <c r="D10" s="551">
        <v>284</v>
      </c>
      <c r="E10" s="554" t="s">
        <v>521</v>
      </c>
      <c r="F10" s="538">
        <v>118761.51000000001</v>
      </c>
      <c r="G10" s="513">
        <v>0.59649131354245588</v>
      </c>
      <c r="H10" s="491">
        <v>158</v>
      </c>
      <c r="I10" s="529">
        <v>0.55633802816901412</v>
      </c>
      <c r="J10" s="557">
        <v>80338.640000000014</v>
      </c>
      <c r="K10" s="513">
        <v>0.40350868645754412</v>
      </c>
      <c r="L10" s="491">
        <v>126</v>
      </c>
      <c r="M10" s="529">
        <v>0.44366197183098594</v>
      </c>
    </row>
    <row r="11" spans="1:13" ht="14.45" customHeight="1" thickBot="1" x14ac:dyDescent="0.25">
      <c r="A11" s="548" t="s">
        <v>522</v>
      </c>
      <c r="B11" s="539">
        <v>4107.46</v>
      </c>
      <c r="C11" s="494">
        <v>1</v>
      </c>
      <c r="D11" s="552">
        <v>13</v>
      </c>
      <c r="E11" s="555" t="s">
        <v>522</v>
      </c>
      <c r="F11" s="539">
        <v>2948.37</v>
      </c>
      <c r="G11" s="506">
        <v>0.71780857269456055</v>
      </c>
      <c r="H11" s="498">
        <v>8</v>
      </c>
      <c r="I11" s="530">
        <v>0.61538461538461542</v>
      </c>
      <c r="J11" s="558">
        <v>1159.0900000000001</v>
      </c>
      <c r="K11" s="506">
        <v>0.28219142730543939</v>
      </c>
      <c r="L11" s="498">
        <v>5</v>
      </c>
      <c r="M11" s="530">
        <v>0.38461538461538464</v>
      </c>
    </row>
  </sheetData>
  <autoFilter ref="A4:N4" xr:uid="{00000000-0009-0000-0000-000011000000}"/>
  <mergeCells count="4">
    <mergeCell ref="A1:M1"/>
    <mergeCell ref="B3:D3"/>
    <mergeCell ref="F3:I3"/>
    <mergeCell ref="J3:M3"/>
  </mergeCells>
  <conditionalFormatting sqref="G4:G1048576">
    <cfRule type="cellIs" dxfId="22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 xr:uid="{186F5B49-43E6-458B-B284-301875732B68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12">
    <tabColor theme="0" tint="-0.249977111117893"/>
    <pageSetUpPr fitToPage="1"/>
  </sheetPr>
  <dimension ref="A1:U1179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ColWidth="8.85546875" defaultRowHeight="14.45" customHeight="1" outlineLevelCol="1" x14ac:dyDescent="0.2"/>
  <cols>
    <col min="1" max="1" width="9.7109375" style="129" hidden="1" customWidth="1" outlineLevel="1"/>
    <col min="2" max="2" width="28.28515625" style="129" hidden="1" customWidth="1" outlineLevel="1"/>
    <col min="3" max="3" width="9" style="129" customWidth="1" collapsed="1"/>
    <col min="4" max="4" width="18.7109375" style="218" customWidth="1"/>
    <col min="5" max="5" width="13.5703125" style="208" customWidth="1"/>
    <col min="6" max="6" width="6" style="129" bestFit="1" customWidth="1"/>
    <col min="7" max="7" width="8.7109375" style="129" customWidth="1"/>
    <col min="8" max="8" width="5" style="129" bestFit="1" customWidth="1"/>
    <col min="9" max="9" width="8.5703125" style="129" hidden="1" customWidth="1" outlineLevel="1"/>
    <col min="10" max="10" width="25.7109375" style="129" customWidth="1" collapsed="1"/>
    <col min="11" max="11" width="8.7109375" style="129" customWidth="1"/>
    <col min="12" max="12" width="7.7109375" style="209" customWidth="1"/>
    <col min="13" max="13" width="11.140625" style="209" customWidth="1"/>
    <col min="14" max="14" width="7.7109375" style="129" customWidth="1"/>
    <col min="15" max="15" width="7.7109375" style="219" customWidth="1"/>
    <col min="16" max="16" width="11.140625" style="209" customWidth="1"/>
    <col min="17" max="17" width="5.42578125" style="210" bestFit="1" customWidth="1"/>
    <col min="18" max="18" width="7.7109375" style="129" customWidth="1"/>
    <col min="19" max="19" width="5.42578125" style="210" bestFit="1" customWidth="1"/>
    <col min="20" max="20" width="7.7109375" style="219" customWidth="1"/>
    <col min="21" max="21" width="5.42578125" style="210" bestFit="1" customWidth="1"/>
    <col min="22" max="16384" width="8.85546875" style="129"/>
  </cols>
  <sheetData>
    <row r="1" spans="1:21" ht="18.600000000000001" customHeight="1" thickBot="1" x14ac:dyDescent="0.35">
      <c r="A1" s="359" t="s">
        <v>1824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  <c r="S1" s="330"/>
      <c r="T1" s="330"/>
      <c r="U1" s="330"/>
    </row>
    <row r="2" spans="1:21" ht="14.45" customHeight="1" thickBot="1" x14ac:dyDescent="0.25">
      <c r="A2" s="459" t="s">
        <v>270</v>
      </c>
      <c r="B2" s="216"/>
      <c r="C2" s="206"/>
      <c r="D2" s="206"/>
      <c r="E2" s="217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</row>
    <row r="3" spans="1:21" ht="14.45" customHeight="1" thickBot="1" x14ac:dyDescent="0.25">
      <c r="A3" s="391"/>
      <c r="B3" s="392"/>
      <c r="C3" s="392"/>
      <c r="D3" s="392"/>
      <c r="E3" s="392"/>
      <c r="F3" s="392"/>
      <c r="G3" s="392"/>
      <c r="H3" s="392"/>
      <c r="I3" s="392"/>
      <c r="J3" s="392"/>
      <c r="K3" s="393" t="s">
        <v>127</v>
      </c>
      <c r="L3" s="394"/>
      <c r="M3" s="66">
        <f>SUBTOTAL(9,M7:M1048576)</f>
        <v>1175599.420000002</v>
      </c>
      <c r="N3" s="66">
        <f>SUBTOTAL(9,N7:N1048576)</f>
        <v>3771</v>
      </c>
      <c r="O3" s="66">
        <f>SUBTOTAL(9,O7:O1048576)</f>
        <v>1740</v>
      </c>
      <c r="P3" s="66">
        <f>SUBTOTAL(9,P7:P1048576)</f>
        <v>572933.23999999987</v>
      </c>
      <c r="Q3" s="67">
        <f>IF(M3=0,0,P3/M3)</f>
        <v>0.48735413632646984</v>
      </c>
      <c r="R3" s="66">
        <f>SUBTOTAL(9,R7:R1048576)</f>
        <v>1790</v>
      </c>
      <c r="S3" s="67">
        <f>IF(N3=0,0,R3/N3)</f>
        <v>0.47467515247944841</v>
      </c>
      <c r="T3" s="66">
        <f>SUBTOTAL(9,T7:T1048576)</f>
        <v>884</v>
      </c>
      <c r="U3" s="68">
        <f>IF(O3=0,0,T3/O3)</f>
        <v>0.50804597701149423</v>
      </c>
    </row>
    <row r="4" spans="1:21" ht="14.45" customHeight="1" x14ac:dyDescent="0.2">
      <c r="A4" s="69"/>
      <c r="B4" s="70"/>
      <c r="C4" s="70"/>
      <c r="D4" s="71"/>
      <c r="E4" s="143"/>
      <c r="F4" s="70"/>
      <c r="G4" s="70"/>
      <c r="H4" s="70"/>
      <c r="I4" s="70"/>
      <c r="J4" s="70"/>
      <c r="K4" s="70"/>
      <c r="L4" s="70"/>
      <c r="M4" s="395" t="s">
        <v>15</v>
      </c>
      <c r="N4" s="396"/>
      <c r="O4" s="396"/>
      <c r="P4" s="397" t="s">
        <v>21</v>
      </c>
      <c r="Q4" s="396"/>
      <c r="R4" s="396"/>
      <c r="S4" s="396"/>
      <c r="T4" s="396"/>
      <c r="U4" s="398"/>
    </row>
    <row r="5" spans="1:21" ht="14.45" customHeight="1" thickBot="1" x14ac:dyDescent="0.25">
      <c r="A5" s="72"/>
      <c r="B5" s="73"/>
      <c r="C5" s="70"/>
      <c r="D5" s="71"/>
      <c r="E5" s="143"/>
      <c r="F5" s="70"/>
      <c r="G5" s="70"/>
      <c r="H5" s="70"/>
      <c r="I5" s="70"/>
      <c r="J5" s="70"/>
      <c r="K5" s="70"/>
      <c r="L5" s="70"/>
      <c r="M5" s="85" t="s">
        <v>22</v>
      </c>
      <c r="N5" s="86" t="s">
        <v>13</v>
      </c>
      <c r="O5" s="86" t="s">
        <v>20</v>
      </c>
      <c r="P5" s="388" t="s">
        <v>22</v>
      </c>
      <c r="Q5" s="389"/>
      <c r="R5" s="388" t="s">
        <v>13</v>
      </c>
      <c r="S5" s="389"/>
      <c r="T5" s="388" t="s">
        <v>20</v>
      </c>
      <c r="U5" s="390"/>
    </row>
    <row r="6" spans="1:21" s="208" customFormat="1" ht="14.45" customHeight="1" thickBot="1" x14ac:dyDescent="0.25">
      <c r="A6" s="559" t="s">
        <v>23</v>
      </c>
      <c r="B6" s="560" t="s">
        <v>5</v>
      </c>
      <c r="C6" s="559" t="s">
        <v>24</v>
      </c>
      <c r="D6" s="560" t="s">
        <v>6</v>
      </c>
      <c r="E6" s="560" t="s">
        <v>151</v>
      </c>
      <c r="F6" s="560" t="s">
        <v>25</v>
      </c>
      <c r="G6" s="560" t="s">
        <v>26</v>
      </c>
      <c r="H6" s="560" t="s">
        <v>8</v>
      </c>
      <c r="I6" s="560" t="s">
        <v>10</v>
      </c>
      <c r="J6" s="560" t="s">
        <v>11</v>
      </c>
      <c r="K6" s="560" t="s">
        <v>12</v>
      </c>
      <c r="L6" s="560" t="s">
        <v>27</v>
      </c>
      <c r="M6" s="561" t="s">
        <v>14</v>
      </c>
      <c r="N6" s="562" t="s">
        <v>28</v>
      </c>
      <c r="O6" s="562" t="s">
        <v>28</v>
      </c>
      <c r="P6" s="562" t="s">
        <v>14</v>
      </c>
      <c r="Q6" s="562" t="s">
        <v>2</v>
      </c>
      <c r="R6" s="562" t="s">
        <v>28</v>
      </c>
      <c r="S6" s="562" t="s">
        <v>2</v>
      </c>
      <c r="T6" s="562" t="s">
        <v>28</v>
      </c>
      <c r="U6" s="563" t="s">
        <v>2</v>
      </c>
    </row>
    <row r="7" spans="1:21" ht="14.45" customHeight="1" x14ac:dyDescent="0.2">
      <c r="A7" s="564">
        <v>27</v>
      </c>
      <c r="B7" s="565" t="s">
        <v>503</v>
      </c>
      <c r="C7" s="565" t="s">
        <v>507</v>
      </c>
      <c r="D7" s="566" t="s">
        <v>1821</v>
      </c>
      <c r="E7" s="567" t="s">
        <v>517</v>
      </c>
      <c r="F7" s="565" t="s">
        <v>504</v>
      </c>
      <c r="G7" s="565" t="s">
        <v>523</v>
      </c>
      <c r="H7" s="565" t="s">
        <v>271</v>
      </c>
      <c r="I7" s="565" t="s">
        <v>524</v>
      </c>
      <c r="J7" s="565" t="s">
        <v>525</v>
      </c>
      <c r="K7" s="565" t="s">
        <v>526</v>
      </c>
      <c r="L7" s="568">
        <v>58.77</v>
      </c>
      <c r="M7" s="568">
        <v>58.77</v>
      </c>
      <c r="N7" s="565">
        <v>1</v>
      </c>
      <c r="O7" s="569">
        <v>1</v>
      </c>
      <c r="P7" s="568">
        <v>58.77</v>
      </c>
      <c r="Q7" s="570">
        <v>1</v>
      </c>
      <c r="R7" s="565">
        <v>1</v>
      </c>
      <c r="S7" s="570">
        <v>1</v>
      </c>
      <c r="T7" s="569">
        <v>1</v>
      </c>
      <c r="U7" s="122">
        <v>1</v>
      </c>
    </row>
    <row r="8" spans="1:21" ht="14.45" customHeight="1" x14ac:dyDescent="0.2">
      <c r="A8" s="486">
        <v>27</v>
      </c>
      <c r="B8" s="487" t="s">
        <v>503</v>
      </c>
      <c r="C8" s="487" t="s">
        <v>507</v>
      </c>
      <c r="D8" s="571" t="s">
        <v>1821</v>
      </c>
      <c r="E8" s="572" t="s">
        <v>517</v>
      </c>
      <c r="F8" s="487" t="s">
        <v>504</v>
      </c>
      <c r="G8" s="487" t="s">
        <v>523</v>
      </c>
      <c r="H8" s="487" t="s">
        <v>271</v>
      </c>
      <c r="I8" s="487" t="s">
        <v>527</v>
      </c>
      <c r="J8" s="487" t="s">
        <v>525</v>
      </c>
      <c r="K8" s="487" t="s">
        <v>528</v>
      </c>
      <c r="L8" s="488">
        <v>97.96</v>
      </c>
      <c r="M8" s="488">
        <v>195.92</v>
      </c>
      <c r="N8" s="487">
        <v>2</v>
      </c>
      <c r="O8" s="573">
        <v>2</v>
      </c>
      <c r="P8" s="488">
        <v>195.92</v>
      </c>
      <c r="Q8" s="513">
        <v>1</v>
      </c>
      <c r="R8" s="487">
        <v>2</v>
      </c>
      <c r="S8" s="513">
        <v>1</v>
      </c>
      <c r="T8" s="573">
        <v>2</v>
      </c>
      <c r="U8" s="529">
        <v>1</v>
      </c>
    </row>
    <row r="9" spans="1:21" ht="14.45" customHeight="1" x14ac:dyDescent="0.2">
      <c r="A9" s="486">
        <v>27</v>
      </c>
      <c r="B9" s="487" t="s">
        <v>503</v>
      </c>
      <c r="C9" s="487" t="s">
        <v>507</v>
      </c>
      <c r="D9" s="571" t="s">
        <v>1821</v>
      </c>
      <c r="E9" s="572" t="s">
        <v>517</v>
      </c>
      <c r="F9" s="487" t="s">
        <v>504</v>
      </c>
      <c r="G9" s="487" t="s">
        <v>529</v>
      </c>
      <c r="H9" s="487" t="s">
        <v>271</v>
      </c>
      <c r="I9" s="487" t="s">
        <v>530</v>
      </c>
      <c r="J9" s="487" t="s">
        <v>531</v>
      </c>
      <c r="K9" s="487" t="s">
        <v>532</v>
      </c>
      <c r="L9" s="488">
        <v>91.11</v>
      </c>
      <c r="M9" s="488">
        <v>91.11</v>
      </c>
      <c r="N9" s="487">
        <v>1</v>
      </c>
      <c r="O9" s="573">
        <v>1</v>
      </c>
      <c r="P9" s="488">
        <v>91.11</v>
      </c>
      <c r="Q9" s="513">
        <v>1</v>
      </c>
      <c r="R9" s="487">
        <v>1</v>
      </c>
      <c r="S9" s="513">
        <v>1</v>
      </c>
      <c r="T9" s="573">
        <v>1</v>
      </c>
      <c r="U9" s="529">
        <v>1</v>
      </c>
    </row>
    <row r="10" spans="1:21" ht="14.45" customHeight="1" x14ac:dyDescent="0.2">
      <c r="A10" s="486">
        <v>27</v>
      </c>
      <c r="B10" s="487" t="s">
        <v>503</v>
      </c>
      <c r="C10" s="487" t="s">
        <v>507</v>
      </c>
      <c r="D10" s="571" t="s">
        <v>1821</v>
      </c>
      <c r="E10" s="572" t="s">
        <v>517</v>
      </c>
      <c r="F10" s="487" t="s">
        <v>504</v>
      </c>
      <c r="G10" s="487" t="s">
        <v>533</v>
      </c>
      <c r="H10" s="487" t="s">
        <v>486</v>
      </c>
      <c r="I10" s="487" t="s">
        <v>534</v>
      </c>
      <c r="J10" s="487" t="s">
        <v>535</v>
      </c>
      <c r="K10" s="487" t="s">
        <v>536</v>
      </c>
      <c r="L10" s="488">
        <v>352.37</v>
      </c>
      <c r="M10" s="488">
        <v>352.37</v>
      </c>
      <c r="N10" s="487">
        <v>1</v>
      </c>
      <c r="O10" s="573">
        <v>1</v>
      </c>
      <c r="P10" s="488">
        <v>352.37</v>
      </c>
      <c r="Q10" s="513">
        <v>1</v>
      </c>
      <c r="R10" s="487">
        <v>1</v>
      </c>
      <c r="S10" s="513">
        <v>1</v>
      </c>
      <c r="T10" s="573">
        <v>1</v>
      </c>
      <c r="U10" s="529">
        <v>1</v>
      </c>
    </row>
    <row r="11" spans="1:21" ht="14.45" customHeight="1" x14ac:dyDescent="0.2">
      <c r="A11" s="486">
        <v>27</v>
      </c>
      <c r="B11" s="487" t="s">
        <v>503</v>
      </c>
      <c r="C11" s="487" t="s">
        <v>507</v>
      </c>
      <c r="D11" s="571" t="s">
        <v>1821</v>
      </c>
      <c r="E11" s="572" t="s">
        <v>521</v>
      </c>
      <c r="F11" s="487" t="s">
        <v>504</v>
      </c>
      <c r="G11" s="487" t="s">
        <v>537</v>
      </c>
      <c r="H11" s="487" t="s">
        <v>486</v>
      </c>
      <c r="I11" s="487" t="s">
        <v>538</v>
      </c>
      <c r="J11" s="487" t="s">
        <v>539</v>
      </c>
      <c r="K11" s="487" t="s">
        <v>540</v>
      </c>
      <c r="L11" s="488">
        <v>72.55</v>
      </c>
      <c r="M11" s="488">
        <v>72.55</v>
      </c>
      <c r="N11" s="487">
        <v>1</v>
      </c>
      <c r="O11" s="573">
        <v>0.5</v>
      </c>
      <c r="P11" s="488">
        <v>72.55</v>
      </c>
      <c r="Q11" s="513">
        <v>1</v>
      </c>
      <c r="R11" s="487">
        <v>1</v>
      </c>
      <c r="S11" s="513">
        <v>1</v>
      </c>
      <c r="T11" s="573">
        <v>0.5</v>
      </c>
      <c r="U11" s="529">
        <v>1</v>
      </c>
    </row>
    <row r="12" spans="1:21" ht="14.45" customHeight="1" x14ac:dyDescent="0.2">
      <c r="A12" s="486">
        <v>27</v>
      </c>
      <c r="B12" s="487" t="s">
        <v>503</v>
      </c>
      <c r="C12" s="487" t="s">
        <v>507</v>
      </c>
      <c r="D12" s="571" t="s">
        <v>1821</v>
      </c>
      <c r="E12" s="572" t="s">
        <v>521</v>
      </c>
      <c r="F12" s="487" t="s">
        <v>504</v>
      </c>
      <c r="G12" s="487" t="s">
        <v>541</v>
      </c>
      <c r="H12" s="487" t="s">
        <v>486</v>
      </c>
      <c r="I12" s="487" t="s">
        <v>542</v>
      </c>
      <c r="J12" s="487" t="s">
        <v>543</v>
      </c>
      <c r="K12" s="487" t="s">
        <v>544</v>
      </c>
      <c r="L12" s="488">
        <v>93.27</v>
      </c>
      <c r="M12" s="488">
        <v>93.27</v>
      </c>
      <c r="N12" s="487">
        <v>1</v>
      </c>
      <c r="O12" s="573">
        <v>1</v>
      </c>
      <c r="P12" s="488">
        <v>93.27</v>
      </c>
      <c r="Q12" s="513">
        <v>1</v>
      </c>
      <c r="R12" s="487">
        <v>1</v>
      </c>
      <c r="S12" s="513">
        <v>1</v>
      </c>
      <c r="T12" s="573">
        <v>1</v>
      </c>
      <c r="U12" s="529">
        <v>1</v>
      </c>
    </row>
    <row r="13" spans="1:21" ht="14.45" customHeight="1" x14ac:dyDescent="0.2">
      <c r="A13" s="486">
        <v>27</v>
      </c>
      <c r="B13" s="487" t="s">
        <v>503</v>
      </c>
      <c r="C13" s="487" t="s">
        <v>507</v>
      </c>
      <c r="D13" s="571" t="s">
        <v>1821</v>
      </c>
      <c r="E13" s="572" t="s">
        <v>521</v>
      </c>
      <c r="F13" s="487" t="s">
        <v>504</v>
      </c>
      <c r="G13" s="487" t="s">
        <v>541</v>
      </c>
      <c r="H13" s="487" t="s">
        <v>486</v>
      </c>
      <c r="I13" s="487" t="s">
        <v>545</v>
      </c>
      <c r="J13" s="487" t="s">
        <v>543</v>
      </c>
      <c r="K13" s="487" t="s">
        <v>546</v>
      </c>
      <c r="L13" s="488">
        <v>31.09</v>
      </c>
      <c r="M13" s="488">
        <v>93.27</v>
      </c>
      <c r="N13" s="487">
        <v>3</v>
      </c>
      <c r="O13" s="573">
        <v>1</v>
      </c>
      <c r="P13" s="488"/>
      <c r="Q13" s="513">
        <v>0</v>
      </c>
      <c r="R13" s="487"/>
      <c r="S13" s="513">
        <v>0</v>
      </c>
      <c r="T13" s="573"/>
      <c r="U13" s="529">
        <v>0</v>
      </c>
    </row>
    <row r="14" spans="1:21" ht="14.45" customHeight="1" x14ac:dyDescent="0.2">
      <c r="A14" s="486">
        <v>27</v>
      </c>
      <c r="B14" s="487" t="s">
        <v>503</v>
      </c>
      <c r="C14" s="487" t="s">
        <v>507</v>
      </c>
      <c r="D14" s="571" t="s">
        <v>1821</v>
      </c>
      <c r="E14" s="572" t="s">
        <v>521</v>
      </c>
      <c r="F14" s="487" t="s">
        <v>504</v>
      </c>
      <c r="G14" s="487" t="s">
        <v>547</v>
      </c>
      <c r="H14" s="487" t="s">
        <v>486</v>
      </c>
      <c r="I14" s="487" t="s">
        <v>548</v>
      </c>
      <c r="J14" s="487" t="s">
        <v>549</v>
      </c>
      <c r="K14" s="487" t="s">
        <v>550</v>
      </c>
      <c r="L14" s="488">
        <v>139.77000000000001</v>
      </c>
      <c r="M14" s="488">
        <v>139.77000000000001</v>
      </c>
      <c r="N14" s="487">
        <v>1</v>
      </c>
      <c r="O14" s="573">
        <v>0.5</v>
      </c>
      <c r="P14" s="488">
        <v>139.77000000000001</v>
      </c>
      <c r="Q14" s="513">
        <v>1</v>
      </c>
      <c r="R14" s="487">
        <v>1</v>
      </c>
      <c r="S14" s="513">
        <v>1</v>
      </c>
      <c r="T14" s="573">
        <v>0.5</v>
      </c>
      <c r="U14" s="529">
        <v>1</v>
      </c>
    </row>
    <row r="15" spans="1:21" ht="14.45" customHeight="1" x14ac:dyDescent="0.2">
      <c r="A15" s="486">
        <v>27</v>
      </c>
      <c r="B15" s="487" t="s">
        <v>503</v>
      </c>
      <c r="C15" s="487" t="s">
        <v>507</v>
      </c>
      <c r="D15" s="571" t="s">
        <v>1821</v>
      </c>
      <c r="E15" s="572" t="s">
        <v>521</v>
      </c>
      <c r="F15" s="487" t="s">
        <v>504</v>
      </c>
      <c r="G15" s="487" t="s">
        <v>551</v>
      </c>
      <c r="H15" s="487" t="s">
        <v>486</v>
      </c>
      <c r="I15" s="487" t="s">
        <v>552</v>
      </c>
      <c r="J15" s="487" t="s">
        <v>553</v>
      </c>
      <c r="K15" s="487" t="s">
        <v>554</v>
      </c>
      <c r="L15" s="488">
        <v>176.32</v>
      </c>
      <c r="M15" s="488">
        <v>176.32</v>
      </c>
      <c r="N15" s="487">
        <v>1</v>
      </c>
      <c r="O15" s="573">
        <v>1</v>
      </c>
      <c r="P15" s="488">
        <v>176.32</v>
      </c>
      <c r="Q15" s="513">
        <v>1</v>
      </c>
      <c r="R15" s="487">
        <v>1</v>
      </c>
      <c r="S15" s="513">
        <v>1</v>
      </c>
      <c r="T15" s="573">
        <v>1</v>
      </c>
      <c r="U15" s="529">
        <v>1</v>
      </c>
    </row>
    <row r="16" spans="1:21" ht="14.45" customHeight="1" x14ac:dyDescent="0.2">
      <c r="A16" s="486">
        <v>27</v>
      </c>
      <c r="B16" s="487" t="s">
        <v>503</v>
      </c>
      <c r="C16" s="487" t="s">
        <v>507</v>
      </c>
      <c r="D16" s="571" t="s">
        <v>1821</v>
      </c>
      <c r="E16" s="572" t="s">
        <v>521</v>
      </c>
      <c r="F16" s="487" t="s">
        <v>504</v>
      </c>
      <c r="G16" s="487" t="s">
        <v>555</v>
      </c>
      <c r="H16" s="487" t="s">
        <v>271</v>
      </c>
      <c r="I16" s="487" t="s">
        <v>556</v>
      </c>
      <c r="J16" s="487" t="s">
        <v>557</v>
      </c>
      <c r="K16" s="487" t="s">
        <v>558</v>
      </c>
      <c r="L16" s="488">
        <v>1771.84</v>
      </c>
      <c r="M16" s="488">
        <v>1771.84</v>
      </c>
      <c r="N16" s="487">
        <v>1</v>
      </c>
      <c r="O16" s="573">
        <v>1</v>
      </c>
      <c r="P16" s="488">
        <v>1771.84</v>
      </c>
      <c r="Q16" s="513">
        <v>1</v>
      </c>
      <c r="R16" s="487">
        <v>1</v>
      </c>
      <c r="S16" s="513">
        <v>1</v>
      </c>
      <c r="T16" s="573">
        <v>1</v>
      </c>
      <c r="U16" s="529">
        <v>1</v>
      </c>
    </row>
    <row r="17" spans="1:21" ht="14.45" customHeight="1" x14ac:dyDescent="0.2">
      <c r="A17" s="486">
        <v>27</v>
      </c>
      <c r="B17" s="487" t="s">
        <v>503</v>
      </c>
      <c r="C17" s="487" t="s">
        <v>507</v>
      </c>
      <c r="D17" s="571" t="s">
        <v>1821</v>
      </c>
      <c r="E17" s="572" t="s">
        <v>521</v>
      </c>
      <c r="F17" s="487" t="s">
        <v>504</v>
      </c>
      <c r="G17" s="487" t="s">
        <v>555</v>
      </c>
      <c r="H17" s="487" t="s">
        <v>271</v>
      </c>
      <c r="I17" s="487" t="s">
        <v>559</v>
      </c>
      <c r="J17" s="487" t="s">
        <v>557</v>
      </c>
      <c r="K17" s="487" t="s">
        <v>560</v>
      </c>
      <c r="L17" s="488">
        <v>1544.99</v>
      </c>
      <c r="M17" s="488">
        <v>4634.97</v>
      </c>
      <c r="N17" s="487">
        <v>3</v>
      </c>
      <c r="O17" s="573">
        <v>0.5</v>
      </c>
      <c r="P17" s="488">
        <v>4634.97</v>
      </c>
      <c r="Q17" s="513">
        <v>1</v>
      </c>
      <c r="R17" s="487">
        <v>3</v>
      </c>
      <c r="S17" s="513">
        <v>1</v>
      </c>
      <c r="T17" s="573">
        <v>0.5</v>
      </c>
      <c r="U17" s="529">
        <v>1</v>
      </c>
    </row>
    <row r="18" spans="1:21" ht="14.45" customHeight="1" x14ac:dyDescent="0.2">
      <c r="A18" s="486">
        <v>27</v>
      </c>
      <c r="B18" s="487" t="s">
        <v>503</v>
      </c>
      <c r="C18" s="487" t="s">
        <v>507</v>
      </c>
      <c r="D18" s="571" t="s">
        <v>1821</v>
      </c>
      <c r="E18" s="572" t="s">
        <v>521</v>
      </c>
      <c r="F18" s="487" t="s">
        <v>504</v>
      </c>
      <c r="G18" s="487" t="s">
        <v>561</v>
      </c>
      <c r="H18" s="487" t="s">
        <v>271</v>
      </c>
      <c r="I18" s="487" t="s">
        <v>562</v>
      </c>
      <c r="J18" s="487" t="s">
        <v>563</v>
      </c>
      <c r="K18" s="487" t="s">
        <v>564</v>
      </c>
      <c r="L18" s="488">
        <v>0</v>
      </c>
      <c r="M18" s="488">
        <v>0</v>
      </c>
      <c r="N18" s="487">
        <v>1</v>
      </c>
      <c r="O18" s="573">
        <v>1</v>
      </c>
      <c r="P18" s="488">
        <v>0</v>
      </c>
      <c r="Q18" s="513"/>
      <c r="R18" s="487">
        <v>1</v>
      </c>
      <c r="S18" s="513">
        <v>1</v>
      </c>
      <c r="T18" s="573">
        <v>1</v>
      </c>
      <c r="U18" s="529">
        <v>1</v>
      </c>
    </row>
    <row r="19" spans="1:21" ht="14.45" customHeight="1" x14ac:dyDescent="0.2">
      <c r="A19" s="486">
        <v>27</v>
      </c>
      <c r="B19" s="487" t="s">
        <v>503</v>
      </c>
      <c r="C19" s="487" t="s">
        <v>507</v>
      </c>
      <c r="D19" s="571" t="s">
        <v>1821</v>
      </c>
      <c r="E19" s="572" t="s">
        <v>521</v>
      </c>
      <c r="F19" s="487" t="s">
        <v>504</v>
      </c>
      <c r="G19" s="487" t="s">
        <v>529</v>
      </c>
      <c r="H19" s="487" t="s">
        <v>271</v>
      </c>
      <c r="I19" s="487" t="s">
        <v>565</v>
      </c>
      <c r="J19" s="487" t="s">
        <v>531</v>
      </c>
      <c r="K19" s="487" t="s">
        <v>532</v>
      </c>
      <c r="L19" s="488">
        <v>91.11</v>
      </c>
      <c r="M19" s="488">
        <v>182.22</v>
      </c>
      <c r="N19" s="487">
        <v>2</v>
      </c>
      <c r="O19" s="573">
        <v>0.5</v>
      </c>
      <c r="P19" s="488">
        <v>182.22</v>
      </c>
      <c r="Q19" s="513">
        <v>1</v>
      </c>
      <c r="R19" s="487">
        <v>2</v>
      </c>
      <c r="S19" s="513">
        <v>1</v>
      </c>
      <c r="T19" s="573">
        <v>0.5</v>
      </c>
      <c r="U19" s="529">
        <v>1</v>
      </c>
    </row>
    <row r="20" spans="1:21" ht="14.45" customHeight="1" x14ac:dyDescent="0.2">
      <c r="A20" s="486">
        <v>27</v>
      </c>
      <c r="B20" s="487" t="s">
        <v>503</v>
      </c>
      <c r="C20" s="487" t="s">
        <v>507</v>
      </c>
      <c r="D20" s="571" t="s">
        <v>1821</v>
      </c>
      <c r="E20" s="572" t="s">
        <v>521</v>
      </c>
      <c r="F20" s="487" t="s">
        <v>504</v>
      </c>
      <c r="G20" s="487" t="s">
        <v>566</v>
      </c>
      <c r="H20" s="487" t="s">
        <v>271</v>
      </c>
      <c r="I20" s="487" t="s">
        <v>567</v>
      </c>
      <c r="J20" s="487" t="s">
        <v>568</v>
      </c>
      <c r="K20" s="487" t="s">
        <v>569</v>
      </c>
      <c r="L20" s="488">
        <v>164.01</v>
      </c>
      <c r="M20" s="488">
        <v>164.01</v>
      </c>
      <c r="N20" s="487">
        <v>1</v>
      </c>
      <c r="O20" s="573">
        <v>1</v>
      </c>
      <c r="P20" s="488">
        <v>164.01</v>
      </c>
      <c r="Q20" s="513">
        <v>1</v>
      </c>
      <c r="R20" s="487">
        <v>1</v>
      </c>
      <c r="S20" s="513">
        <v>1</v>
      </c>
      <c r="T20" s="573">
        <v>1</v>
      </c>
      <c r="U20" s="529">
        <v>1</v>
      </c>
    </row>
    <row r="21" spans="1:21" ht="14.45" customHeight="1" x14ac:dyDescent="0.2">
      <c r="A21" s="486">
        <v>27</v>
      </c>
      <c r="B21" s="487" t="s">
        <v>503</v>
      </c>
      <c r="C21" s="487" t="s">
        <v>507</v>
      </c>
      <c r="D21" s="571" t="s">
        <v>1821</v>
      </c>
      <c r="E21" s="572" t="s">
        <v>521</v>
      </c>
      <c r="F21" s="487" t="s">
        <v>504</v>
      </c>
      <c r="G21" s="487" t="s">
        <v>570</v>
      </c>
      <c r="H21" s="487" t="s">
        <v>271</v>
      </c>
      <c r="I21" s="487" t="s">
        <v>571</v>
      </c>
      <c r="J21" s="487" t="s">
        <v>572</v>
      </c>
      <c r="K21" s="487" t="s">
        <v>573</v>
      </c>
      <c r="L21" s="488">
        <v>58.52</v>
      </c>
      <c r="M21" s="488">
        <v>58.52</v>
      </c>
      <c r="N21" s="487">
        <v>1</v>
      </c>
      <c r="O21" s="573">
        <v>0.5</v>
      </c>
      <c r="P21" s="488">
        <v>58.52</v>
      </c>
      <c r="Q21" s="513">
        <v>1</v>
      </c>
      <c r="R21" s="487">
        <v>1</v>
      </c>
      <c r="S21" s="513">
        <v>1</v>
      </c>
      <c r="T21" s="573">
        <v>0.5</v>
      </c>
      <c r="U21" s="529">
        <v>1</v>
      </c>
    </row>
    <row r="22" spans="1:21" ht="14.45" customHeight="1" x14ac:dyDescent="0.2">
      <c r="A22" s="486">
        <v>27</v>
      </c>
      <c r="B22" s="487" t="s">
        <v>503</v>
      </c>
      <c r="C22" s="487" t="s">
        <v>507</v>
      </c>
      <c r="D22" s="571" t="s">
        <v>1821</v>
      </c>
      <c r="E22" s="572" t="s">
        <v>521</v>
      </c>
      <c r="F22" s="487" t="s">
        <v>504</v>
      </c>
      <c r="G22" s="487" t="s">
        <v>574</v>
      </c>
      <c r="H22" s="487" t="s">
        <v>486</v>
      </c>
      <c r="I22" s="487" t="s">
        <v>575</v>
      </c>
      <c r="J22" s="487" t="s">
        <v>576</v>
      </c>
      <c r="K22" s="487" t="s">
        <v>577</v>
      </c>
      <c r="L22" s="488">
        <v>1847.49</v>
      </c>
      <c r="M22" s="488">
        <v>5542.47</v>
      </c>
      <c r="N22" s="487">
        <v>3</v>
      </c>
      <c r="O22" s="573">
        <v>1</v>
      </c>
      <c r="P22" s="488">
        <v>5542.47</v>
      </c>
      <c r="Q22" s="513">
        <v>1</v>
      </c>
      <c r="R22" s="487">
        <v>3</v>
      </c>
      <c r="S22" s="513">
        <v>1</v>
      </c>
      <c r="T22" s="573">
        <v>1</v>
      </c>
      <c r="U22" s="529">
        <v>1</v>
      </c>
    </row>
    <row r="23" spans="1:21" ht="14.45" customHeight="1" x14ac:dyDescent="0.2">
      <c r="A23" s="486">
        <v>27</v>
      </c>
      <c r="B23" s="487" t="s">
        <v>503</v>
      </c>
      <c r="C23" s="487" t="s">
        <v>507</v>
      </c>
      <c r="D23" s="571" t="s">
        <v>1821</v>
      </c>
      <c r="E23" s="572" t="s">
        <v>521</v>
      </c>
      <c r="F23" s="487" t="s">
        <v>504</v>
      </c>
      <c r="G23" s="487" t="s">
        <v>578</v>
      </c>
      <c r="H23" s="487" t="s">
        <v>271</v>
      </c>
      <c r="I23" s="487" t="s">
        <v>579</v>
      </c>
      <c r="J23" s="487" t="s">
        <v>580</v>
      </c>
      <c r="K23" s="487" t="s">
        <v>581</v>
      </c>
      <c r="L23" s="488">
        <v>32.76</v>
      </c>
      <c r="M23" s="488">
        <v>131.04</v>
      </c>
      <c r="N23" s="487">
        <v>4</v>
      </c>
      <c r="O23" s="573">
        <v>0.5</v>
      </c>
      <c r="P23" s="488">
        <v>131.04</v>
      </c>
      <c r="Q23" s="513">
        <v>1</v>
      </c>
      <c r="R23" s="487">
        <v>4</v>
      </c>
      <c r="S23" s="513">
        <v>1</v>
      </c>
      <c r="T23" s="573">
        <v>0.5</v>
      </c>
      <c r="U23" s="529">
        <v>1</v>
      </c>
    </row>
    <row r="24" spans="1:21" ht="14.45" customHeight="1" x14ac:dyDescent="0.2">
      <c r="A24" s="486">
        <v>27</v>
      </c>
      <c r="B24" s="487" t="s">
        <v>503</v>
      </c>
      <c r="C24" s="487" t="s">
        <v>507</v>
      </c>
      <c r="D24" s="571" t="s">
        <v>1821</v>
      </c>
      <c r="E24" s="572" t="s">
        <v>521</v>
      </c>
      <c r="F24" s="487" t="s">
        <v>504</v>
      </c>
      <c r="G24" s="487" t="s">
        <v>582</v>
      </c>
      <c r="H24" s="487" t="s">
        <v>486</v>
      </c>
      <c r="I24" s="487" t="s">
        <v>583</v>
      </c>
      <c r="J24" s="487" t="s">
        <v>584</v>
      </c>
      <c r="K24" s="487" t="s">
        <v>585</v>
      </c>
      <c r="L24" s="488">
        <v>102.93</v>
      </c>
      <c r="M24" s="488">
        <v>102.93</v>
      </c>
      <c r="N24" s="487">
        <v>1</v>
      </c>
      <c r="O24" s="573">
        <v>1</v>
      </c>
      <c r="P24" s="488">
        <v>102.93</v>
      </c>
      <c r="Q24" s="513">
        <v>1</v>
      </c>
      <c r="R24" s="487">
        <v>1</v>
      </c>
      <c r="S24" s="513">
        <v>1</v>
      </c>
      <c r="T24" s="573">
        <v>1</v>
      </c>
      <c r="U24" s="529">
        <v>1</v>
      </c>
    </row>
    <row r="25" spans="1:21" ht="14.45" customHeight="1" x14ac:dyDescent="0.2">
      <c r="A25" s="486">
        <v>27</v>
      </c>
      <c r="B25" s="487" t="s">
        <v>503</v>
      </c>
      <c r="C25" s="487" t="s">
        <v>507</v>
      </c>
      <c r="D25" s="571" t="s">
        <v>1821</v>
      </c>
      <c r="E25" s="572" t="s">
        <v>521</v>
      </c>
      <c r="F25" s="487" t="s">
        <v>504</v>
      </c>
      <c r="G25" s="487" t="s">
        <v>586</v>
      </c>
      <c r="H25" s="487" t="s">
        <v>486</v>
      </c>
      <c r="I25" s="487" t="s">
        <v>587</v>
      </c>
      <c r="J25" s="487" t="s">
        <v>588</v>
      </c>
      <c r="K25" s="487" t="s">
        <v>589</v>
      </c>
      <c r="L25" s="488">
        <v>103.4</v>
      </c>
      <c r="M25" s="488">
        <v>103.4</v>
      </c>
      <c r="N25" s="487">
        <v>1</v>
      </c>
      <c r="O25" s="573">
        <v>1</v>
      </c>
      <c r="P25" s="488"/>
      <c r="Q25" s="513">
        <v>0</v>
      </c>
      <c r="R25" s="487"/>
      <c r="S25" s="513">
        <v>0</v>
      </c>
      <c r="T25" s="573"/>
      <c r="U25" s="529">
        <v>0</v>
      </c>
    </row>
    <row r="26" spans="1:21" ht="14.45" customHeight="1" x14ac:dyDescent="0.2">
      <c r="A26" s="486">
        <v>27</v>
      </c>
      <c r="B26" s="487" t="s">
        <v>503</v>
      </c>
      <c r="C26" s="487" t="s">
        <v>507</v>
      </c>
      <c r="D26" s="571" t="s">
        <v>1821</v>
      </c>
      <c r="E26" s="572" t="s">
        <v>521</v>
      </c>
      <c r="F26" s="487" t="s">
        <v>504</v>
      </c>
      <c r="G26" s="487" t="s">
        <v>533</v>
      </c>
      <c r="H26" s="487" t="s">
        <v>486</v>
      </c>
      <c r="I26" s="487" t="s">
        <v>534</v>
      </c>
      <c r="J26" s="487" t="s">
        <v>535</v>
      </c>
      <c r="K26" s="487" t="s">
        <v>536</v>
      </c>
      <c r="L26" s="488">
        <v>352.37</v>
      </c>
      <c r="M26" s="488">
        <v>352.37</v>
      </c>
      <c r="N26" s="487">
        <v>1</v>
      </c>
      <c r="O26" s="573">
        <v>1</v>
      </c>
      <c r="P26" s="488">
        <v>352.37</v>
      </c>
      <c r="Q26" s="513">
        <v>1</v>
      </c>
      <c r="R26" s="487">
        <v>1</v>
      </c>
      <c r="S26" s="513">
        <v>1</v>
      </c>
      <c r="T26" s="573">
        <v>1</v>
      </c>
      <c r="U26" s="529">
        <v>1</v>
      </c>
    </row>
    <row r="27" spans="1:21" ht="14.45" customHeight="1" x14ac:dyDescent="0.2">
      <c r="A27" s="486">
        <v>27</v>
      </c>
      <c r="B27" s="487" t="s">
        <v>503</v>
      </c>
      <c r="C27" s="487" t="s">
        <v>507</v>
      </c>
      <c r="D27" s="571" t="s">
        <v>1821</v>
      </c>
      <c r="E27" s="572" t="s">
        <v>521</v>
      </c>
      <c r="F27" s="487" t="s">
        <v>504</v>
      </c>
      <c r="G27" s="487" t="s">
        <v>590</v>
      </c>
      <c r="H27" s="487" t="s">
        <v>271</v>
      </c>
      <c r="I27" s="487" t="s">
        <v>591</v>
      </c>
      <c r="J27" s="487" t="s">
        <v>592</v>
      </c>
      <c r="K27" s="487" t="s">
        <v>593</v>
      </c>
      <c r="L27" s="488">
        <v>218.62</v>
      </c>
      <c r="M27" s="488">
        <v>218.62</v>
      </c>
      <c r="N27" s="487">
        <v>1</v>
      </c>
      <c r="O27" s="573">
        <v>1</v>
      </c>
      <c r="P27" s="488"/>
      <c r="Q27" s="513">
        <v>0</v>
      </c>
      <c r="R27" s="487"/>
      <c r="S27" s="513">
        <v>0</v>
      </c>
      <c r="T27" s="573"/>
      <c r="U27" s="529">
        <v>0</v>
      </c>
    </row>
    <row r="28" spans="1:21" ht="14.45" customHeight="1" x14ac:dyDescent="0.2">
      <c r="A28" s="486">
        <v>27</v>
      </c>
      <c r="B28" s="487" t="s">
        <v>503</v>
      </c>
      <c r="C28" s="487" t="s">
        <v>507</v>
      </c>
      <c r="D28" s="571" t="s">
        <v>1821</v>
      </c>
      <c r="E28" s="572" t="s">
        <v>521</v>
      </c>
      <c r="F28" s="487" t="s">
        <v>504</v>
      </c>
      <c r="G28" s="487" t="s">
        <v>594</v>
      </c>
      <c r="H28" s="487" t="s">
        <v>486</v>
      </c>
      <c r="I28" s="487" t="s">
        <v>595</v>
      </c>
      <c r="J28" s="487" t="s">
        <v>596</v>
      </c>
      <c r="K28" s="487" t="s">
        <v>546</v>
      </c>
      <c r="L28" s="488">
        <v>34.47</v>
      </c>
      <c r="M28" s="488">
        <v>68.94</v>
      </c>
      <c r="N28" s="487">
        <v>2</v>
      </c>
      <c r="O28" s="573">
        <v>1</v>
      </c>
      <c r="P28" s="488">
        <v>68.94</v>
      </c>
      <c r="Q28" s="513">
        <v>1</v>
      </c>
      <c r="R28" s="487">
        <v>2</v>
      </c>
      <c r="S28" s="513">
        <v>1</v>
      </c>
      <c r="T28" s="573">
        <v>1</v>
      </c>
      <c r="U28" s="529">
        <v>1</v>
      </c>
    </row>
    <row r="29" spans="1:21" ht="14.45" customHeight="1" x14ac:dyDescent="0.2">
      <c r="A29" s="486">
        <v>27</v>
      </c>
      <c r="B29" s="487" t="s">
        <v>503</v>
      </c>
      <c r="C29" s="487" t="s">
        <v>507</v>
      </c>
      <c r="D29" s="571" t="s">
        <v>1821</v>
      </c>
      <c r="E29" s="572" t="s">
        <v>521</v>
      </c>
      <c r="F29" s="487" t="s">
        <v>504</v>
      </c>
      <c r="G29" s="487" t="s">
        <v>597</v>
      </c>
      <c r="H29" s="487" t="s">
        <v>271</v>
      </c>
      <c r="I29" s="487" t="s">
        <v>598</v>
      </c>
      <c r="J29" s="487" t="s">
        <v>599</v>
      </c>
      <c r="K29" s="487" t="s">
        <v>600</v>
      </c>
      <c r="L29" s="488">
        <v>477.84</v>
      </c>
      <c r="M29" s="488">
        <v>955.68</v>
      </c>
      <c r="N29" s="487">
        <v>2</v>
      </c>
      <c r="O29" s="573">
        <v>2</v>
      </c>
      <c r="P29" s="488">
        <v>955.68</v>
      </c>
      <c r="Q29" s="513">
        <v>1</v>
      </c>
      <c r="R29" s="487">
        <v>2</v>
      </c>
      <c r="S29" s="513">
        <v>1</v>
      </c>
      <c r="T29" s="573">
        <v>2</v>
      </c>
      <c r="U29" s="529">
        <v>1</v>
      </c>
    </row>
    <row r="30" spans="1:21" ht="14.45" customHeight="1" x14ac:dyDescent="0.2">
      <c r="A30" s="486">
        <v>27</v>
      </c>
      <c r="B30" s="487" t="s">
        <v>503</v>
      </c>
      <c r="C30" s="487" t="s">
        <v>507</v>
      </c>
      <c r="D30" s="571" t="s">
        <v>1821</v>
      </c>
      <c r="E30" s="572" t="s">
        <v>521</v>
      </c>
      <c r="F30" s="487" t="s">
        <v>504</v>
      </c>
      <c r="G30" s="487" t="s">
        <v>601</v>
      </c>
      <c r="H30" s="487" t="s">
        <v>486</v>
      </c>
      <c r="I30" s="487" t="s">
        <v>602</v>
      </c>
      <c r="J30" s="487" t="s">
        <v>603</v>
      </c>
      <c r="K30" s="487" t="s">
        <v>604</v>
      </c>
      <c r="L30" s="488">
        <v>103.72</v>
      </c>
      <c r="M30" s="488">
        <v>311.15999999999997</v>
      </c>
      <c r="N30" s="487">
        <v>3</v>
      </c>
      <c r="O30" s="573">
        <v>1</v>
      </c>
      <c r="P30" s="488">
        <v>311.15999999999997</v>
      </c>
      <c r="Q30" s="513">
        <v>1</v>
      </c>
      <c r="R30" s="487">
        <v>3</v>
      </c>
      <c r="S30" s="513">
        <v>1</v>
      </c>
      <c r="T30" s="573">
        <v>1</v>
      </c>
      <c r="U30" s="529">
        <v>1</v>
      </c>
    </row>
    <row r="31" spans="1:21" ht="14.45" customHeight="1" x14ac:dyDescent="0.2">
      <c r="A31" s="486">
        <v>27</v>
      </c>
      <c r="B31" s="487" t="s">
        <v>503</v>
      </c>
      <c r="C31" s="487" t="s">
        <v>507</v>
      </c>
      <c r="D31" s="571" t="s">
        <v>1821</v>
      </c>
      <c r="E31" s="572" t="s">
        <v>521</v>
      </c>
      <c r="F31" s="487" t="s">
        <v>504</v>
      </c>
      <c r="G31" s="487" t="s">
        <v>605</v>
      </c>
      <c r="H31" s="487" t="s">
        <v>271</v>
      </c>
      <c r="I31" s="487" t="s">
        <v>606</v>
      </c>
      <c r="J31" s="487" t="s">
        <v>607</v>
      </c>
      <c r="K31" s="487" t="s">
        <v>608</v>
      </c>
      <c r="L31" s="488">
        <v>131.32</v>
      </c>
      <c r="M31" s="488">
        <v>393.96</v>
      </c>
      <c r="N31" s="487">
        <v>3</v>
      </c>
      <c r="O31" s="573">
        <v>1</v>
      </c>
      <c r="P31" s="488"/>
      <c r="Q31" s="513">
        <v>0</v>
      </c>
      <c r="R31" s="487"/>
      <c r="S31" s="513">
        <v>0</v>
      </c>
      <c r="T31" s="573"/>
      <c r="U31" s="529">
        <v>0</v>
      </c>
    </row>
    <row r="32" spans="1:21" ht="14.45" customHeight="1" x14ac:dyDescent="0.2">
      <c r="A32" s="486">
        <v>27</v>
      </c>
      <c r="B32" s="487" t="s">
        <v>503</v>
      </c>
      <c r="C32" s="487" t="s">
        <v>507</v>
      </c>
      <c r="D32" s="571" t="s">
        <v>1821</v>
      </c>
      <c r="E32" s="572" t="s">
        <v>521</v>
      </c>
      <c r="F32" s="487" t="s">
        <v>504</v>
      </c>
      <c r="G32" s="487" t="s">
        <v>609</v>
      </c>
      <c r="H32" s="487" t="s">
        <v>271</v>
      </c>
      <c r="I32" s="487" t="s">
        <v>610</v>
      </c>
      <c r="J32" s="487" t="s">
        <v>611</v>
      </c>
      <c r="K32" s="487" t="s">
        <v>612</v>
      </c>
      <c r="L32" s="488">
        <v>0</v>
      </c>
      <c r="M32" s="488">
        <v>0</v>
      </c>
      <c r="N32" s="487">
        <v>1</v>
      </c>
      <c r="O32" s="573">
        <v>1</v>
      </c>
      <c r="P32" s="488">
        <v>0</v>
      </c>
      <c r="Q32" s="513"/>
      <c r="R32" s="487">
        <v>1</v>
      </c>
      <c r="S32" s="513">
        <v>1</v>
      </c>
      <c r="T32" s="573">
        <v>1</v>
      </c>
      <c r="U32" s="529">
        <v>1</v>
      </c>
    </row>
    <row r="33" spans="1:21" ht="14.45" customHeight="1" x14ac:dyDescent="0.2">
      <c r="A33" s="486">
        <v>27</v>
      </c>
      <c r="B33" s="487" t="s">
        <v>503</v>
      </c>
      <c r="C33" s="487" t="s">
        <v>507</v>
      </c>
      <c r="D33" s="571" t="s">
        <v>1821</v>
      </c>
      <c r="E33" s="572" t="s">
        <v>521</v>
      </c>
      <c r="F33" s="487" t="s">
        <v>504</v>
      </c>
      <c r="G33" s="487" t="s">
        <v>609</v>
      </c>
      <c r="H33" s="487" t="s">
        <v>271</v>
      </c>
      <c r="I33" s="487" t="s">
        <v>613</v>
      </c>
      <c r="J33" s="487" t="s">
        <v>611</v>
      </c>
      <c r="K33" s="487" t="s">
        <v>614</v>
      </c>
      <c r="L33" s="488">
        <v>0</v>
      </c>
      <c r="M33" s="488">
        <v>0</v>
      </c>
      <c r="N33" s="487">
        <v>1</v>
      </c>
      <c r="O33" s="573">
        <v>1</v>
      </c>
      <c r="P33" s="488">
        <v>0</v>
      </c>
      <c r="Q33" s="513"/>
      <c r="R33" s="487">
        <v>1</v>
      </c>
      <c r="S33" s="513">
        <v>1</v>
      </c>
      <c r="T33" s="573">
        <v>1</v>
      </c>
      <c r="U33" s="529">
        <v>1</v>
      </c>
    </row>
    <row r="34" spans="1:21" ht="14.45" customHeight="1" x14ac:dyDescent="0.2">
      <c r="A34" s="486">
        <v>27</v>
      </c>
      <c r="B34" s="487" t="s">
        <v>503</v>
      </c>
      <c r="C34" s="487" t="s">
        <v>507</v>
      </c>
      <c r="D34" s="571" t="s">
        <v>1821</v>
      </c>
      <c r="E34" s="572" t="s">
        <v>521</v>
      </c>
      <c r="F34" s="487" t="s">
        <v>504</v>
      </c>
      <c r="G34" s="487" t="s">
        <v>615</v>
      </c>
      <c r="H34" s="487" t="s">
        <v>486</v>
      </c>
      <c r="I34" s="487" t="s">
        <v>616</v>
      </c>
      <c r="J34" s="487" t="s">
        <v>617</v>
      </c>
      <c r="K34" s="487" t="s">
        <v>618</v>
      </c>
      <c r="L34" s="488">
        <v>1771.84</v>
      </c>
      <c r="M34" s="488">
        <v>5315.5199999999995</v>
      </c>
      <c r="N34" s="487">
        <v>3</v>
      </c>
      <c r="O34" s="573">
        <v>1</v>
      </c>
      <c r="P34" s="488">
        <v>5315.5199999999995</v>
      </c>
      <c r="Q34" s="513">
        <v>1</v>
      </c>
      <c r="R34" s="487">
        <v>3</v>
      </c>
      <c r="S34" s="513">
        <v>1</v>
      </c>
      <c r="T34" s="573">
        <v>1</v>
      </c>
      <c r="U34" s="529">
        <v>1</v>
      </c>
    </row>
    <row r="35" spans="1:21" ht="14.45" customHeight="1" x14ac:dyDescent="0.2">
      <c r="A35" s="486">
        <v>27</v>
      </c>
      <c r="B35" s="487" t="s">
        <v>503</v>
      </c>
      <c r="C35" s="487" t="s">
        <v>507</v>
      </c>
      <c r="D35" s="571" t="s">
        <v>1821</v>
      </c>
      <c r="E35" s="572" t="s">
        <v>521</v>
      </c>
      <c r="F35" s="487" t="s">
        <v>504</v>
      </c>
      <c r="G35" s="487" t="s">
        <v>615</v>
      </c>
      <c r="H35" s="487" t="s">
        <v>486</v>
      </c>
      <c r="I35" s="487" t="s">
        <v>619</v>
      </c>
      <c r="J35" s="487" t="s">
        <v>617</v>
      </c>
      <c r="K35" s="487" t="s">
        <v>620</v>
      </c>
      <c r="L35" s="488">
        <v>1544.99</v>
      </c>
      <c r="M35" s="488">
        <v>9269.94</v>
      </c>
      <c r="N35" s="487">
        <v>6</v>
      </c>
      <c r="O35" s="573">
        <v>2</v>
      </c>
      <c r="P35" s="488">
        <v>9269.94</v>
      </c>
      <c r="Q35" s="513">
        <v>1</v>
      </c>
      <c r="R35" s="487">
        <v>6</v>
      </c>
      <c r="S35" s="513">
        <v>1</v>
      </c>
      <c r="T35" s="573">
        <v>2</v>
      </c>
      <c r="U35" s="529">
        <v>1</v>
      </c>
    </row>
    <row r="36" spans="1:21" ht="14.45" customHeight="1" x14ac:dyDescent="0.2">
      <c r="A36" s="486">
        <v>27</v>
      </c>
      <c r="B36" s="487" t="s">
        <v>503</v>
      </c>
      <c r="C36" s="487" t="s">
        <v>507</v>
      </c>
      <c r="D36" s="571" t="s">
        <v>1821</v>
      </c>
      <c r="E36" s="572" t="s">
        <v>521</v>
      </c>
      <c r="F36" s="487" t="s">
        <v>504</v>
      </c>
      <c r="G36" s="487" t="s">
        <v>621</v>
      </c>
      <c r="H36" s="487" t="s">
        <v>486</v>
      </c>
      <c r="I36" s="487" t="s">
        <v>622</v>
      </c>
      <c r="J36" s="487" t="s">
        <v>623</v>
      </c>
      <c r="K36" s="487" t="s">
        <v>624</v>
      </c>
      <c r="L36" s="488">
        <v>687.02</v>
      </c>
      <c r="M36" s="488">
        <v>687.02</v>
      </c>
      <c r="N36" s="487">
        <v>1</v>
      </c>
      <c r="O36" s="573">
        <v>1</v>
      </c>
      <c r="P36" s="488">
        <v>687.02</v>
      </c>
      <c r="Q36" s="513">
        <v>1</v>
      </c>
      <c r="R36" s="487">
        <v>1</v>
      </c>
      <c r="S36" s="513">
        <v>1</v>
      </c>
      <c r="T36" s="573">
        <v>1</v>
      </c>
      <c r="U36" s="529">
        <v>1</v>
      </c>
    </row>
    <row r="37" spans="1:21" ht="14.45" customHeight="1" x14ac:dyDescent="0.2">
      <c r="A37" s="486">
        <v>27</v>
      </c>
      <c r="B37" s="487" t="s">
        <v>503</v>
      </c>
      <c r="C37" s="487" t="s">
        <v>507</v>
      </c>
      <c r="D37" s="571" t="s">
        <v>1821</v>
      </c>
      <c r="E37" s="572" t="s">
        <v>521</v>
      </c>
      <c r="F37" s="487" t="s">
        <v>504</v>
      </c>
      <c r="G37" s="487" t="s">
        <v>625</v>
      </c>
      <c r="H37" s="487" t="s">
        <v>271</v>
      </c>
      <c r="I37" s="487" t="s">
        <v>626</v>
      </c>
      <c r="J37" s="487" t="s">
        <v>627</v>
      </c>
      <c r="K37" s="487" t="s">
        <v>550</v>
      </c>
      <c r="L37" s="488">
        <v>3687.57</v>
      </c>
      <c r="M37" s="488">
        <v>3687.57</v>
      </c>
      <c r="N37" s="487">
        <v>1</v>
      </c>
      <c r="O37" s="573">
        <v>1</v>
      </c>
      <c r="P37" s="488">
        <v>3687.57</v>
      </c>
      <c r="Q37" s="513">
        <v>1</v>
      </c>
      <c r="R37" s="487">
        <v>1</v>
      </c>
      <c r="S37" s="513">
        <v>1</v>
      </c>
      <c r="T37" s="573">
        <v>1</v>
      </c>
      <c r="U37" s="529">
        <v>1</v>
      </c>
    </row>
    <row r="38" spans="1:21" ht="14.45" customHeight="1" x14ac:dyDescent="0.2">
      <c r="A38" s="486">
        <v>27</v>
      </c>
      <c r="B38" s="487" t="s">
        <v>503</v>
      </c>
      <c r="C38" s="487" t="s">
        <v>507</v>
      </c>
      <c r="D38" s="571" t="s">
        <v>1821</v>
      </c>
      <c r="E38" s="572" t="s">
        <v>521</v>
      </c>
      <c r="F38" s="487" t="s">
        <v>504</v>
      </c>
      <c r="G38" s="487" t="s">
        <v>628</v>
      </c>
      <c r="H38" s="487" t="s">
        <v>486</v>
      </c>
      <c r="I38" s="487" t="s">
        <v>629</v>
      </c>
      <c r="J38" s="487" t="s">
        <v>630</v>
      </c>
      <c r="K38" s="487" t="s">
        <v>631</v>
      </c>
      <c r="L38" s="488">
        <v>63.14</v>
      </c>
      <c r="M38" s="488">
        <v>63.14</v>
      </c>
      <c r="N38" s="487">
        <v>1</v>
      </c>
      <c r="O38" s="573">
        <v>0.5</v>
      </c>
      <c r="P38" s="488">
        <v>63.14</v>
      </c>
      <c r="Q38" s="513">
        <v>1</v>
      </c>
      <c r="R38" s="487">
        <v>1</v>
      </c>
      <c r="S38" s="513">
        <v>1</v>
      </c>
      <c r="T38" s="573">
        <v>0.5</v>
      </c>
      <c r="U38" s="529">
        <v>1</v>
      </c>
    </row>
    <row r="39" spans="1:21" ht="14.45" customHeight="1" x14ac:dyDescent="0.2">
      <c r="A39" s="486">
        <v>27</v>
      </c>
      <c r="B39" s="487" t="s">
        <v>503</v>
      </c>
      <c r="C39" s="487" t="s">
        <v>507</v>
      </c>
      <c r="D39" s="571" t="s">
        <v>1821</v>
      </c>
      <c r="E39" s="572" t="s">
        <v>521</v>
      </c>
      <c r="F39" s="487" t="s">
        <v>504</v>
      </c>
      <c r="G39" s="487" t="s">
        <v>628</v>
      </c>
      <c r="H39" s="487" t="s">
        <v>486</v>
      </c>
      <c r="I39" s="487" t="s">
        <v>632</v>
      </c>
      <c r="J39" s="487" t="s">
        <v>630</v>
      </c>
      <c r="K39" s="487" t="s">
        <v>633</v>
      </c>
      <c r="L39" s="488">
        <v>49.08</v>
      </c>
      <c r="M39" s="488">
        <v>49.08</v>
      </c>
      <c r="N39" s="487">
        <v>1</v>
      </c>
      <c r="O39" s="573">
        <v>0.5</v>
      </c>
      <c r="P39" s="488">
        <v>49.08</v>
      </c>
      <c r="Q39" s="513">
        <v>1</v>
      </c>
      <c r="R39" s="487">
        <v>1</v>
      </c>
      <c r="S39" s="513">
        <v>1</v>
      </c>
      <c r="T39" s="573">
        <v>0.5</v>
      </c>
      <c r="U39" s="529">
        <v>1</v>
      </c>
    </row>
    <row r="40" spans="1:21" ht="14.45" customHeight="1" x14ac:dyDescent="0.2">
      <c r="A40" s="486">
        <v>27</v>
      </c>
      <c r="B40" s="487" t="s">
        <v>503</v>
      </c>
      <c r="C40" s="487" t="s">
        <v>507</v>
      </c>
      <c r="D40" s="571" t="s">
        <v>1821</v>
      </c>
      <c r="E40" s="572" t="s">
        <v>521</v>
      </c>
      <c r="F40" s="487" t="s">
        <v>504</v>
      </c>
      <c r="G40" s="487" t="s">
        <v>634</v>
      </c>
      <c r="H40" s="487" t="s">
        <v>271</v>
      </c>
      <c r="I40" s="487" t="s">
        <v>635</v>
      </c>
      <c r="J40" s="487" t="s">
        <v>636</v>
      </c>
      <c r="K40" s="487" t="s">
        <v>637</v>
      </c>
      <c r="L40" s="488">
        <v>121.92</v>
      </c>
      <c r="M40" s="488">
        <v>365.76</v>
      </c>
      <c r="N40" s="487">
        <v>3</v>
      </c>
      <c r="O40" s="573">
        <v>1</v>
      </c>
      <c r="P40" s="488">
        <v>365.76</v>
      </c>
      <c r="Q40" s="513">
        <v>1</v>
      </c>
      <c r="R40" s="487">
        <v>3</v>
      </c>
      <c r="S40" s="513">
        <v>1</v>
      </c>
      <c r="T40" s="573">
        <v>1</v>
      </c>
      <c r="U40" s="529">
        <v>1</v>
      </c>
    </row>
    <row r="41" spans="1:21" ht="14.45" customHeight="1" x14ac:dyDescent="0.2">
      <c r="A41" s="486">
        <v>27</v>
      </c>
      <c r="B41" s="487" t="s">
        <v>503</v>
      </c>
      <c r="C41" s="487" t="s">
        <v>509</v>
      </c>
      <c r="D41" s="571" t="s">
        <v>1822</v>
      </c>
      <c r="E41" s="572" t="s">
        <v>516</v>
      </c>
      <c r="F41" s="487" t="s">
        <v>504</v>
      </c>
      <c r="G41" s="487" t="s">
        <v>638</v>
      </c>
      <c r="H41" s="487" t="s">
        <v>271</v>
      </c>
      <c r="I41" s="487" t="s">
        <v>639</v>
      </c>
      <c r="J41" s="487" t="s">
        <v>640</v>
      </c>
      <c r="K41" s="487" t="s">
        <v>641</v>
      </c>
      <c r="L41" s="488">
        <v>35.11</v>
      </c>
      <c r="M41" s="488">
        <v>70.22</v>
      </c>
      <c r="N41" s="487">
        <v>2</v>
      </c>
      <c r="O41" s="573">
        <v>0.5</v>
      </c>
      <c r="P41" s="488"/>
      <c r="Q41" s="513">
        <v>0</v>
      </c>
      <c r="R41" s="487"/>
      <c r="S41" s="513">
        <v>0</v>
      </c>
      <c r="T41" s="573"/>
      <c r="U41" s="529">
        <v>0</v>
      </c>
    </row>
    <row r="42" spans="1:21" ht="14.45" customHeight="1" x14ac:dyDescent="0.2">
      <c r="A42" s="486">
        <v>27</v>
      </c>
      <c r="B42" s="487" t="s">
        <v>503</v>
      </c>
      <c r="C42" s="487" t="s">
        <v>509</v>
      </c>
      <c r="D42" s="571" t="s">
        <v>1822</v>
      </c>
      <c r="E42" s="572" t="s">
        <v>516</v>
      </c>
      <c r="F42" s="487" t="s">
        <v>504</v>
      </c>
      <c r="G42" s="487" t="s">
        <v>537</v>
      </c>
      <c r="H42" s="487" t="s">
        <v>271</v>
      </c>
      <c r="I42" s="487" t="s">
        <v>642</v>
      </c>
      <c r="J42" s="487" t="s">
        <v>643</v>
      </c>
      <c r="K42" s="487" t="s">
        <v>540</v>
      </c>
      <c r="L42" s="488">
        <v>72.55</v>
      </c>
      <c r="M42" s="488">
        <v>290.2</v>
      </c>
      <c r="N42" s="487">
        <v>4</v>
      </c>
      <c r="O42" s="573">
        <v>2</v>
      </c>
      <c r="P42" s="488">
        <v>145.1</v>
      </c>
      <c r="Q42" s="513">
        <v>0.5</v>
      </c>
      <c r="R42" s="487">
        <v>2</v>
      </c>
      <c r="S42" s="513">
        <v>0.5</v>
      </c>
      <c r="T42" s="573">
        <v>1</v>
      </c>
      <c r="U42" s="529">
        <v>0.5</v>
      </c>
    </row>
    <row r="43" spans="1:21" ht="14.45" customHeight="1" x14ac:dyDescent="0.2">
      <c r="A43" s="486">
        <v>27</v>
      </c>
      <c r="B43" s="487" t="s">
        <v>503</v>
      </c>
      <c r="C43" s="487" t="s">
        <v>509</v>
      </c>
      <c r="D43" s="571" t="s">
        <v>1822</v>
      </c>
      <c r="E43" s="572" t="s">
        <v>516</v>
      </c>
      <c r="F43" s="487" t="s">
        <v>504</v>
      </c>
      <c r="G43" s="487" t="s">
        <v>537</v>
      </c>
      <c r="H43" s="487" t="s">
        <v>271</v>
      </c>
      <c r="I43" s="487" t="s">
        <v>644</v>
      </c>
      <c r="J43" s="487" t="s">
        <v>645</v>
      </c>
      <c r="K43" s="487" t="s">
        <v>646</v>
      </c>
      <c r="L43" s="488">
        <v>36.270000000000003</v>
      </c>
      <c r="M43" s="488">
        <v>108.81</v>
      </c>
      <c r="N43" s="487">
        <v>3</v>
      </c>
      <c r="O43" s="573">
        <v>2</v>
      </c>
      <c r="P43" s="488">
        <v>72.540000000000006</v>
      </c>
      <c r="Q43" s="513">
        <v>0.66666666666666674</v>
      </c>
      <c r="R43" s="487">
        <v>2</v>
      </c>
      <c r="S43" s="513">
        <v>0.66666666666666663</v>
      </c>
      <c r="T43" s="573">
        <v>1.5</v>
      </c>
      <c r="U43" s="529">
        <v>0.75</v>
      </c>
    </row>
    <row r="44" spans="1:21" ht="14.45" customHeight="1" x14ac:dyDescent="0.2">
      <c r="A44" s="486">
        <v>27</v>
      </c>
      <c r="B44" s="487" t="s">
        <v>503</v>
      </c>
      <c r="C44" s="487" t="s">
        <v>509</v>
      </c>
      <c r="D44" s="571" t="s">
        <v>1822</v>
      </c>
      <c r="E44" s="572" t="s">
        <v>516</v>
      </c>
      <c r="F44" s="487" t="s">
        <v>504</v>
      </c>
      <c r="G44" s="487" t="s">
        <v>537</v>
      </c>
      <c r="H44" s="487" t="s">
        <v>271</v>
      </c>
      <c r="I44" s="487" t="s">
        <v>647</v>
      </c>
      <c r="J44" s="487" t="s">
        <v>645</v>
      </c>
      <c r="K44" s="487" t="s">
        <v>648</v>
      </c>
      <c r="L44" s="488">
        <v>121.75</v>
      </c>
      <c r="M44" s="488">
        <v>121.75</v>
      </c>
      <c r="N44" s="487">
        <v>1</v>
      </c>
      <c r="O44" s="573">
        <v>0.5</v>
      </c>
      <c r="P44" s="488">
        <v>121.75</v>
      </c>
      <c r="Q44" s="513">
        <v>1</v>
      </c>
      <c r="R44" s="487">
        <v>1</v>
      </c>
      <c r="S44" s="513">
        <v>1</v>
      </c>
      <c r="T44" s="573">
        <v>0.5</v>
      </c>
      <c r="U44" s="529">
        <v>1</v>
      </c>
    </row>
    <row r="45" spans="1:21" ht="14.45" customHeight="1" x14ac:dyDescent="0.2">
      <c r="A45" s="486">
        <v>27</v>
      </c>
      <c r="B45" s="487" t="s">
        <v>503</v>
      </c>
      <c r="C45" s="487" t="s">
        <v>509</v>
      </c>
      <c r="D45" s="571" t="s">
        <v>1822</v>
      </c>
      <c r="E45" s="572" t="s">
        <v>516</v>
      </c>
      <c r="F45" s="487" t="s">
        <v>504</v>
      </c>
      <c r="G45" s="487" t="s">
        <v>537</v>
      </c>
      <c r="H45" s="487" t="s">
        <v>486</v>
      </c>
      <c r="I45" s="487" t="s">
        <v>538</v>
      </c>
      <c r="J45" s="487" t="s">
        <v>539</v>
      </c>
      <c r="K45" s="487" t="s">
        <v>540</v>
      </c>
      <c r="L45" s="488">
        <v>72.55</v>
      </c>
      <c r="M45" s="488">
        <v>145.1</v>
      </c>
      <c r="N45" s="487">
        <v>2</v>
      </c>
      <c r="O45" s="573">
        <v>1</v>
      </c>
      <c r="P45" s="488">
        <v>72.55</v>
      </c>
      <c r="Q45" s="513">
        <v>0.5</v>
      </c>
      <c r="R45" s="487">
        <v>1</v>
      </c>
      <c r="S45" s="513">
        <v>0.5</v>
      </c>
      <c r="T45" s="573">
        <v>0.5</v>
      </c>
      <c r="U45" s="529">
        <v>0.5</v>
      </c>
    </row>
    <row r="46" spans="1:21" ht="14.45" customHeight="1" x14ac:dyDescent="0.2">
      <c r="A46" s="486">
        <v>27</v>
      </c>
      <c r="B46" s="487" t="s">
        <v>503</v>
      </c>
      <c r="C46" s="487" t="s">
        <v>509</v>
      </c>
      <c r="D46" s="571" t="s">
        <v>1822</v>
      </c>
      <c r="E46" s="572" t="s">
        <v>516</v>
      </c>
      <c r="F46" s="487" t="s">
        <v>504</v>
      </c>
      <c r="G46" s="487" t="s">
        <v>537</v>
      </c>
      <c r="H46" s="487" t="s">
        <v>486</v>
      </c>
      <c r="I46" s="487" t="s">
        <v>649</v>
      </c>
      <c r="J46" s="487" t="s">
        <v>539</v>
      </c>
      <c r="K46" s="487" t="s">
        <v>650</v>
      </c>
      <c r="L46" s="488">
        <v>65.28</v>
      </c>
      <c r="M46" s="488">
        <v>195.84</v>
      </c>
      <c r="N46" s="487">
        <v>3</v>
      </c>
      <c r="O46" s="573">
        <v>0.5</v>
      </c>
      <c r="P46" s="488"/>
      <c r="Q46" s="513">
        <v>0</v>
      </c>
      <c r="R46" s="487"/>
      <c r="S46" s="513">
        <v>0</v>
      </c>
      <c r="T46" s="573"/>
      <c r="U46" s="529">
        <v>0</v>
      </c>
    </row>
    <row r="47" spans="1:21" ht="14.45" customHeight="1" x14ac:dyDescent="0.2">
      <c r="A47" s="486">
        <v>27</v>
      </c>
      <c r="B47" s="487" t="s">
        <v>503</v>
      </c>
      <c r="C47" s="487" t="s">
        <v>509</v>
      </c>
      <c r="D47" s="571" t="s">
        <v>1822</v>
      </c>
      <c r="E47" s="572" t="s">
        <v>516</v>
      </c>
      <c r="F47" s="487" t="s">
        <v>504</v>
      </c>
      <c r="G47" s="487" t="s">
        <v>651</v>
      </c>
      <c r="H47" s="487" t="s">
        <v>486</v>
      </c>
      <c r="I47" s="487" t="s">
        <v>652</v>
      </c>
      <c r="J47" s="487" t="s">
        <v>487</v>
      </c>
      <c r="K47" s="487" t="s">
        <v>653</v>
      </c>
      <c r="L47" s="488">
        <v>80.010000000000005</v>
      </c>
      <c r="M47" s="488">
        <v>720.09000000000015</v>
      </c>
      <c r="N47" s="487">
        <v>9</v>
      </c>
      <c r="O47" s="573">
        <v>1.5</v>
      </c>
      <c r="P47" s="488">
        <v>240.03000000000003</v>
      </c>
      <c r="Q47" s="513">
        <v>0.33333333333333331</v>
      </c>
      <c r="R47" s="487">
        <v>3</v>
      </c>
      <c r="S47" s="513">
        <v>0.33333333333333331</v>
      </c>
      <c r="T47" s="573">
        <v>0.5</v>
      </c>
      <c r="U47" s="529">
        <v>0.33333333333333331</v>
      </c>
    </row>
    <row r="48" spans="1:21" ht="14.45" customHeight="1" x14ac:dyDescent="0.2">
      <c r="A48" s="486">
        <v>27</v>
      </c>
      <c r="B48" s="487" t="s">
        <v>503</v>
      </c>
      <c r="C48" s="487" t="s">
        <v>509</v>
      </c>
      <c r="D48" s="571" t="s">
        <v>1822</v>
      </c>
      <c r="E48" s="572" t="s">
        <v>516</v>
      </c>
      <c r="F48" s="487" t="s">
        <v>504</v>
      </c>
      <c r="G48" s="487" t="s">
        <v>651</v>
      </c>
      <c r="H48" s="487" t="s">
        <v>486</v>
      </c>
      <c r="I48" s="487" t="s">
        <v>654</v>
      </c>
      <c r="J48" s="487" t="s">
        <v>487</v>
      </c>
      <c r="K48" s="487" t="s">
        <v>655</v>
      </c>
      <c r="L48" s="488">
        <v>160.03</v>
      </c>
      <c r="M48" s="488">
        <v>480.09000000000003</v>
      </c>
      <c r="N48" s="487">
        <v>3</v>
      </c>
      <c r="O48" s="573">
        <v>2</v>
      </c>
      <c r="P48" s="488">
        <v>320.06</v>
      </c>
      <c r="Q48" s="513">
        <v>0.66666666666666663</v>
      </c>
      <c r="R48" s="487">
        <v>2</v>
      </c>
      <c r="S48" s="513">
        <v>0.66666666666666663</v>
      </c>
      <c r="T48" s="573">
        <v>1.5</v>
      </c>
      <c r="U48" s="529">
        <v>0.75</v>
      </c>
    </row>
    <row r="49" spans="1:21" ht="14.45" customHeight="1" x14ac:dyDescent="0.2">
      <c r="A49" s="486">
        <v>27</v>
      </c>
      <c r="B49" s="487" t="s">
        <v>503</v>
      </c>
      <c r="C49" s="487" t="s">
        <v>509</v>
      </c>
      <c r="D49" s="571" t="s">
        <v>1822</v>
      </c>
      <c r="E49" s="572" t="s">
        <v>516</v>
      </c>
      <c r="F49" s="487" t="s">
        <v>504</v>
      </c>
      <c r="G49" s="487" t="s">
        <v>541</v>
      </c>
      <c r="H49" s="487" t="s">
        <v>486</v>
      </c>
      <c r="I49" s="487" t="s">
        <v>542</v>
      </c>
      <c r="J49" s="487" t="s">
        <v>543</v>
      </c>
      <c r="K49" s="487" t="s">
        <v>544</v>
      </c>
      <c r="L49" s="488">
        <v>93.27</v>
      </c>
      <c r="M49" s="488">
        <v>839.43</v>
      </c>
      <c r="N49" s="487">
        <v>9</v>
      </c>
      <c r="O49" s="573">
        <v>4</v>
      </c>
      <c r="P49" s="488">
        <v>186.54</v>
      </c>
      <c r="Q49" s="513">
        <v>0.22222222222222224</v>
      </c>
      <c r="R49" s="487">
        <v>2</v>
      </c>
      <c r="S49" s="513">
        <v>0.22222222222222221</v>
      </c>
      <c r="T49" s="573">
        <v>1</v>
      </c>
      <c r="U49" s="529">
        <v>0.25</v>
      </c>
    </row>
    <row r="50" spans="1:21" ht="14.45" customHeight="1" x14ac:dyDescent="0.2">
      <c r="A50" s="486">
        <v>27</v>
      </c>
      <c r="B50" s="487" t="s">
        <v>503</v>
      </c>
      <c r="C50" s="487" t="s">
        <v>509</v>
      </c>
      <c r="D50" s="571" t="s">
        <v>1822</v>
      </c>
      <c r="E50" s="572" t="s">
        <v>516</v>
      </c>
      <c r="F50" s="487" t="s">
        <v>504</v>
      </c>
      <c r="G50" s="487" t="s">
        <v>541</v>
      </c>
      <c r="H50" s="487" t="s">
        <v>486</v>
      </c>
      <c r="I50" s="487" t="s">
        <v>545</v>
      </c>
      <c r="J50" s="487" t="s">
        <v>543</v>
      </c>
      <c r="K50" s="487" t="s">
        <v>546</v>
      </c>
      <c r="L50" s="488">
        <v>31.09</v>
      </c>
      <c r="M50" s="488">
        <v>124.36</v>
      </c>
      <c r="N50" s="487">
        <v>4</v>
      </c>
      <c r="O50" s="573">
        <v>1</v>
      </c>
      <c r="P50" s="488">
        <v>62.18</v>
      </c>
      <c r="Q50" s="513">
        <v>0.5</v>
      </c>
      <c r="R50" s="487">
        <v>2</v>
      </c>
      <c r="S50" s="513">
        <v>0.5</v>
      </c>
      <c r="T50" s="573">
        <v>0.5</v>
      </c>
      <c r="U50" s="529">
        <v>0.5</v>
      </c>
    </row>
    <row r="51" spans="1:21" ht="14.45" customHeight="1" x14ac:dyDescent="0.2">
      <c r="A51" s="486">
        <v>27</v>
      </c>
      <c r="B51" s="487" t="s">
        <v>503</v>
      </c>
      <c r="C51" s="487" t="s">
        <v>509</v>
      </c>
      <c r="D51" s="571" t="s">
        <v>1822</v>
      </c>
      <c r="E51" s="572" t="s">
        <v>516</v>
      </c>
      <c r="F51" s="487" t="s">
        <v>504</v>
      </c>
      <c r="G51" s="487" t="s">
        <v>547</v>
      </c>
      <c r="H51" s="487" t="s">
        <v>486</v>
      </c>
      <c r="I51" s="487" t="s">
        <v>656</v>
      </c>
      <c r="J51" s="487" t="s">
        <v>657</v>
      </c>
      <c r="K51" s="487" t="s">
        <v>658</v>
      </c>
      <c r="L51" s="488">
        <v>220.53</v>
      </c>
      <c r="M51" s="488">
        <v>661.59</v>
      </c>
      <c r="N51" s="487">
        <v>3</v>
      </c>
      <c r="O51" s="573">
        <v>0.5</v>
      </c>
      <c r="P51" s="488"/>
      <c r="Q51" s="513">
        <v>0</v>
      </c>
      <c r="R51" s="487"/>
      <c r="S51" s="513">
        <v>0</v>
      </c>
      <c r="T51" s="573"/>
      <c r="U51" s="529">
        <v>0</v>
      </c>
    </row>
    <row r="52" spans="1:21" ht="14.45" customHeight="1" x14ac:dyDescent="0.2">
      <c r="A52" s="486">
        <v>27</v>
      </c>
      <c r="B52" s="487" t="s">
        <v>503</v>
      </c>
      <c r="C52" s="487" t="s">
        <v>509</v>
      </c>
      <c r="D52" s="571" t="s">
        <v>1822</v>
      </c>
      <c r="E52" s="572" t="s">
        <v>516</v>
      </c>
      <c r="F52" s="487" t="s">
        <v>504</v>
      </c>
      <c r="G52" s="487" t="s">
        <v>547</v>
      </c>
      <c r="H52" s="487" t="s">
        <v>271</v>
      </c>
      <c r="I52" s="487" t="s">
        <v>659</v>
      </c>
      <c r="J52" s="487" t="s">
        <v>660</v>
      </c>
      <c r="K52" s="487" t="s">
        <v>661</v>
      </c>
      <c r="L52" s="488">
        <v>279.52999999999997</v>
      </c>
      <c r="M52" s="488">
        <v>279.52999999999997</v>
      </c>
      <c r="N52" s="487">
        <v>1</v>
      </c>
      <c r="O52" s="573">
        <v>0.5</v>
      </c>
      <c r="P52" s="488"/>
      <c r="Q52" s="513">
        <v>0</v>
      </c>
      <c r="R52" s="487"/>
      <c r="S52" s="513">
        <v>0</v>
      </c>
      <c r="T52" s="573"/>
      <c r="U52" s="529">
        <v>0</v>
      </c>
    </row>
    <row r="53" spans="1:21" ht="14.45" customHeight="1" x14ac:dyDescent="0.2">
      <c r="A53" s="486">
        <v>27</v>
      </c>
      <c r="B53" s="487" t="s">
        <v>503</v>
      </c>
      <c r="C53" s="487" t="s">
        <v>509</v>
      </c>
      <c r="D53" s="571" t="s">
        <v>1822</v>
      </c>
      <c r="E53" s="572" t="s">
        <v>516</v>
      </c>
      <c r="F53" s="487" t="s">
        <v>504</v>
      </c>
      <c r="G53" s="487" t="s">
        <v>547</v>
      </c>
      <c r="H53" s="487" t="s">
        <v>486</v>
      </c>
      <c r="I53" s="487" t="s">
        <v>548</v>
      </c>
      <c r="J53" s="487" t="s">
        <v>549</v>
      </c>
      <c r="K53" s="487" t="s">
        <v>550</v>
      </c>
      <c r="L53" s="488">
        <v>139.77000000000001</v>
      </c>
      <c r="M53" s="488">
        <v>139.77000000000001</v>
      </c>
      <c r="N53" s="487">
        <v>1</v>
      </c>
      <c r="O53" s="573">
        <v>0.5</v>
      </c>
      <c r="P53" s="488">
        <v>139.77000000000001</v>
      </c>
      <c r="Q53" s="513">
        <v>1</v>
      </c>
      <c r="R53" s="487">
        <v>1</v>
      </c>
      <c r="S53" s="513">
        <v>1</v>
      </c>
      <c r="T53" s="573">
        <v>0.5</v>
      </c>
      <c r="U53" s="529">
        <v>1</v>
      </c>
    </row>
    <row r="54" spans="1:21" ht="14.45" customHeight="1" x14ac:dyDescent="0.2">
      <c r="A54" s="486">
        <v>27</v>
      </c>
      <c r="B54" s="487" t="s">
        <v>503</v>
      </c>
      <c r="C54" s="487" t="s">
        <v>509</v>
      </c>
      <c r="D54" s="571" t="s">
        <v>1822</v>
      </c>
      <c r="E54" s="572" t="s">
        <v>516</v>
      </c>
      <c r="F54" s="487" t="s">
        <v>504</v>
      </c>
      <c r="G54" s="487" t="s">
        <v>547</v>
      </c>
      <c r="H54" s="487" t="s">
        <v>271</v>
      </c>
      <c r="I54" s="487" t="s">
        <v>662</v>
      </c>
      <c r="J54" s="487" t="s">
        <v>657</v>
      </c>
      <c r="K54" s="487" t="s">
        <v>663</v>
      </c>
      <c r="L54" s="488">
        <v>155.30000000000001</v>
      </c>
      <c r="M54" s="488">
        <v>155.30000000000001</v>
      </c>
      <c r="N54" s="487">
        <v>1</v>
      </c>
      <c r="O54" s="573">
        <v>1</v>
      </c>
      <c r="P54" s="488">
        <v>155.30000000000001</v>
      </c>
      <c r="Q54" s="513">
        <v>1</v>
      </c>
      <c r="R54" s="487">
        <v>1</v>
      </c>
      <c r="S54" s="513">
        <v>1</v>
      </c>
      <c r="T54" s="573">
        <v>1</v>
      </c>
      <c r="U54" s="529">
        <v>1</v>
      </c>
    </row>
    <row r="55" spans="1:21" ht="14.45" customHeight="1" x14ac:dyDescent="0.2">
      <c r="A55" s="486">
        <v>27</v>
      </c>
      <c r="B55" s="487" t="s">
        <v>503</v>
      </c>
      <c r="C55" s="487" t="s">
        <v>509</v>
      </c>
      <c r="D55" s="571" t="s">
        <v>1822</v>
      </c>
      <c r="E55" s="572" t="s">
        <v>516</v>
      </c>
      <c r="F55" s="487" t="s">
        <v>504</v>
      </c>
      <c r="G55" s="487" t="s">
        <v>547</v>
      </c>
      <c r="H55" s="487" t="s">
        <v>271</v>
      </c>
      <c r="I55" s="487" t="s">
        <v>664</v>
      </c>
      <c r="J55" s="487" t="s">
        <v>657</v>
      </c>
      <c r="K55" s="487" t="s">
        <v>600</v>
      </c>
      <c r="L55" s="488">
        <v>310.58999999999997</v>
      </c>
      <c r="M55" s="488">
        <v>621.17999999999995</v>
      </c>
      <c r="N55" s="487">
        <v>2</v>
      </c>
      <c r="O55" s="573">
        <v>2</v>
      </c>
      <c r="P55" s="488"/>
      <c r="Q55" s="513">
        <v>0</v>
      </c>
      <c r="R55" s="487"/>
      <c r="S55" s="513">
        <v>0</v>
      </c>
      <c r="T55" s="573"/>
      <c r="U55" s="529">
        <v>0</v>
      </c>
    </row>
    <row r="56" spans="1:21" ht="14.45" customHeight="1" x14ac:dyDescent="0.2">
      <c r="A56" s="486">
        <v>27</v>
      </c>
      <c r="B56" s="487" t="s">
        <v>503</v>
      </c>
      <c r="C56" s="487" t="s">
        <v>509</v>
      </c>
      <c r="D56" s="571" t="s">
        <v>1822</v>
      </c>
      <c r="E56" s="572" t="s">
        <v>516</v>
      </c>
      <c r="F56" s="487" t="s">
        <v>504</v>
      </c>
      <c r="G56" s="487" t="s">
        <v>547</v>
      </c>
      <c r="H56" s="487" t="s">
        <v>271</v>
      </c>
      <c r="I56" s="487" t="s">
        <v>665</v>
      </c>
      <c r="J56" s="487" t="s">
        <v>666</v>
      </c>
      <c r="K56" s="487" t="s">
        <v>661</v>
      </c>
      <c r="L56" s="488">
        <v>279.52999999999997</v>
      </c>
      <c r="M56" s="488">
        <v>1677.1799999999998</v>
      </c>
      <c r="N56" s="487">
        <v>6</v>
      </c>
      <c r="O56" s="573">
        <v>3</v>
      </c>
      <c r="P56" s="488">
        <v>559.05999999999995</v>
      </c>
      <c r="Q56" s="513">
        <v>0.33333333333333331</v>
      </c>
      <c r="R56" s="487">
        <v>2</v>
      </c>
      <c r="S56" s="513">
        <v>0.33333333333333331</v>
      </c>
      <c r="T56" s="573">
        <v>1</v>
      </c>
      <c r="U56" s="529">
        <v>0.33333333333333331</v>
      </c>
    </row>
    <row r="57" spans="1:21" ht="14.45" customHeight="1" x14ac:dyDescent="0.2">
      <c r="A57" s="486">
        <v>27</v>
      </c>
      <c r="B57" s="487" t="s">
        <v>503</v>
      </c>
      <c r="C57" s="487" t="s">
        <v>509</v>
      </c>
      <c r="D57" s="571" t="s">
        <v>1822</v>
      </c>
      <c r="E57" s="572" t="s">
        <v>516</v>
      </c>
      <c r="F57" s="487" t="s">
        <v>504</v>
      </c>
      <c r="G57" s="487" t="s">
        <v>547</v>
      </c>
      <c r="H57" s="487" t="s">
        <v>271</v>
      </c>
      <c r="I57" s="487" t="s">
        <v>667</v>
      </c>
      <c r="J57" s="487" t="s">
        <v>666</v>
      </c>
      <c r="K57" s="487" t="s">
        <v>554</v>
      </c>
      <c r="L57" s="488">
        <v>82.7</v>
      </c>
      <c r="M57" s="488">
        <v>82.7</v>
      </c>
      <c r="N57" s="487">
        <v>1</v>
      </c>
      <c r="O57" s="573">
        <v>0.5</v>
      </c>
      <c r="P57" s="488">
        <v>82.7</v>
      </c>
      <c r="Q57" s="513">
        <v>1</v>
      </c>
      <c r="R57" s="487">
        <v>1</v>
      </c>
      <c r="S57" s="513">
        <v>1</v>
      </c>
      <c r="T57" s="573">
        <v>0.5</v>
      </c>
      <c r="U57" s="529">
        <v>1</v>
      </c>
    </row>
    <row r="58" spans="1:21" ht="14.45" customHeight="1" x14ac:dyDescent="0.2">
      <c r="A58" s="486">
        <v>27</v>
      </c>
      <c r="B58" s="487" t="s">
        <v>503</v>
      </c>
      <c r="C58" s="487" t="s">
        <v>509</v>
      </c>
      <c r="D58" s="571" t="s">
        <v>1822</v>
      </c>
      <c r="E58" s="572" t="s">
        <v>516</v>
      </c>
      <c r="F58" s="487" t="s">
        <v>504</v>
      </c>
      <c r="G58" s="487" t="s">
        <v>547</v>
      </c>
      <c r="H58" s="487" t="s">
        <v>271</v>
      </c>
      <c r="I58" s="487" t="s">
        <v>667</v>
      </c>
      <c r="J58" s="487" t="s">
        <v>666</v>
      </c>
      <c r="K58" s="487" t="s">
        <v>554</v>
      </c>
      <c r="L58" s="488">
        <v>139.77000000000001</v>
      </c>
      <c r="M58" s="488">
        <v>279.54000000000002</v>
      </c>
      <c r="N58" s="487">
        <v>2</v>
      </c>
      <c r="O58" s="573">
        <v>1</v>
      </c>
      <c r="P58" s="488">
        <v>139.77000000000001</v>
      </c>
      <c r="Q58" s="513">
        <v>0.5</v>
      </c>
      <c r="R58" s="487">
        <v>1</v>
      </c>
      <c r="S58" s="513">
        <v>0.5</v>
      </c>
      <c r="T58" s="573">
        <v>0.5</v>
      </c>
      <c r="U58" s="529">
        <v>0.5</v>
      </c>
    </row>
    <row r="59" spans="1:21" ht="14.45" customHeight="1" x14ac:dyDescent="0.2">
      <c r="A59" s="486">
        <v>27</v>
      </c>
      <c r="B59" s="487" t="s">
        <v>503</v>
      </c>
      <c r="C59" s="487" t="s">
        <v>509</v>
      </c>
      <c r="D59" s="571" t="s">
        <v>1822</v>
      </c>
      <c r="E59" s="572" t="s">
        <v>516</v>
      </c>
      <c r="F59" s="487" t="s">
        <v>504</v>
      </c>
      <c r="G59" s="487" t="s">
        <v>547</v>
      </c>
      <c r="H59" s="487" t="s">
        <v>271</v>
      </c>
      <c r="I59" s="487" t="s">
        <v>668</v>
      </c>
      <c r="J59" s="487" t="s">
        <v>666</v>
      </c>
      <c r="K59" s="487" t="s">
        <v>658</v>
      </c>
      <c r="L59" s="488">
        <v>220.53</v>
      </c>
      <c r="M59" s="488">
        <v>882.12</v>
      </c>
      <c r="N59" s="487">
        <v>4</v>
      </c>
      <c r="O59" s="573">
        <v>1</v>
      </c>
      <c r="P59" s="488">
        <v>661.59</v>
      </c>
      <c r="Q59" s="513">
        <v>0.75</v>
      </c>
      <c r="R59" s="487">
        <v>3</v>
      </c>
      <c r="S59" s="513">
        <v>0.75</v>
      </c>
      <c r="T59" s="573">
        <v>0.5</v>
      </c>
      <c r="U59" s="529">
        <v>0.5</v>
      </c>
    </row>
    <row r="60" spans="1:21" ht="14.45" customHeight="1" x14ac:dyDescent="0.2">
      <c r="A60" s="486">
        <v>27</v>
      </c>
      <c r="B60" s="487" t="s">
        <v>503</v>
      </c>
      <c r="C60" s="487" t="s">
        <v>509</v>
      </c>
      <c r="D60" s="571" t="s">
        <v>1822</v>
      </c>
      <c r="E60" s="572" t="s">
        <v>516</v>
      </c>
      <c r="F60" s="487" t="s">
        <v>504</v>
      </c>
      <c r="G60" s="487" t="s">
        <v>547</v>
      </c>
      <c r="H60" s="487" t="s">
        <v>271</v>
      </c>
      <c r="I60" s="487" t="s">
        <v>669</v>
      </c>
      <c r="J60" s="487" t="s">
        <v>666</v>
      </c>
      <c r="K60" s="487" t="s">
        <v>670</v>
      </c>
      <c r="L60" s="488">
        <v>143.35</v>
      </c>
      <c r="M60" s="488">
        <v>716.75</v>
      </c>
      <c r="N60" s="487">
        <v>5</v>
      </c>
      <c r="O60" s="573">
        <v>1</v>
      </c>
      <c r="P60" s="488">
        <v>286.7</v>
      </c>
      <c r="Q60" s="513">
        <v>0.39999999999999997</v>
      </c>
      <c r="R60" s="487">
        <v>2</v>
      </c>
      <c r="S60" s="513">
        <v>0.4</v>
      </c>
      <c r="T60" s="573">
        <v>0.5</v>
      </c>
      <c r="U60" s="529">
        <v>0.5</v>
      </c>
    </row>
    <row r="61" spans="1:21" ht="14.45" customHeight="1" x14ac:dyDescent="0.2">
      <c r="A61" s="486">
        <v>27</v>
      </c>
      <c r="B61" s="487" t="s">
        <v>503</v>
      </c>
      <c r="C61" s="487" t="s">
        <v>509</v>
      </c>
      <c r="D61" s="571" t="s">
        <v>1822</v>
      </c>
      <c r="E61" s="572" t="s">
        <v>516</v>
      </c>
      <c r="F61" s="487" t="s">
        <v>504</v>
      </c>
      <c r="G61" s="487" t="s">
        <v>547</v>
      </c>
      <c r="H61" s="487" t="s">
        <v>271</v>
      </c>
      <c r="I61" s="487" t="s">
        <v>671</v>
      </c>
      <c r="J61" s="487" t="s">
        <v>666</v>
      </c>
      <c r="K61" s="487" t="s">
        <v>672</v>
      </c>
      <c r="L61" s="488">
        <v>430.05</v>
      </c>
      <c r="M61" s="488">
        <v>860.1</v>
      </c>
      <c r="N61" s="487">
        <v>2</v>
      </c>
      <c r="O61" s="573">
        <v>1.5</v>
      </c>
      <c r="P61" s="488"/>
      <c r="Q61" s="513">
        <v>0</v>
      </c>
      <c r="R61" s="487"/>
      <c r="S61" s="513">
        <v>0</v>
      </c>
      <c r="T61" s="573"/>
      <c r="U61" s="529">
        <v>0</v>
      </c>
    </row>
    <row r="62" spans="1:21" ht="14.45" customHeight="1" x14ac:dyDescent="0.2">
      <c r="A62" s="486">
        <v>27</v>
      </c>
      <c r="B62" s="487" t="s">
        <v>503</v>
      </c>
      <c r="C62" s="487" t="s">
        <v>509</v>
      </c>
      <c r="D62" s="571" t="s">
        <v>1822</v>
      </c>
      <c r="E62" s="572" t="s">
        <v>516</v>
      </c>
      <c r="F62" s="487" t="s">
        <v>504</v>
      </c>
      <c r="G62" s="487" t="s">
        <v>547</v>
      </c>
      <c r="H62" s="487" t="s">
        <v>271</v>
      </c>
      <c r="I62" s="487" t="s">
        <v>671</v>
      </c>
      <c r="J62" s="487" t="s">
        <v>666</v>
      </c>
      <c r="K62" s="487" t="s">
        <v>672</v>
      </c>
      <c r="L62" s="488">
        <v>254.49</v>
      </c>
      <c r="M62" s="488">
        <v>1017.96</v>
      </c>
      <c r="N62" s="487">
        <v>4</v>
      </c>
      <c r="O62" s="573">
        <v>2.5</v>
      </c>
      <c r="P62" s="488">
        <v>508.98</v>
      </c>
      <c r="Q62" s="513">
        <v>0.5</v>
      </c>
      <c r="R62" s="487">
        <v>2</v>
      </c>
      <c r="S62" s="513">
        <v>0.5</v>
      </c>
      <c r="T62" s="573">
        <v>1</v>
      </c>
      <c r="U62" s="529">
        <v>0.4</v>
      </c>
    </row>
    <row r="63" spans="1:21" ht="14.45" customHeight="1" x14ac:dyDescent="0.2">
      <c r="A63" s="486">
        <v>27</v>
      </c>
      <c r="B63" s="487" t="s">
        <v>503</v>
      </c>
      <c r="C63" s="487" t="s">
        <v>509</v>
      </c>
      <c r="D63" s="571" t="s">
        <v>1822</v>
      </c>
      <c r="E63" s="572" t="s">
        <v>516</v>
      </c>
      <c r="F63" s="487" t="s">
        <v>504</v>
      </c>
      <c r="G63" s="487" t="s">
        <v>547</v>
      </c>
      <c r="H63" s="487" t="s">
        <v>271</v>
      </c>
      <c r="I63" s="487" t="s">
        <v>673</v>
      </c>
      <c r="J63" s="487" t="s">
        <v>666</v>
      </c>
      <c r="K63" s="487" t="s">
        <v>661</v>
      </c>
      <c r="L63" s="488">
        <v>165.41</v>
      </c>
      <c r="M63" s="488">
        <v>496.23</v>
      </c>
      <c r="N63" s="487">
        <v>3</v>
      </c>
      <c r="O63" s="573">
        <v>2.5</v>
      </c>
      <c r="P63" s="488">
        <v>165.41</v>
      </c>
      <c r="Q63" s="513">
        <v>0.33333333333333331</v>
      </c>
      <c r="R63" s="487">
        <v>1</v>
      </c>
      <c r="S63" s="513">
        <v>0.33333333333333331</v>
      </c>
      <c r="T63" s="573">
        <v>0.5</v>
      </c>
      <c r="U63" s="529">
        <v>0.2</v>
      </c>
    </row>
    <row r="64" spans="1:21" ht="14.45" customHeight="1" x14ac:dyDescent="0.2">
      <c r="A64" s="486">
        <v>27</v>
      </c>
      <c r="B64" s="487" t="s">
        <v>503</v>
      </c>
      <c r="C64" s="487" t="s">
        <v>509</v>
      </c>
      <c r="D64" s="571" t="s">
        <v>1822</v>
      </c>
      <c r="E64" s="572" t="s">
        <v>516</v>
      </c>
      <c r="F64" s="487" t="s">
        <v>504</v>
      </c>
      <c r="G64" s="487" t="s">
        <v>547</v>
      </c>
      <c r="H64" s="487" t="s">
        <v>271</v>
      </c>
      <c r="I64" s="487" t="s">
        <v>674</v>
      </c>
      <c r="J64" s="487" t="s">
        <v>666</v>
      </c>
      <c r="K64" s="487" t="s">
        <v>675</v>
      </c>
      <c r="L64" s="488">
        <v>0</v>
      </c>
      <c r="M64" s="488">
        <v>0</v>
      </c>
      <c r="N64" s="487">
        <v>1</v>
      </c>
      <c r="O64" s="573">
        <v>1</v>
      </c>
      <c r="P64" s="488"/>
      <c r="Q64" s="513"/>
      <c r="R64" s="487"/>
      <c r="S64" s="513">
        <v>0</v>
      </c>
      <c r="T64" s="573"/>
      <c r="U64" s="529">
        <v>0</v>
      </c>
    </row>
    <row r="65" spans="1:21" ht="14.45" customHeight="1" x14ac:dyDescent="0.2">
      <c r="A65" s="486">
        <v>27</v>
      </c>
      <c r="B65" s="487" t="s">
        <v>503</v>
      </c>
      <c r="C65" s="487" t="s">
        <v>509</v>
      </c>
      <c r="D65" s="571" t="s">
        <v>1822</v>
      </c>
      <c r="E65" s="572" t="s">
        <v>516</v>
      </c>
      <c r="F65" s="487" t="s">
        <v>504</v>
      </c>
      <c r="G65" s="487" t="s">
        <v>676</v>
      </c>
      <c r="H65" s="487" t="s">
        <v>486</v>
      </c>
      <c r="I65" s="487" t="s">
        <v>677</v>
      </c>
      <c r="J65" s="487" t="s">
        <v>678</v>
      </c>
      <c r="K65" s="487" t="s">
        <v>679</v>
      </c>
      <c r="L65" s="488">
        <v>77.69</v>
      </c>
      <c r="M65" s="488">
        <v>233.07</v>
      </c>
      <c r="N65" s="487">
        <v>3</v>
      </c>
      <c r="O65" s="573">
        <v>0.5</v>
      </c>
      <c r="P65" s="488">
        <v>233.07</v>
      </c>
      <c r="Q65" s="513">
        <v>1</v>
      </c>
      <c r="R65" s="487">
        <v>3</v>
      </c>
      <c r="S65" s="513">
        <v>1</v>
      </c>
      <c r="T65" s="573">
        <v>0.5</v>
      </c>
      <c r="U65" s="529">
        <v>1</v>
      </c>
    </row>
    <row r="66" spans="1:21" ht="14.45" customHeight="1" x14ac:dyDescent="0.2">
      <c r="A66" s="486">
        <v>27</v>
      </c>
      <c r="B66" s="487" t="s">
        <v>503</v>
      </c>
      <c r="C66" s="487" t="s">
        <v>509</v>
      </c>
      <c r="D66" s="571" t="s">
        <v>1822</v>
      </c>
      <c r="E66" s="572" t="s">
        <v>516</v>
      </c>
      <c r="F66" s="487" t="s">
        <v>504</v>
      </c>
      <c r="G66" s="487" t="s">
        <v>680</v>
      </c>
      <c r="H66" s="487" t="s">
        <v>271</v>
      </c>
      <c r="I66" s="487" t="s">
        <v>681</v>
      </c>
      <c r="J66" s="487" t="s">
        <v>682</v>
      </c>
      <c r="K66" s="487" t="s">
        <v>600</v>
      </c>
      <c r="L66" s="488">
        <v>234.07</v>
      </c>
      <c r="M66" s="488">
        <v>234.07</v>
      </c>
      <c r="N66" s="487">
        <v>1</v>
      </c>
      <c r="O66" s="573">
        <v>0.5</v>
      </c>
      <c r="P66" s="488"/>
      <c r="Q66" s="513">
        <v>0</v>
      </c>
      <c r="R66" s="487"/>
      <c r="S66" s="513">
        <v>0</v>
      </c>
      <c r="T66" s="573"/>
      <c r="U66" s="529">
        <v>0</v>
      </c>
    </row>
    <row r="67" spans="1:21" ht="14.45" customHeight="1" x14ac:dyDescent="0.2">
      <c r="A67" s="486">
        <v>27</v>
      </c>
      <c r="B67" s="487" t="s">
        <v>503</v>
      </c>
      <c r="C67" s="487" t="s">
        <v>509</v>
      </c>
      <c r="D67" s="571" t="s">
        <v>1822</v>
      </c>
      <c r="E67" s="572" t="s">
        <v>516</v>
      </c>
      <c r="F67" s="487" t="s">
        <v>504</v>
      </c>
      <c r="G67" s="487" t="s">
        <v>680</v>
      </c>
      <c r="H67" s="487" t="s">
        <v>486</v>
      </c>
      <c r="I67" s="487" t="s">
        <v>683</v>
      </c>
      <c r="J67" s="487" t="s">
        <v>684</v>
      </c>
      <c r="K67" s="487" t="s">
        <v>685</v>
      </c>
      <c r="L67" s="488">
        <v>65.540000000000006</v>
      </c>
      <c r="M67" s="488">
        <v>262.16000000000003</v>
      </c>
      <c r="N67" s="487">
        <v>4</v>
      </c>
      <c r="O67" s="573">
        <v>0.5</v>
      </c>
      <c r="P67" s="488">
        <v>131.08000000000001</v>
      </c>
      <c r="Q67" s="513">
        <v>0.5</v>
      </c>
      <c r="R67" s="487">
        <v>2</v>
      </c>
      <c r="S67" s="513">
        <v>0.5</v>
      </c>
      <c r="T67" s="573">
        <v>0.5</v>
      </c>
      <c r="U67" s="529">
        <v>1</v>
      </c>
    </row>
    <row r="68" spans="1:21" ht="14.45" customHeight="1" x14ac:dyDescent="0.2">
      <c r="A68" s="486">
        <v>27</v>
      </c>
      <c r="B68" s="487" t="s">
        <v>503</v>
      </c>
      <c r="C68" s="487" t="s">
        <v>509</v>
      </c>
      <c r="D68" s="571" t="s">
        <v>1822</v>
      </c>
      <c r="E68" s="572" t="s">
        <v>516</v>
      </c>
      <c r="F68" s="487" t="s">
        <v>504</v>
      </c>
      <c r="G68" s="487" t="s">
        <v>680</v>
      </c>
      <c r="H68" s="487" t="s">
        <v>486</v>
      </c>
      <c r="I68" s="487" t="s">
        <v>686</v>
      </c>
      <c r="J68" s="487" t="s">
        <v>684</v>
      </c>
      <c r="K68" s="487" t="s">
        <v>687</v>
      </c>
      <c r="L68" s="488">
        <v>229.38</v>
      </c>
      <c r="M68" s="488">
        <v>229.38</v>
      </c>
      <c r="N68" s="487">
        <v>1</v>
      </c>
      <c r="O68" s="573">
        <v>0.5</v>
      </c>
      <c r="P68" s="488">
        <v>229.38</v>
      </c>
      <c r="Q68" s="513">
        <v>1</v>
      </c>
      <c r="R68" s="487">
        <v>1</v>
      </c>
      <c r="S68" s="513">
        <v>1</v>
      </c>
      <c r="T68" s="573">
        <v>0.5</v>
      </c>
      <c r="U68" s="529">
        <v>1</v>
      </c>
    </row>
    <row r="69" spans="1:21" ht="14.45" customHeight="1" x14ac:dyDescent="0.2">
      <c r="A69" s="486">
        <v>27</v>
      </c>
      <c r="B69" s="487" t="s">
        <v>503</v>
      </c>
      <c r="C69" s="487" t="s">
        <v>509</v>
      </c>
      <c r="D69" s="571" t="s">
        <v>1822</v>
      </c>
      <c r="E69" s="572" t="s">
        <v>516</v>
      </c>
      <c r="F69" s="487" t="s">
        <v>504</v>
      </c>
      <c r="G69" s="487" t="s">
        <v>680</v>
      </c>
      <c r="H69" s="487" t="s">
        <v>271</v>
      </c>
      <c r="I69" s="487" t="s">
        <v>688</v>
      </c>
      <c r="J69" s="487" t="s">
        <v>689</v>
      </c>
      <c r="K69" s="487" t="s">
        <v>687</v>
      </c>
      <c r="L69" s="488">
        <v>229.38</v>
      </c>
      <c r="M69" s="488">
        <v>229.38</v>
      </c>
      <c r="N69" s="487">
        <v>1</v>
      </c>
      <c r="O69" s="573">
        <v>0.5</v>
      </c>
      <c r="P69" s="488"/>
      <c r="Q69" s="513">
        <v>0</v>
      </c>
      <c r="R69" s="487"/>
      <c r="S69" s="513">
        <v>0</v>
      </c>
      <c r="T69" s="573"/>
      <c r="U69" s="529">
        <v>0</v>
      </c>
    </row>
    <row r="70" spans="1:21" ht="14.45" customHeight="1" x14ac:dyDescent="0.2">
      <c r="A70" s="486">
        <v>27</v>
      </c>
      <c r="B70" s="487" t="s">
        <v>503</v>
      </c>
      <c r="C70" s="487" t="s">
        <v>509</v>
      </c>
      <c r="D70" s="571" t="s">
        <v>1822</v>
      </c>
      <c r="E70" s="572" t="s">
        <v>516</v>
      </c>
      <c r="F70" s="487" t="s">
        <v>504</v>
      </c>
      <c r="G70" s="487" t="s">
        <v>690</v>
      </c>
      <c r="H70" s="487" t="s">
        <v>271</v>
      </c>
      <c r="I70" s="487" t="s">
        <v>691</v>
      </c>
      <c r="J70" s="487" t="s">
        <v>692</v>
      </c>
      <c r="K70" s="487" t="s">
        <v>693</v>
      </c>
      <c r="L70" s="488">
        <v>105.32</v>
      </c>
      <c r="M70" s="488">
        <v>315.95999999999998</v>
      </c>
      <c r="N70" s="487">
        <v>3</v>
      </c>
      <c r="O70" s="573">
        <v>2</v>
      </c>
      <c r="P70" s="488">
        <v>315.95999999999998</v>
      </c>
      <c r="Q70" s="513">
        <v>1</v>
      </c>
      <c r="R70" s="487">
        <v>3</v>
      </c>
      <c r="S70" s="513">
        <v>1</v>
      </c>
      <c r="T70" s="573">
        <v>2</v>
      </c>
      <c r="U70" s="529">
        <v>1</v>
      </c>
    </row>
    <row r="71" spans="1:21" ht="14.45" customHeight="1" x14ac:dyDescent="0.2">
      <c r="A71" s="486">
        <v>27</v>
      </c>
      <c r="B71" s="487" t="s">
        <v>503</v>
      </c>
      <c r="C71" s="487" t="s">
        <v>509</v>
      </c>
      <c r="D71" s="571" t="s">
        <v>1822</v>
      </c>
      <c r="E71" s="572" t="s">
        <v>516</v>
      </c>
      <c r="F71" s="487" t="s">
        <v>504</v>
      </c>
      <c r="G71" s="487" t="s">
        <v>690</v>
      </c>
      <c r="H71" s="487" t="s">
        <v>271</v>
      </c>
      <c r="I71" s="487" t="s">
        <v>694</v>
      </c>
      <c r="J71" s="487" t="s">
        <v>692</v>
      </c>
      <c r="K71" s="487" t="s">
        <v>554</v>
      </c>
      <c r="L71" s="488">
        <v>0</v>
      </c>
      <c r="M71" s="488">
        <v>0</v>
      </c>
      <c r="N71" s="487">
        <v>2</v>
      </c>
      <c r="O71" s="573">
        <v>1</v>
      </c>
      <c r="P71" s="488">
        <v>0</v>
      </c>
      <c r="Q71" s="513"/>
      <c r="R71" s="487">
        <v>1</v>
      </c>
      <c r="S71" s="513">
        <v>0.5</v>
      </c>
      <c r="T71" s="573">
        <v>0.5</v>
      </c>
      <c r="U71" s="529">
        <v>0.5</v>
      </c>
    </row>
    <row r="72" spans="1:21" ht="14.45" customHeight="1" x14ac:dyDescent="0.2">
      <c r="A72" s="486">
        <v>27</v>
      </c>
      <c r="B72" s="487" t="s">
        <v>503</v>
      </c>
      <c r="C72" s="487" t="s">
        <v>509</v>
      </c>
      <c r="D72" s="571" t="s">
        <v>1822</v>
      </c>
      <c r="E72" s="572" t="s">
        <v>516</v>
      </c>
      <c r="F72" s="487" t="s">
        <v>504</v>
      </c>
      <c r="G72" s="487" t="s">
        <v>690</v>
      </c>
      <c r="H72" s="487" t="s">
        <v>271</v>
      </c>
      <c r="I72" s="487" t="s">
        <v>695</v>
      </c>
      <c r="J72" s="487" t="s">
        <v>696</v>
      </c>
      <c r="K72" s="487" t="s">
        <v>697</v>
      </c>
      <c r="L72" s="488">
        <v>35.11</v>
      </c>
      <c r="M72" s="488">
        <v>175.55</v>
      </c>
      <c r="N72" s="487">
        <v>5</v>
      </c>
      <c r="O72" s="573">
        <v>1</v>
      </c>
      <c r="P72" s="488">
        <v>70.22</v>
      </c>
      <c r="Q72" s="513">
        <v>0.39999999999999997</v>
      </c>
      <c r="R72" s="487">
        <v>2</v>
      </c>
      <c r="S72" s="513">
        <v>0.4</v>
      </c>
      <c r="T72" s="573">
        <v>0.5</v>
      </c>
      <c r="U72" s="529">
        <v>0.5</v>
      </c>
    </row>
    <row r="73" spans="1:21" ht="14.45" customHeight="1" x14ac:dyDescent="0.2">
      <c r="A73" s="486">
        <v>27</v>
      </c>
      <c r="B73" s="487" t="s">
        <v>503</v>
      </c>
      <c r="C73" s="487" t="s">
        <v>509</v>
      </c>
      <c r="D73" s="571" t="s">
        <v>1822</v>
      </c>
      <c r="E73" s="572" t="s">
        <v>516</v>
      </c>
      <c r="F73" s="487" t="s">
        <v>504</v>
      </c>
      <c r="G73" s="487" t="s">
        <v>690</v>
      </c>
      <c r="H73" s="487" t="s">
        <v>271</v>
      </c>
      <c r="I73" s="487" t="s">
        <v>698</v>
      </c>
      <c r="J73" s="487" t="s">
        <v>699</v>
      </c>
      <c r="K73" s="487" t="s">
        <v>697</v>
      </c>
      <c r="L73" s="488">
        <v>35.11</v>
      </c>
      <c r="M73" s="488">
        <v>70.22</v>
      </c>
      <c r="N73" s="487">
        <v>2</v>
      </c>
      <c r="O73" s="573">
        <v>0.5</v>
      </c>
      <c r="P73" s="488"/>
      <c r="Q73" s="513">
        <v>0</v>
      </c>
      <c r="R73" s="487"/>
      <c r="S73" s="513">
        <v>0</v>
      </c>
      <c r="T73" s="573"/>
      <c r="U73" s="529">
        <v>0</v>
      </c>
    </row>
    <row r="74" spans="1:21" ht="14.45" customHeight="1" x14ac:dyDescent="0.2">
      <c r="A74" s="486">
        <v>27</v>
      </c>
      <c r="B74" s="487" t="s">
        <v>503</v>
      </c>
      <c r="C74" s="487" t="s">
        <v>509</v>
      </c>
      <c r="D74" s="571" t="s">
        <v>1822</v>
      </c>
      <c r="E74" s="572" t="s">
        <v>516</v>
      </c>
      <c r="F74" s="487" t="s">
        <v>504</v>
      </c>
      <c r="G74" s="487" t="s">
        <v>690</v>
      </c>
      <c r="H74" s="487" t="s">
        <v>271</v>
      </c>
      <c r="I74" s="487" t="s">
        <v>700</v>
      </c>
      <c r="J74" s="487" t="s">
        <v>696</v>
      </c>
      <c r="K74" s="487" t="s">
        <v>701</v>
      </c>
      <c r="L74" s="488">
        <v>117.03</v>
      </c>
      <c r="M74" s="488">
        <v>117.03</v>
      </c>
      <c r="N74" s="487">
        <v>1</v>
      </c>
      <c r="O74" s="573">
        <v>0.5</v>
      </c>
      <c r="P74" s="488"/>
      <c r="Q74" s="513">
        <v>0</v>
      </c>
      <c r="R74" s="487"/>
      <c r="S74" s="513">
        <v>0</v>
      </c>
      <c r="T74" s="573"/>
      <c r="U74" s="529">
        <v>0</v>
      </c>
    </row>
    <row r="75" spans="1:21" ht="14.45" customHeight="1" x14ac:dyDescent="0.2">
      <c r="A75" s="486">
        <v>27</v>
      </c>
      <c r="B75" s="487" t="s">
        <v>503</v>
      </c>
      <c r="C75" s="487" t="s">
        <v>509</v>
      </c>
      <c r="D75" s="571" t="s">
        <v>1822</v>
      </c>
      <c r="E75" s="572" t="s">
        <v>516</v>
      </c>
      <c r="F75" s="487" t="s">
        <v>504</v>
      </c>
      <c r="G75" s="487" t="s">
        <v>690</v>
      </c>
      <c r="H75" s="487" t="s">
        <v>486</v>
      </c>
      <c r="I75" s="487" t="s">
        <v>702</v>
      </c>
      <c r="J75" s="487" t="s">
        <v>699</v>
      </c>
      <c r="K75" s="487" t="s">
        <v>701</v>
      </c>
      <c r="L75" s="488">
        <v>117.03</v>
      </c>
      <c r="M75" s="488">
        <v>234.06</v>
      </c>
      <c r="N75" s="487">
        <v>2</v>
      </c>
      <c r="O75" s="573">
        <v>1</v>
      </c>
      <c r="P75" s="488">
        <v>234.06</v>
      </c>
      <c r="Q75" s="513">
        <v>1</v>
      </c>
      <c r="R75" s="487">
        <v>2</v>
      </c>
      <c r="S75" s="513">
        <v>1</v>
      </c>
      <c r="T75" s="573">
        <v>1</v>
      </c>
      <c r="U75" s="529">
        <v>1</v>
      </c>
    </row>
    <row r="76" spans="1:21" ht="14.45" customHeight="1" x14ac:dyDescent="0.2">
      <c r="A76" s="486">
        <v>27</v>
      </c>
      <c r="B76" s="487" t="s">
        <v>503</v>
      </c>
      <c r="C76" s="487" t="s">
        <v>509</v>
      </c>
      <c r="D76" s="571" t="s">
        <v>1822</v>
      </c>
      <c r="E76" s="572" t="s">
        <v>516</v>
      </c>
      <c r="F76" s="487" t="s">
        <v>504</v>
      </c>
      <c r="G76" s="487" t="s">
        <v>690</v>
      </c>
      <c r="H76" s="487" t="s">
        <v>486</v>
      </c>
      <c r="I76" s="487" t="s">
        <v>703</v>
      </c>
      <c r="J76" s="487" t="s">
        <v>699</v>
      </c>
      <c r="K76" s="487" t="s">
        <v>704</v>
      </c>
      <c r="L76" s="488">
        <v>70.23</v>
      </c>
      <c r="M76" s="488">
        <v>280.92</v>
      </c>
      <c r="N76" s="487">
        <v>4</v>
      </c>
      <c r="O76" s="573">
        <v>1</v>
      </c>
      <c r="P76" s="488">
        <v>140.46</v>
      </c>
      <c r="Q76" s="513">
        <v>0.5</v>
      </c>
      <c r="R76" s="487">
        <v>2</v>
      </c>
      <c r="S76" s="513">
        <v>0.5</v>
      </c>
      <c r="T76" s="573">
        <v>0.5</v>
      </c>
      <c r="U76" s="529">
        <v>0.5</v>
      </c>
    </row>
    <row r="77" spans="1:21" ht="14.45" customHeight="1" x14ac:dyDescent="0.2">
      <c r="A77" s="486">
        <v>27</v>
      </c>
      <c r="B77" s="487" t="s">
        <v>503</v>
      </c>
      <c r="C77" s="487" t="s">
        <v>509</v>
      </c>
      <c r="D77" s="571" t="s">
        <v>1822</v>
      </c>
      <c r="E77" s="572" t="s">
        <v>516</v>
      </c>
      <c r="F77" s="487" t="s">
        <v>504</v>
      </c>
      <c r="G77" s="487" t="s">
        <v>690</v>
      </c>
      <c r="H77" s="487" t="s">
        <v>486</v>
      </c>
      <c r="I77" s="487" t="s">
        <v>705</v>
      </c>
      <c r="J77" s="487" t="s">
        <v>699</v>
      </c>
      <c r="K77" s="487" t="s">
        <v>697</v>
      </c>
      <c r="L77" s="488">
        <v>35.11</v>
      </c>
      <c r="M77" s="488">
        <v>70.22</v>
      </c>
      <c r="N77" s="487">
        <v>2</v>
      </c>
      <c r="O77" s="573">
        <v>0.5</v>
      </c>
      <c r="P77" s="488"/>
      <c r="Q77" s="513">
        <v>0</v>
      </c>
      <c r="R77" s="487"/>
      <c r="S77" s="513">
        <v>0</v>
      </c>
      <c r="T77" s="573"/>
      <c r="U77" s="529">
        <v>0</v>
      </c>
    </row>
    <row r="78" spans="1:21" ht="14.45" customHeight="1" x14ac:dyDescent="0.2">
      <c r="A78" s="486">
        <v>27</v>
      </c>
      <c r="B78" s="487" t="s">
        <v>503</v>
      </c>
      <c r="C78" s="487" t="s">
        <v>509</v>
      </c>
      <c r="D78" s="571" t="s">
        <v>1822</v>
      </c>
      <c r="E78" s="572" t="s">
        <v>516</v>
      </c>
      <c r="F78" s="487" t="s">
        <v>504</v>
      </c>
      <c r="G78" s="487" t="s">
        <v>706</v>
      </c>
      <c r="H78" s="487" t="s">
        <v>486</v>
      </c>
      <c r="I78" s="487" t="s">
        <v>707</v>
      </c>
      <c r="J78" s="487" t="s">
        <v>708</v>
      </c>
      <c r="K78" s="487" t="s">
        <v>709</v>
      </c>
      <c r="L78" s="488">
        <v>36.369999999999997</v>
      </c>
      <c r="M78" s="488">
        <v>109.10999999999999</v>
      </c>
      <c r="N78" s="487">
        <v>3</v>
      </c>
      <c r="O78" s="573">
        <v>0.5</v>
      </c>
      <c r="P78" s="488">
        <v>109.10999999999999</v>
      </c>
      <c r="Q78" s="513">
        <v>1</v>
      </c>
      <c r="R78" s="487">
        <v>3</v>
      </c>
      <c r="S78" s="513">
        <v>1</v>
      </c>
      <c r="T78" s="573">
        <v>0.5</v>
      </c>
      <c r="U78" s="529">
        <v>1</v>
      </c>
    </row>
    <row r="79" spans="1:21" ht="14.45" customHeight="1" x14ac:dyDescent="0.2">
      <c r="A79" s="486">
        <v>27</v>
      </c>
      <c r="B79" s="487" t="s">
        <v>503</v>
      </c>
      <c r="C79" s="487" t="s">
        <v>509</v>
      </c>
      <c r="D79" s="571" t="s">
        <v>1822</v>
      </c>
      <c r="E79" s="572" t="s">
        <v>516</v>
      </c>
      <c r="F79" s="487" t="s">
        <v>504</v>
      </c>
      <c r="G79" s="487" t="s">
        <v>710</v>
      </c>
      <c r="H79" s="487" t="s">
        <v>271</v>
      </c>
      <c r="I79" s="487" t="s">
        <v>711</v>
      </c>
      <c r="J79" s="487" t="s">
        <v>712</v>
      </c>
      <c r="K79" s="487" t="s">
        <v>713</v>
      </c>
      <c r="L79" s="488">
        <v>0</v>
      </c>
      <c r="M79" s="488">
        <v>0</v>
      </c>
      <c r="N79" s="487">
        <v>2</v>
      </c>
      <c r="O79" s="573">
        <v>0.5</v>
      </c>
      <c r="P79" s="488"/>
      <c r="Q79" s="513"/>
      <c r="R79" s="487"/>
      <c r="S79" s="513">
        <v>0</v>
      </c>
      <c r="T79" s="573"/>
      <c r="U79" s="529">
        <v>0</v>
      </c>
    </row>
    <row r="80" spans="1:21" ht="14.45" customHeight="1" x14ac:dyDescent="0.2">
      <c r="A80" s="486">
        <v>27</v>
      </c>
      <c r="B80" s="487" t="s">
        <v>503</v>
      </c>
      <c r="C80" s="487" t="s">
        <v>509</v>
      </c>
      <c r="D80" s="571" t="s">
        <v>1822</v>
      </c>
      <c r="E80" s="572" t="s">
        <v>516</v>
      </c>
      <c r="F80" s="487" t="s">
        <v>504</v>
      </c>
      <c r="G80" s="487" t="s">
        <v>714</v>
      </c>
      <c r="H80" s="487" t="s">
        <v>271</v>
      </c>
      <c r="I80" s="487" t="s">
        <v>715</v>
      </c>
      <c r="J80" s="487" t="s">
        <v>716</v>
      </c>
      <c r="K80" s="487" t="s">
        <v>704</v>
      </c>
      <c r="L80" s="488">
        <v>65.989999999999995</v>
      </c>
      <c r="M80" s="488">
        <v>197.96999999999997</v>
      </c>
      <c r="N80" s="487">
        <v>3</v>
      </c>
      <c r="O80" s="573">
        <v>0.5</v>
      </c>
      <c r="P80" s="488"/>
      <c r="Q80" s="513">
        <v>0</v>
      </c>
      <c r="R80" s="487"/>
      <c r="S80" s="513">
        <v>0</v>
      </c>
      <c r="T80" s="573"/>
      <c r="U80" s="529">
        <v>0</v>
      </c>
    </row>
    <row r="81" spans="1:21" ht="14.45" customHeight="1" x14ac:dyDescent="0.2">
      <c r="A81" s="486">
        <v>27</v>
      </c>
      <c r="B81" s="487" t="s">
        <v>503</v>
      </c>
      <c r="C81" s="487" t="s">
        <v>509</v>
      </c>
      <c r="D81" s="571" t="s">
        <v>1822</v>
      </c>
      <c r="E81" s="572" t="s">
        <v>516</v>
      </c>
      <c r="F81" s="487" t="s">
        <v>504</v>
      </c>
      <c r="G81" s="487" t="s">
        <v>714</v>
      </c>
      <c r="H81" s="487" t="s">
        <v>271</v>
      </c>
      <c r="I81" s="487" t="s">
        <v>717</v>
      </c>
      <c r="J81" s="487" t="s">
        <v>716</v>
      </c>
      <c r="K81" s="487" t="s">
        <v>718</v>
      </c>
      <c r="L81" s="488">
        <v>132</v>
      </c>
      <c r="M81" s="488">
        <v>396</v>
      </c>
      <c r="N81" s="487">
        <v>3</v>
      </c>
      <c r="O81" s="573">
        <v>0.5</v>
      </c>
      <c r="P81" s="488">
        <v>396</v>
      </c>
      <c r="Q81" s="513">
        <v>1</v>
      </c>
      <c r="R81" s="487">
        <v>3</v>
      </c>
      <c r="S81" s="513">
        <v>1</v>
      </c>
      <c r="T81" s="573">
        <v>0.5</v>
      </c>
      <c r="U81" s="529">
        <v>1</v>
      </c>
    </row>
    <row r="82" spans="1:21" ht="14.45" customHeight="1" x14ac:dyDescent="0.2">
      <c r="A82" s="486">
        <v>27</v>
      </c>
      <c r="B82" s="487" t="s">
        <v>503</v>
      </c>
      <c r="C82" s="487" t="s">
        <v>509</v>
      </c>
      <c r="D82" s="571" t="s">
        <v>1822</v>
      </c>
      <c r="E82" s="572" t="s">
        <v>516</v>
      </c>
      <c r="F82" s="487" t="s">
        <v>504</v>
      </c>
      <c r="G82" s="487" t="s">
        <v>555</v>
      </c>
      <c r="H82" s="487" t="s">
        <v>271</v>
      </c>
      <c r="I82" s="487" t="s">
        <v>556</v>
      </c>
      <c r="J82" s="487" t="s">
        <v>557</v>
      </c>
      <c r="K82" s="487" t="s">
        <v>558</v>
      </c>
      <c r="L82" s="488">
        <v>1771.84</v>
      </c>
      <c r="M82" s="488">
        <v>15946.56</v>
      </c>
      <c r="N82" s="487">
        <v>9</v>
      </c>
      <c r="O82" s="573">
        <v>2.5</v>
      </c>
      <c r="P82" s="488">
        <v>12402.88</v>
      </c>
      <c r="Q82" s="513">
        <v>0.77777777777777779</v>
      </c>
      <c r="R82" s="487">
        <v>7</v>
      </c>
      <c r="S82" s="513">
        <v>0.77777777777777779</v>
      </c>
      <c r="T82" s="573">
        <v>2</v>
      </c>
      <c r="U82" s="529">
        <v>0.8</v>
      </c>
    </row>
    <row r="83" spans="1:21" ht="14.45" customHeight="1" x14ac:dyDescent="0.2">
      <c r="A83" s="486">
        <v>27</v>
      </c>
      <c r="B83" s="487" t="s">
        <v>503</v>
      </c>
      <c r="C83" s="487" t="s">
        <v>509</v>
      </c>
      <c r="D83" s="571" t="s">
        <v>1822</v>
      </c>
      <c r="E83" s="572" t="s">
        <v>516</v>
      </c>
      <c r="F83" s="487" t="s">
        <v>504</v>
      </c>
      <c r="G83" s="487" t="s">
        <v>719</v>
      </c>
      <c r="H83" s="487" t="s">
        <v>271</v>
      </c>
      <c r="I83" s="487" t="s">
        <v>720</v>
      </c>
      <c r="J83" s="487" t="s">
        <v>721</v>
      </c>
      <c r="K83" s="487" t="s">
        <v>722</v>
      </c>
      <c r="L83" s="488">
        <v>46.81</v>
      </c>
      <c r="M83" s="488">
        <v>93.62</v>
      </c>
      <c r="N83" s="487">
        <v>2</v>
      </c>
      <c r="O83" s="573">
        <v>1</v>
      </c>
      <c r="P83" s="488">
        <v>93.62</v>
      </c>
      <c r="Q83" s="513">
        <v>1</v>
      </c>
      <c r="R83" s="487">
        <v>2</v>
      </c>
      <c r="S83" s="513">
        <v>1</v>
      </c>
      <c r="T83" s="573">
        <v>1</v>
      </c>
      <c r="U83" s="529">
        <v>1</v>
      </c>
    </row>
    <row r="84" spans="1:21" ht="14.45" customHeight="1" x14ac:dyDescent="0.2">
      <c r="A84" s="486">
        <v>27</v>
      </c>
      <c r="B84" s="487" t="s">
        <v>503</v>
      </c>
      <c r="C84" s="487" t="s">
        <v>509</v>
      </c>
      <c r="D84" s="571" t="s">
        <v>1822</v>
      </c>
      <c r="E84" s="572" t="s">
        <v>516</v>
      </c>
      <c r="F84" s="487" t="s">
        <v>504</v>
      </c>
      <c r="G84" s="487" t="s">
        <v>723</v>
      </c>
      <c r="H84" s="487" t="s">
        <v>271</v>
      </c>
      <c r="I84" s="487" t="s">
        <v>724</v>
      </c>
      <c r="J84" s="487" t="s">
        <v>725</v>
      </c>
      <c r="K84" s="487" t="s">
        <v>726</v>
      </c>
      <c r="L84" s="488">
        <v>23.72</v>
      </c>
      <c r="M84" s="488">
        <v>71.16</v>
      </c>
      <c r="N84" s="487">
        <v>3</v>
      </c>
      <c r="O84" s="573">
        <v>0.5</v>
      </c>
      <c r="P84" s="488">
        <v>71.16</v>
      </c>
      <c r="Q84" s="513">
        <v>1</v>
      </c>
      <c r="R84" s="487">
        <v>3</v>
      </c>
      <c r="S84" s="513">
        <v>1</v>
      </c>
      <c r="T84" s="573">
        <v>0.5</v>
      </c>
      <c r="U84" s="529">
        <v>1</v>
      </c>
    </row>
    <row r="85" spans="1:21" ht="14.45" customHeight="1" x14ac:dyDescent="0.2">
      <c r="A85" s="486">
        <v>27</v>
      </c>
      <c r="B85" s="487" t="s">
        <v>503</v>
      </c>
      <c r="C85" s="487" t="s">
        <v>509</v>
      </c>
      <c r="D85" s="571" t="s">
        <v>1822</v>
      </c>
      <c r="E85" s="572" t="s">
        <v>516</v>
      </c>
      <c r="F85" s="487" t="s">
        <v>504</v>
      </c>
      <c r="G85" s="487" t="s">
        <v>529</v>
      </c>
      <c r="H85" s="487" t="s">
        <v>271</v>
      </c>
      <c r="I85" s="487" t="s">
        <v>530</v>
      </c>
      <c r="J85" s="487" t="s">
        <v>531</v>
      </c>
      <c r="K85" s="487" t="s">
        <v>532</v>
      </c>
      <c r="L85" s="488">
        <v>91.11</v>
      </c>
      <c r="M85" s="488">
        <v>91.11</v>
      </c>
      <c r="N85" s="487">
        <v>1</v>
      </c>
      <c r="O85" s="573">
        <v>0.5</v>
      </c>
      <c r="P85" s="488"/>
      <c r="Q85" s="513">
        <v>0</v>
      </c>
      <c r="R85" s="487"/>
      <c r="S85" s="513">
        <v>0</v>
      </c>
      <c r="T85" s="573"/>
      <c r="U85" s="529">
        <v>0</v>
      </c>
    </row>
    <row r="86" spans="1:21" ht="14.45" customHeight="1" x14ac:dyDescent="0.2">
      <c r="A86" s="486">
        <v>27</v>
      </c>
      <c r="B86" s="487" t="s">
        <v>503</v>
      </c>
      <c r="C86" s="487" t="s">
        <v>509</v>
      </c>
      <c r="D86" s="571" t="s">
        <v>1822</v>
      </c>
      <c r="E86" s="572" t="s">
        <v>516</v>
      </c>
      <c r="F86" s="487" t="s">
        <v>504</v>
      </c>
      <c r="G86" s="487" t="s">
        <v>529</v>
      </c>
      <c r="H86" s="487" t="s">
        <v>271</v>
      </c>
      <c r="I86" s="487" t="s">
        <v>727</v>
      </c>
      <c r="J86" s="487" t="s">
        <v>531</v>
      </c>
      <c r="K86" s="487" t="s">
        <v>728</v>
      </c>
      <c r="L86" s="488">
        <v>182.22</v>
      </c>
      <c r="M86" s="488">
        <v>364.44</v>
      </c>
      <c r="N86" s="487">
        <v>2</v>
      </c>
      <c r="O86" s="573">
        <v>1</v>
      </c>
      <c r="P86" s="488"/>
      <c r="Q86" s="513">
        <v>0</v>
      </c>
      <c r="R86" s="487"/>
      <c r="S86" s="513">
        <v>0</v>
      </c>
      <c r="T86" s="573"/>
      <c r="U86" s="529">
        <v>0</v>
      </c>
    </row>
    <row r="87" spans="1:21" ht="14.45" customHeight="1" x14ac:dyDescent="0.2">
      <c r="A87" s="486">
        <v>27</v>
      </c>
      <c r="B87" s="487" t="s">
        <v>503</v>
      </c>
      <c r="C87" s="487" t="s">
        <v>509</v>
      </c>
      <c r="D87" s="571" t="s">
        <v>1822</v>
      </c>
      <c r="E87" s="572" t="s">
        <v>516</v>
      </c>
      <c r="F87" s="487" t="s">
        <v>504</v>
      </c>
      <c r="G87" s="487" t="s">
        <v>529</v>
      </c>
      <c r="H87" s="487" t="s">
        <v>271</v>
      </c>
      <c r="I87" s="487" t="s">
        <v>729</v>
      </c>
      <c r="J87" s="487" t="s">
        <v>531</v>
      </c>
      <c r="K87" s="487" t="s">
        <v>730</v>
      </c>
      <c r="L87" s="488">
        <v>273.33</v>
      </c>
      <c r="M87" s="488">
        <v>3006.6299999999997</v>
      </c>
      <c r="N87" s="487">
        <v>11</v>
      </c>
      <c r="O87" s="573">
        <v>6.5</v>
      </c>
      <c r="P87" s="488">
        <v>1639.9799999999998</v>
      </c>
      <c r="Q87" s="513">
        <v>0.54545454545454541</v>
      </c>
      <c r="R87" s="487">
        <v>6</v>
      </c>
      <c r="S87" s="513">
        <v>0.54545454545454541</v>
      </c>
      <c r="T87" s="573">
        <v>4</v>
      </c>
      <c r="U87" s="529">
        <v>0.61538461538461542</v>
      </c>
    </row>
    <row r="88" spans="1:21" ht="14.45" customHeight="1" x14ac:dyDescent="0.2">
      <c r="A88" s="486">
        <v>27</v>
      </c>
      <c r="B88" s="487" t="s">
        <v>503</v>
      </c>
      <c r="C88" s="487" t="s">
        <v>509</v>
      </c>
      <c r="D88" s="571" t="s">
        <v>1822</v>
      </c>
      <c r="E88" s="572" t="s">
        <v>516</v>
      </c>
      <c r="F88" s="487" t="s">
        <v>504</v>
      </c>
      <c r="G88" s="487" t="s">
        <v>529</v>
      </c>
      <c r="H88" s="487" t="s">
        <v>271</v>
      </c>
      <c r="I88" s="487" t="s">
        <v>731</v>
      </c>
      <c r="J88" s="487" t="s">
        <v>531</v>
      </c>
      <c r="K88" s="487" t="s">
        <v>732</v>
      </c>
      <c r="L88" s="488">
        <v>273.33</v>
      </c>
      <c r="M88" s="488">
        <v>273.33</v>
      </c>
      <c r="N88" s="487">
        <v>1</v>
      </c>
      <c r="O88" s="573">
        <v>1</v>
      </c>
      <c r="P88" s="488"/>
      <c r="Q88" s="513">
        <v>0</v>
      </c>
      <c r="R88" s="487"/>
      <c r="S88" s="513">
        <v>0</v>
      </c>
      <c r="T88" s="573"/>
      <c r="U88" s="529">
        <v>0</v>
      </c>
    </row>
    <row r="89" spans="1:21" ht="14.45" customHeight="1" x14ac:dyDescent="0.2">
      <c r="A89" s="486">
        <v>27</v>
      </c>
      <c r="B89" s="487" t="s">
        <v>503</v>
      </c>
      <c r="C89" s="487" t="s">
        <v>509</v>
      </c>
      <c r="D89" s="571" t="s">
        <v>1822</v>
      </c>
      <c r="E89" s="572" t="s">
        <v>516</v>
      </c>
      <c r="F89" s="487" t="s">
        <v>504</v>
      </c>
      <c r="G89" s="487" t="s">
        <v>733</v>
      </c>
      <c r="H89" s="487" t="s">
        <v>486</v>
      </c>
      <c r="I89" s="487" t="s">
        <v>734</v>
      </c>
      <c r="J89" s="487" t="s">
        <v>735</v>
      </c>
      <c r="K89" s="487" t="s">
        <v>736</v>
      </c>
      <c r="L89" s="488">
        <v>300.31</v>
      </c>
      <c r="M89" s="488">
        <v>2102.17</v>
      </c>
      <c r="N89" s="487">
        <v>7</v>
      </c>
      <c r="O89" s="573">
        <v>4</v>
      </c>
      <c r="P89" s="488">
        <v>600.62</v>
      </c>
      <c r="Q89" s="513">
        <v>0.2857142857142857</v>
      </c>
      <c r="R89" s="487">
        <v>2</v>
      </c>
      <c r="S89" s="513">
        <v>0.2857142857142857</v>
      </c>
      <c r="T89" s="573">
        <v>1.5</v>
      </c>
      <c r="U89" s="529">
        <v>0.375</v>
      </c>
    </row>
    <row r="90" spans="1:21" ht="14.45" customHeight="1" x14ac:dyDescent="0.2">
      <c r="A90" s="486">
        <v>27</v>
      </c>
      <c r="B90" s="487" t="s">
        <v>503</v>
      </c>
      <c r="C90" s="487" t="s">
        <v>509</v>
      </c>
      <c r="D90" s="571" t="s">
        <v>1822</v>
      </c>
      <c r="E90" s="572" t="s">
        <v>516</v>
      </c>
      <c r="F90" s="487" t="s">
        <v>504</v>
      </c>
      <c r="G90" s="487" t="s">
        <v>733</v>
      </c>
      <c r="H90" s="487" t="s">
        <v>271</v>
      </c>
      <c r="I90" s="487" t="s">
        <v>737</v>
      </c>
      <c r="J90" s="487" t="s">
        <v>738</v>
      </c>
      <c r="K90" s="487" t="s">
        <v>739</v>
      </c>
      <c r="L90" s="488">
        <v>327.01</v>
      </c>
      <c r="M90" s="488">
        <v>327.01</v>
      </c>
      <c r="N90" s="487">
        <v>1</v>
      </c>
      <c r="O90" s="573">
        <v>0.5</v>
      </c>
      <c r="P90" s="488"/>
      <c r="Q90" s="513">
        <v>0</v>
      </c>
      <c r="R90" s="487"/>
      <c r="S90" s="513">
        <v>0</v>
      </c>
      <c r="T90" s="573"/>
      <c r="U90" s="529">
        <v>0</v>
      </c>
    </row>
    <row r="91" spans="1:21" ht="14.45" customHeight="1" x14ac:dyDescent="0.2">
      <c r="A91" s="486">
        <v>27</v>
      </c>
      <c r="B91" s="487" t="s">
        <v>503</v>
      </c>
      <c r="C91" s="487" t="s">
        <v>509</v>
      </c>
      <c r="D91" s="571" t="s">
        <v>1822</v>
      </c>
      <c r="E91" s="572" t="s">
        <v>516</v>
      </c>
      <c r="F91" s="487" t="s">
        <v>504</v>
      </c>
      <c r="G91" s="487" t="s">
        <v>740</v>
      </c>
      <c r="H91" s="487" t="s">
        <v>271</v>
      </c>
      <c r="I91" s="487" t="s">
        <v>741</v>
      </c>
      <c r="J91" s="487" t="s">
        <v>742</v>
      </c>
      <c r="K91" s="487" t="s">
        <v>743</v>
      </c>
      <c r="L91" s="488">
        <v>0</v>
      </c>
      <c r="M91" s="488">
        <v>0</v>
      </c>
      <c r="N91" s="487">
        <v>2</v>
      </c>
      <c r="O91" s="573">
        <v>0.5</v>
      </c>
      <c r="P91" s="488"/>
      <c r="Q91" s="513"/>
      <c r="R91" s="487"/>
      <c r="S91" s="513">
        <v>0</v>
      </c>
      <c r="T91" s="573"/>
      <c r="U91" s="529">
        <v>0</v>
      </c>
    </row>
    <row r="92" spans="1:21" ht="14.45" customHeight="1" x14ac:dyDescent="0.2">
      <c r="A92" s="486">
        <v>27</v>
      </c>
      <c r="B92" s="487" t="s">
        <v>503</v>
      </c>
      <c r="C92" s="487" t="s">
        <v>509</v>
      </c>
      <c r="D92" s="571" t="s">
        <v>1822</v>
      </c>
      <c r="E92" s="572" t="s">
        <v>516</v>
      </c>
      <c r="F92" s="487" t="s">
        <v>504</v>
      </c>
      <c r="G92" s="487" t="s">
        <v>744</v>
      </c>
      <c r="H92" s="487" t="s">
        <v>271</v>
      </c>
      <c r="I92" s="487" t="s">
        <v>745</v>
      </c>
      <c r="J92" s="487" t="s">
        <v>746</v>
      </c>
      <c r="K92" s="487" t="s">
        <v>747</v>
      </c>
      <c r="L92" s="488">
        <v>63.11</v>
      </c>
      <c r="M92" s="488">
        <v>189.32999999999998</v>
      </c>
      <c r="N92" s="487">
        <v>3</v>
      </c>
      <c r="O92" s="573">
        <v>1</v>
      </c>
      <c r="P92" s="488"/>
      <c r="Q92" s="513">
        <v>0</v>
      </c>
      <c r="R92" s="487"/>
      <c r="S92" s="513">
        <v>0</v>
      </c>
      <c r="T92" s="573"/>
      <c r="U92" s="529">
        <v>0</v>
      </c>
    </row>
    <row r="93" spans="1:21" ht="14.45" customHeight="1" x14ac:dyDescent="0.2">
      <c r="A93" s="486">
        <v>27</v>
      </c>
      <c r="B93" s="487" t="s">
        <v>503</v>
      </c>
      <c r="C93" s="487" t="s">
        <v>509</v>
      </c>
      <c r="D93" s="571" t="s">
        <v>1822</v>
      </c>
      <c r="E93" s="572" t="s">
        <v>516</v>
      </c>
      <c r="F93" s="487" t="s">
        <v>504</v>
      </c>
      <c r="G93" s="487" t="s">
        <v>748</v>
      </c>
      <c r="H93" s="487" t="s">
        <v>271</v>
      </c>
      <c r="I93" s="487" t="s">
        <v>749</v>
      </c>
      <c r="J93" s="487" t="s">
        <v>750</v>
      </c>
      <c r="K93" s="487" t="s">
        <v>751</v>
      </c>
      <c r="L93" s="488">
        <v>414.96</v>
      </c>
      <c r="M93" s="488">
        <v>414.96</v>
      </c>
      <c r="N93" s="487">
        <v>1</v>
      </c>
      <c r="O93" s="573">
        <v>0.5</v>
      </c>
      <c r="P93" s="488">
        <v>414.96</v>
      </c>
      <c r="Q93" s="513">
        <v>1</v>
      </c>
      <c r="R93" s="487">
        <v>1</v>
      </c>
      <c r="S93" s="513">
        <v>1</v>
      </c>
      <c r="T93" s="573">
        <v>0.5</v>
      </c>
      <c r="U93" s="529">
        <v>1</v>
      </c>
    </row>
    <row r="94" spans="1:21" ht="14.45" customHeight="1" x14ac:dyDescent="0.2">
      <c r="A94" s="486">
        <v>27</v>
      </c>
      <c r="B94" s="487" t="s">
        <v>503</v>
      </c>
      <c r="C94" s="487" t="s">
        <v>509</v>
      </c>
      <c r="D94" s="571" t="s">
        <v>1822</v>
      </c>
      <c r="E94" s="572" t="s">
        <v>516</v>
      </c>
      <c r="F94" s="487" t="s">
        <v>504</v>
      </c>
      <c r="G94" s="487" t="s">
        <v>748</v>
      </c>
      <c r="H94" s="487" t="s">
        <v>271</v>
      </c>
      <c r="I94" s="487" t="s">
        <v>752</v>
      </c>
      <c r="J94" s="487" t="s">
        <v>753</v>
      </c>
      <c r="K94" s="487" t="s">
        <v>754</v>
      </c>
      <c r="L94" s="488">
        <v>373.46</v>
      </c>
      <c r="M94" s="488">
        <v>1867.2999999999997</v>
      </c>
      <c r="N94" s="487">
        <v>5</v>
      </c>
      <c r="O94" s="573">
        <v>3</v>
      </c>
      <c r="P94" s="488">
        <v>746.92</v>
      </c>
      <c r="Q94" s="513">
        <v>0.4</v>
      </c>
      <c r="R94" s="487">
        <v>2</v>
      </c>
      <c r="S94" s="513">
        <v>0.4</v>
      </c>
      <c r="T94" s="573">
        <v>1</v>
      </c>
      <c r="U94" s="529">
        <v>0.33333333333333331</v>
      </c>
    </row>
    <row r="95" spans="1:21" ht="14.45" customHeight="1" x14ac:dyDescent="0.2">
      <c r="A95" s="486">
        <v>27</v>
      </c>
      <c r="B95" s="487" t="s">
        <v>503</v>
      </c>
      <c r="C95" s="487" t="s">
        <v>509</v>
      </c>
      <c r="D95" s="571" t="s">
        <v>1822</v>
      </c>
      <c r="E95" s="572" t="s">
        <v>516</v>
      </c>
      <c r="F95" s="487" t="s">
        <v>504</v>
      </c>
      <c r="G95" s="487" t="s">
        <v>755</v>
      </c>
      <c r="H95" s="487" t="s">
        <v>271</v>
      </c>
      <c r="I95" s="487" t="s">
        <v>756</v>
      </c>
      <c r="J95" s="487" t="s">
        <v>757</v>
      </c>
      <c r="K95" s="487" t="s">
        <v>758</v>
      </c>
      <c r="L95" s="488">
        <v>43.48</v>
      </c>
      <c r="M95" s="488">
        <v>130.44</v>
      </c>
      <c r="N95" s="487">
        <v>3</v>
      </c>
      <c r="O95" s="573">
        <v>0.5</v>
      </c>
      <c r="P95" s="488">
        <v>130.44</v>
      </c>
      <c r="Q95" s="513">
        <v>1</v>
      </c>
      <c r="R95" s="487">
        <v>3</v>
      </c>
      <c r="S95" s="513">
        <v>1</v>
      </c>
      <c r="T95" s="573">
        <v>0.5</v>
      </c>
      <c r="U95" s="529">
        <v>1</v>
      </c>
    </row>
    <row r="96" spans="1:21" ht="14.45" customHeight="1" x14ac:dyDescent="0.2">
      <c r="A96" s="486">
        <v>27</v>
      </c>
      <c r="B96" s="487" t="s">
        <v>503</v>
      </c>
      <c r="C96" s="487" t="s">
        <v>509</v>
      </c>
      <c r="D96" s="571" t="s">
        <v>1822</v>
      </c>
      <c r="E96" s="572" t="s">
        <v>516</v>
      </c>
      <c r="F96" s="487" t="s">
        <v>504</v>
      </c>
      <c r="G96" s="487" t="s">
        <v>759</v>
      </c>
      <c r="H96" s="487" t="s">
        <v>486</v>
      </c>
      <c r="I96" s="487" t="s">
        <v>760</v>
      </c>
      <c r="J96" s="487" t="s">
        <v>761</v>
      </c>
      <c r="K96" s="487" t="s">
        <v>762</v>
      </c>
      <c r="L96" s="488">
        <v>42.51</v>
      </c>
      <c r="M96" s="488">
        <v>85.02</v>
      </c>
      <c r="N96" s="487">
        <v>2</v>
      </c>
      <c r="O96" s="573">
        <v>1</v>
      </c>
      <c r="P96" s="488"/>
      <c r="Q96" s="513">
        <v>0</v>
      </c>
      <c r="R96" s="487"/>
      <c r="S96" s="513">
        <v>0</v>
      </c>
      <c r="T96" s="573"/>
      <c r="U96" s="529">
        <v>0</v>
      </c>
    </row>
    <row r="97" spans="1:21" ht="14.45" customHeight="1" x14ac:dyDescent="0.2">
      <c r="A97" s="486">
        <v>27</v>
      </c>
      <c r="B97" s="487" t="s">
        <v>503</v>
      </c>
      <c r="C97" s="487" t="s">
        <v>509</v>
      </c>
      <c r="D97" s="571" t="s">
        <v>1822</v>
      </c>
      <c r="E97" s="572" t="s">
        <v>516</v>
      </c>
      <c r="F97" s="487" t="s">
        <v>504</v>
      </c>
      <c r="G97" s="487" t="s">
        <v>759</v>
      </c>
      <c r="H97" s="487" t="s">
        <v>271</v>
      </c>
      <c r="I97" s="487" t="s">
        <v>763</v>
      </c>
      <c r="J97" s="487" t="s">
        <v>764</v>
      </c>
      <c r="K97" s="487" t="s">
        <v>762</v>
      </c>
      <c r="L97" s="488">
        <v>42.51</v>
      </c>
      <c r="M97" s="488">
        <v>42.51</v>
      </c>
      <c r="N97" s="487">
        <v>1</v>
      </c>
      <c r="O97" s="573">
        <v>0.5</v>
      </c>
      <c r="P97" s="488"/>
      <c r="Q97" s="513">
        <v>0</v>
      </c>
      <c r="R97" s="487"/>
      <c r="S97" s="513">
        <v>0</v>
      </c>
      <c r="T97" s="573"/>
      <c r="U97" s="529">
        <v>0</v>
      </c>
    </row>
    <row r="98" spans="1:21" ht="14.45" customHeight="1" x14ac:dyDescent="0.2">
      <c r="A98" s="486">
        <v>27</v>
      </c>
      <c r="B98" s="487" t="s">
        <v>503</v>
      </c>
      <c r="C98" s="487" t="s">
        <v>509</v>
      </c>
      <c r="D98" s="571" t="s">
        <v>1822</v>
      </c>
      <c r="E98" s="572" t="s">
        <v>516</v>
      </c>
      <c r="F98" s="487" t="s">
        <v>504</v>
      </c>
      <c r="G98" s="487" t="s">
        <v>765</v>
      </c>
      <c r="H98" s="487" t="s">
        <v>271</v>
      </c>
      <c r="I98" s="487" t="s">
        <v>766</v>
      </c>
      <c r="J98" s="487" t="s">
        <v>767</v>
      </c>
      <c r="K98" s="487" t="s">
        <v>768</v>
      </c>
      <c r="L98" s="488">
        <v>12.15</v>
      </c>
      <c r="M98" s="488">
        <v>24.3</v>
      </c>
      <c r="N98" s="487">
        <v>2</v>
      </c>
      <c r="O98" s="573">
        <v>0.5</v>
      </c>
      <c r="P98" s="488">
        <v>24.3</v>
      </c>
      <c r="Q98" s="513">
        <v>1</v>
      </c>
      <c r="R98" s="487">
        <v>2</v>
      </c>
      <c r="S98" s="513">
        <v>1</v>
      </c>
      <c r="T98" s="573">
        <v>0.5</v>
      </c>
      <c r="U98" s="529">
        <v>1</v>
      </c>
    </row>
    <row r="99" spans="1:21" ht="14.45" customHeight="1" x14ac:dyDescent="0.2">
      <c r="A99" s="486">
        <v>27</v>
      </c>
      <c r="B99" s="487" t="s">
        <v>503</v>
      </c>
      <c r="C99" s="487" t="s">
        <v>509</v>
      </c>
      <c r="D99" s="571" t="s">
        <v>1822</v>
      </c>
      <c r="E99" s="572" t="s">
        <v>516</v>
      </c>
      <c r="F99" s="487" t="s">
        <v>504</v>
      </c>
      <c r="G99" s="487" t="s">
        <v>765</v>
      </c>
      <c r="H99" s="487" t="s">
        <v>271</v>
      </c>
      <c r="I99" s="487" t="s">
        <v>769</v>
      </c>
      <c r="J99" s="487" t="s">
        <v>767</v>
      </c>
      <c r="K99" s="487" t="s">
        <v>770</v>
      </c>
      <c r="L99" s="488">
        <v>83.28</v>
      </c>
      <c r="M99" s="488">
        <v>83.28</v>
      </c>
      <c r="N99" s="487">
        <v>1</v>
      </c>
      <c r="O99" s="573">
        <v>0.5</v>
      </c>
      <c r="P99" s="488"/>
      <c r="Q99" s="513">
        <v>0</v>
      </c>
      <c r="R99" s="487"/>
      <c r="S99" s="513">
        <v>0</v>
      </c>
      <c r="T99" s="573"/>
      <c r="U99" s="529">
        <v>0</v>
      </c>
    </row>
    <row r="100" spans="1:21" ht="14.45" customHeight="1" x14ac:dyDescent="0.2">
      <c r="A100" s="486">
        <v>27</v>
      </c>
      <c r="B100" s="487" t="s">
        <v>503</v>
      </c>
      <c r="C100" s="487" t="s">
        <v>509</v>
      </c>
      <c r="D100" s="571" t="s">
        <v>1822</v>
      </c>
      <c r="E100" s="572" t="s">
        <v>516</v>
      </c>
      <c r="F100" s="487" t="s">
        <v>504</v>
      </c>
      <c r="G100" s="487" t="s">
        <v>771</v>
      </c>
      <c r="H100" s="487" t="s">
        <v>271</v>
      </c>
      <c r="I100" s="487" t="s">
        <v>772</v>
      </c>
      <c r="J100" s="487" t="s">
        <v>773</v>
      </c>
      <c r="K100" s="487" t="s">
        <v>774</v>
      </c>
      <c r="L100" s="488">
        <v>32.81</v>
      </c>
      <c r="M100" s="488">
        <v>164.05</v>
      </c>
      <c r="N100" s="487">
        <v>5</v>
      </c>
      <c r="O100" s="573">
        <v>0.5</v>
      </c>
      <c r="P100" s="488"/>
      <c r="Q100" s="513">
        <v>0</v>
      </c>
      <c r="R100" s="487"/>
      <c r="S100" s="513">
        <v>0</v>
      </c>
      <c r="T100" s="573"/>
      <c r="U100" s="529">
        <v>0</v>
      </c>
    </row>
    <row r="101" spans="1:21" ht="14.45" customHeight="1" x14ac:dyDescent="0.2">
      <c r="A101" s="486">
        <v>27</v>
      </c>
      <c r="B101" s="487" t="s">
        <v>503</v>
      </c>
      <c r="C101" s="487" t="s">
        <v>509</v>
      </c>
      <c r="D101" s="571" t="s">
        <v>1822</v>
      </c>
      <c r="E101" s="572" t="s">
        <v>516</v>
      </c>
      <c r="F101" s="487" t="s">
        <v>504</v>
      </c>
      <c r="G101" s="487" t="s">
        <v>775</v>
      </c>
      <c r="H101" s="487" t="s">
        <v>271</v>
      </c>
      <c r="I101" s="487" t="s">
        <v>776</v>
      </c>
      <c r="J101" s="487" t="s">
        <v>777</v>
      </c>
      <c r="K101" s="487" t="s">
        <v>778</v>
      </c>
      <c r="L101" s="488">
        <v>0</v>
      </c>
      <c r="M101" s="488">
        <v>0</v>
      </c>
      <c r="N101" s="487">
        <v>1</v>
      </c>
      <c r="O101" s="573">
        <v>0.5</v>
      </c>
      <c r="P101" s="488"/>
      <c r="Q101" s="513"/>
      <c r="R101" s="487"/>
      <c r="S101" s="513">
        <v>0</v>
      </c>
      <c r="T101" s="573"/>
      <c r="U101" s="529">
        <v>0</v>
      </c>
    </row>
    <row r="102" spans="1:21" ht="14.45" customHeight="1" x14ac:dyDescent="0.2">
      <c r="A102" s="486">
        <v>27</v>
      </c>
      <c r="B102" s="487" t="s">
        <v>503</v>
      </c>
      <c r="C102" s="487" t="s">
        <v>509</v>
      </c>
      <c r="D102" s="571" t="s">
        <v>1822</v>
      </c>
      <c r="E102" s="572" t="s">
        <v>516</v>
      </c>
      <c r="F102" s="487" t="s">
        <v>504</v>
      </c>
      <c r="G102" s="487" t="s">
        <v>779</v>
      </c>
      <c r="H102" s="487" t="s">
        <v>271</v>
      </c>
      <c r="I102" s="487" t="s">
        <v>780</v>
      </c>
      <c r="J102" s="487" t="s">
        <v>781</v>
      </c>
      <c r="K102" s="487" t="s">
        <v>782</v>
      </c>
      <c r="L102" s="488">
        <v>45.03</v>
      </c>
      <c r="M102" s="488">
        <v>405.27000000000004</v>
      </c>
      <c r="N102" s="487">
        <v>9</v>
      </c>
      <c r="O102" s="573">
        <v>2</v>
      </c>
      <c r="P102" s="488">
        <v>90.06</v>
      </c>
      <c r="Q102" s="513">
        <v>0.22222222222222221</v>
      </c>
      <c r="R102" s="487">
        <v>2</v>
      </c>
      <c r="S102" s="513">
        <v>0.22222222222222221</v>
      </c>
      <c r="T102" s="573">
        <v>0.5</v>
      </c>
      <c r="U102" s="529">
        <v>0.25</v>
      </c>
    </row>
    <row r="103" spans="1:21" ht="14.45" customHeight="1" x14ac:dyDescent="0.2">
      <c r="A103" s="486">
        <v>27</v>
      </c>
      <c r="B103" s="487" t="s">
        <v>503</v>
      </c>
      <c r="C103" s="487" t="s">
        <v>509</v>
      </c>
      <c r="D103" s="571" t="s">
        <v>1822</v>
      </c>
      <c r="E103" s="572" t="s">
        <v>516</v>
      </c>
      <c r="F103" s="487" t="s">
        <v>504</v>
      </c>
      <c r="G103" s="487" t="s">
        <v>783</v>
      </c>
      <c r="H103" s="487" t="s">
        <v>271</v>
      </c>
      <c r="I103" s="487" t="s">
        <v>784</v>
      </c>
      <c r="J103" s="487" t="s">
        <v>785</v>
      </c>
      <c r="K103" s="487" t="s">
        <v>786</v>
      </c>
      <c r="L103" s="488">
        <v>94.7</v>
      </c>
      <c r="M103" s="488">
        <v>94.7</v>
      </c>
      <c r="N103" s="487">
        <v>1</v>
      </c>
      <c r="O103" s="573">
        <v>0.5</v>
      </c>
      <c r="P103" s="488"/>
      <c r="Q103" s="513">
        <v>0</v>
      </c>
      <c r="R103" s="487"/>
      <c r="S103" s="513">
        <v>0</v>
      </c>
      <c r="T103" s="573"/>
      <c r="U103" s="529">
        <v>0</v>
      </c>
    </row>
    <row r="104" spans="1:21" ht="14.45" customHeight="1" x14ac:dyDescent="0.2">
      <c r="A104" s="486">
        <v>27</v>
      </c>
      <c r="B104" s="487" t="s">
        <v>503</v>
      </c>
      <c r="C104" s="487" t="s">
        <v>509</v>
      </c>
      <c r="D104" s="571" t="s">
        <v>1822</v>
      </c>
      <c r="E104" s="572" t="s">
        <v>516</v>
      </c>
      <c r="F104" s="487" t="s">
        <v>504</v>
      </c>
      <c r="G104" s="487" t="s">
        <v>783</v>
      </c>
      <c r="H104" s="487" t="s">
        <v>271</v>
      </c>
      <c r="I104" s="487" t="s">
        <v>787</v>
      </c>
      <c r="J104" s="487" t="s">
        <v>785</v>
      </c>
      <c r="K104" s="487" t="s">
        <v>786</v>
      </c>
      <c r="L104" s="488">
        <v>94.7</v>
      </c>
      <c r="M104" s="488">
        <v>94.7</v>
      </c>
      <c r="N104" s="487">
        <v>1</v>
      </c>
      <c r="O104" s="573">
        <v>0.5</v>
      </c>
      <c r="P104" s="488"/>
      <c r="Q104" s="513">
        <v>0</v>
      </c>
      <c r="R104" s="487"/>
      <c r="S104" s="513">
        <v>0</v>
      </c>
      <c r="T104" s="573"/>
      <c r="U104" s="529">
        <v>0</v>
      </c>
    </row>
    <row r="105" spans="1:21" ht="14.45" customHeight="1" x14ac:dyDescent="0.2">
      <c r="A105" s="486">
        <v>27</v>
      </c>
      <c r="B105" s="487" t="s">
        <v>503</v>
      </c>
      <c r="C105" s="487" t="s">
        <v>509</v>
      </c>
      <c r="D105" s="571" t="s">
        <v>1822</v>
      </c>
      <c r="E105" s="572" t="s">
        <v>516</v>
      </c>
      <c r="F105" s="487" t="s">
        <v>504</v>
      </c>
      <c r="G105" s="487" t="s">
        <v>566</v>
      </c>
      <c r="H105" s="487" t="s">
        <v>271</v>
      </c>
      <c r="I105" s="487" t="s">
        <v>788</v>
      </c>
      <c r="J105" s="487" t="s">
        <v>789</v>
      </c>
      <c r="K105" s="487" t="s">
        <v>790</v>
      </c>
      <c r="L105" s="488">
        <v>164.01</v>
      </c>
      <c r="M105" s="488">
        <v>492.03</v>
      </c>
      <c r="N105" s="487">
        <v>3</v>
      </c>
      <c r="O105" s="573">
        <v>1.5</v>
      </c>
      <c r="P105" s="488"/>
      <c r="Q105" s="513">
        <v>0</v>
      </c>
      <c r="R105" s="487"/>
      <c r="S105" s="513">
        <v>0</v>
      </c>
      <c r="T105" s="573"/>
      <c r="U105" s="529">
        <v>0</v>
      </c>
    </row>
    <row r="106" spans="1:21" ht="14.45" customHeight="1" x14ac:dyDescent="0.2">
      <c r="A106" s="486">
        <v>27</v>
      </c>
      <c r="B106" s="487" t="s">
        <v>503</v>
      </c>
      <c r="C106" s="487" t="s">
        <v>509</v>
      </c>
      <c r="D106" s="571" t="s">
        <v>1822</v>
      </c>
      <c r="E106" s="572" t="s">
        <v>516</v>
      </c>
      <c r="F106" s="487" t="s">
        <v>504</v>
      </c>
      <c r="G106" s="487" t="s">
        <v>791</v>
      </c>
      <c r="H106" s="487" t="s">
        <v>486</v>
      </c>
      <c r="I106" s="487" t="s">
        <v>792</v>
      </c>
      <c r="J106" s="487" t="s">
        <v>793</v>
      </c>
      <c r="K106" s="487" t="s">
        <v>794</v>
      </c>
      <c r="L106" s="488">
        <v>85.54</v>
      </c>
      <c r="M106" s="488">
        <v>256.62</v>
      </c>
      <c r="N106" s="487">
        <v>3</v>
      </c>
      <c r="O106" s="573">
        <v>0.5</v>
      </c>
      <c r="P106" s="488"/>
      <c r="Q106" s="513">
        <v>0</v>
      </c>
      <c r="R106" s="487"/>
      <c r="S106" s="513">
        <v>0</v>
      </c>
      <c r="T106" s="573"/>
      <c r="U106" s="529">
        <v>0</v>
      </c>
    </row>
    <row r="107" spans="1:21" ht="14.45" customHeight="1" x14ac:dyDescent="0.2">
      <c r="A107" s="486">
        <v>27</v>
      </c>
      <c r="B107" s="487" t="s">
        <v>503</v>
      </c>
      <c r="C107" s="487" t="s">
        <v>509</v>
      </c>
      <c r="D107" s="571" t="s">
        <v>1822</v>
      </c>
      <c r="E107" s="572" t="s">
        <v>516</v>
      </c>
      <c r="F107" s="487" t="s">
        <v>504</v>
      </c>
      <c r="G107" s="487" t="s">
        <v>795</v>
      </c>
      <c r="H107" s="487" t="s">
        <v>271</v>
      </c>
      <c r="I107" s="487" t="s">
        <v>796</v>
      </c>
      <c r="J107" s="487" t="s">
        <v>797</v>
      </c>
      <c r="K107" s="487" t="s">
        <v>798</v>
      </c>
      <c r="L107" s="488">
        <v>593.25</v>
      </c>
      <c r="M107" s="488">
        <v>593.25</v>
      </c>
      <c r="N107" s="487">
        <v>1</v>
      </c>
      <c r="O107" s="573">
        <v>0.5</v>
      </c>
      <c r="P107" s="488">
        <v>593.25</v>
      </c>
      <c r="Q107" s="513">
        <v>1</v>
      </c>
      <c r="R107" s="487">
        <v>1</v>
      </c>
      <c r="S107" s="513">
        <v>1</v>
      </c>
      <c r="T107" s="573">
        <v>0.5</v>
      </c>
      <c r="U107" s="529">
        <v>1</v>
      </c>
    </row>
    <row r="108" spans="1:21" ht="14.45" customHeight="1" x14ac:dyDescent="0.2">
      <c r="A108" s="486">
        <v>27</v>
      </c>
      <c r="B108" s="487" t="s">
        <v>503</v>
      </c>
      <c r="C108" s="487" t="s">
        <v>509</v>
      </c>
      <c r="D108" s="571" t="s">
        <v>1822</v>
      </c>
      <c r="E108" s="572" t="s">
        <v>516</v>
      </c>
      <c r="F108" s="487" t="s">
        <v>504</v>
      </c>
      <c r="G108" s="487" t="s">
        <v>799</v>
      </c>
      <c r="H108" s="487" t="s">
        <v>271</v>
      </c>
      <c r="I108" s="487" t="s">
        <v>800</v>
      </c>
      <c r="J108" s="487" t="s">
        <v>801</v>
      </c>
      <c r="K108" s="487" t="s">
        <v>802</v>
      </c>
      <c r="L108" s="488">
        <v>982.84</v>
      </c>
      <c r="M108" s="488">
        <v>3931.36</v>
      </c>
      <c r="N108" s="487">
        <v>4</v>
      </c>
      <c r="O108" s="573">
        <v>1</v>
      </c>
      <c r="P108" s="488"/>
      <c r="Q108" s="513">
        <v>0</v>
      </c>
      <c r="R108" s="487"/>
      <c r="S108" s="513">
        <v>0</v>
      </c>
      <c r="T108" s="573"/>
      <c r="U108" s="529">
        <v>0</v>
      </c>
    </row>
    <row r="109" spans="1:21" ht="14.45" customHeight="1" x14ac:dyDescent="0.2">
      <c r="A109" s="486">
        <v>27</v>
      </c>
      <c r="B109" s="487" t="s">
        <v>503</v>
      </c>
      <c r="C109" s="487" t="s">
        <v>509</v>
      </c>
      <c r="D109" s="571" t="s">
        <v>1822</v>
      </c>
      <c r="E109" s="572" t="s">
        <v>516</v>
      </c>
      <c r="F109" s="487" t="s">
        <v>504</v>
      </c>
      <c r="G109" s="487" t="s">
        <v>803</v>
      </c>
      <c r="H109" s="487" t="s">
        <v>271</v>
      </c>
      <c r="I109" s="487" t="s">
        <v>804</v>
      </c>
      <c r="J109" s="487" t="s">
        <v>805</v>
      </c>
      <c r="K109" s="487"/>
      <c r="L109" s="488">
        <v>0</v>
      </c>
      <c r="M109" s="488">
        <v>0</v>
      </c>
      <c r="N109" s="487">
        <v>2</v>
      </c>
      <c r="O109" s="573">
        <v>0.5</v>
      </c>
      <c r="P109" s="488"/>
      <c r="Q109" s="513"/>
      <c r="R109" s="487"/>
      <c r="S109" s="513">
        <v>0</v>
      </c>
      <c r="T109" s="573"/>
      <c r="U109" s="529">
        <v>0</v>
      </c>
    </row>
    <row r="110" spans="1:21" ht="14.45" customHeight="1" x14ac:dyDescent="0.2">
      <c r="A110" s="486">
        <v>27</v>
      </c>
      <c r="B110" s="487" t="s">
        <v>503</v>
      </c>
      <c r="C110" s="487" t="s">
        <v>509</v>
      </c>
      <c r="D110" s="571" t="s">
        <v>1822</v>
      </c>
      <c r="E110" s="572" t="s">
        <v>516</v>
      </c>
      <c r="F110" s="487" t="s">
        <v>504</v>
      </c>
      <c r="G110" s="487" t="s">
        <v>806</v>
      </c>
      <c r="H110" s="487" t="s">
        <v>271</v>
      </c>
      <c r="I110" s="487" t="s">
        <v>807</v>
      </c>
      <c r="J110" s="487" t="s">
        <v>808</v>
      </c>
      <c r="K110" s="487" t="s">
        <v>809</v>
      </c>
      <c r="L110" s="488">
        <v>237.31</v>
      </c>
      <c r="M110" s="488">
        <v>237.31</v>
      </c>
      <c r="N110" s="487">
        <v>1</v>
      </c>
      <c r="O110" s="573">
        <v>1</v>
      </c>
      <c r="P110" s="488"/>
      <c r="Q110" s="513">
        <v>0</v>
      </c>
      <c r="R110" s="487"/>
      <c r="S110" s="513">
        <v>0</v>
      </c>
      <c r="T110" s="573"/>
      <c r="U110" s="529">
        <v>0</v>
      </c>
    </row>
    <row r="111" spans="1:21" ht="14.45" customHeight="1" x14ac:dyDescent="0.2">
      <c r="A111" s="486">
        <v>27</v>
      </c>
      <c r="B111" s="487" t="s">
        <v>503</v>
      </c>
      <c r="C111" s="487" t="s">
        <v>509</v>
      </c>
      <c r="D111" s="571" t="s">
        <v>1822</v>
      </c>
      <c r="E111" s="572" t="s">
        <v>516</v>
      </c>
      <c r="F111" s="487" t="s">
        <v>504</v>
      </c>
      <c r="G111" s="487" t="s">
        <v>810</v>
      </c>
      <c r="H111" s="487" t="s">
        <v>271</v>
      </c>
      <c r="I111" s="487" t="s">
        <v>811</v>
      </c>
      <c r="J111" s="487" t="s">
        <v>812</v>
      </c>
      <c r="K111" s="487" t="s">
        <v>813</v>
      </c>
      <c r="L111" s="488">
        <v>218.77</v>
      </c>
      <c r="M111" s="488">
        <v>656.31000000000006</v>
      </c>
      <c r="N111" s="487">
        <v>3</v>
      </c>
      <c r="O111" s="573">
        <v>0.5</v>
      </c>
      <c r="P111" s="488"/>
      <c r="Q111" s="513">
        <v>0</v>
      </c>
      <c r="R111" s="487"/>
      <c r="S111" s="513">
        <v>0</v>
      </c>
      <c r="T111" s="573"/>
      <c r="U111" s="529">
        <v>0</v>
      </c>
    </row>
    <row r="112" spans="1:21" ht="14.45" customHeight="1" x14ac:dyDescent="0.2">
      <c r="A112" s="486">
        <v>27</v>
      </c>
      <c r="B112" s="487" t="s">
        <v>503</v>
      </c>
      <c r="C112" s="487" t="s">
        <v>509</v>
      </c>
      <c r="D112" s="571" t="s">
        <v>1822</v>
      </c>
      <c r="E112" s="572" t="s">
        <v>516</v>
      </c>
      <c r="F112" s="487" t="s">
        <v>504</v>
      </c>
      <c r="G112" s="487" t="s">
        <v>810</v>
      </c>
      <c r="H112" s="487" t="s">
        <v>271</v>
      </c>
      <c r="I112" s="487" t="s">
        <v>814</v>
      </c>
      <c r="J112" s="487" t="s">
        <v>812</v>
      </c>
      <c r="K112" s="487" t="s">
        <v>815</v>
      </c>
      <c r="L112" s="488">
        <v>80.260000000000005</v>
      </c>
      <c r="M112" s="488">
        <v>481.56000000000006</v>
      </c>
      <c r="N112" s="487">
        <v>6</v>
      </c>
      <c r="O112" s="573">
        <v>1.5</v>
      </c>
      <c r="P112" s="488">
        <v>481.56000000000006</v>
      </c>
      <c r="Q112" s="513">
        <v>1</v>
      </c>
      <c r="R112" s="487">
        <v>6</v>
      </c>
      <c r="S112" s="513">
        <v>1</v>
      </c>
      <c r="T112" s="573">
        <v>1.5</v>
      </c>
      <c r="U112" s="529">
        <v>1</v>
      </c>
    </row>
    <row r="113" spans="1:21" ht="14.45" customHeight="1" x14ac:dyDescent="0.2">
      <c r="A113" s="486">
        <v>27</v>
      </c>
      <c r="B113" s="487" t="s">
        <v>503</v>
      </c>
      <c r="C113" s="487" t="s">
        <v>509</v>
      </c>
      <c r="D113" s="571" t="s">
        <v>1822</v>
      </c>
      <c r="E113" s="572" t="s">
        <v>516</v>
      </c>
      <c r="F113" s="487" t="s">
        <v>504</v>
      </c>
      <c r="G113" s="487" t="s">
        <v>816</v>
      </c>
      <c r="H113" s="487" t="s">
        <v>271</v>
      </c>
      <c r="I113" s="487" t="s">
        <v>817</v>
      </c>
      <c r="J113" s="487" t="s">
        <v>818</v>
      </c>
      <c r="K113" s="487" t="s">
        <v>819</v>
      </c>
      <c r="L113" s="488">
        <v>62.42</v>
      </c>
      <c r="M113" s="488">
        <v>249.68</v>
      </c>
      <c r="N113" s="487">
        <v>4</v>
      </c>
      <c r="O113" s="573">
        <v>1.5</v>
      </c>
      <c r="P113" s="488"/>
      <c r="Q113" s="513">
        <v>0</v>
      </c>
      <c r="R113" s="487"/>
      <c r="S113" s="513">
        <v>0</v>
      </c>
      <c r="T113" s="573"/>
      <c r="U113" s="529">
        <v>0</v>
      </c>
    </row>
    <row r="114" spans="1:21" ht="14.45" customHeight="1" x14ac:dyDescent="0.2">
      <c r="A114" s="486">
        <v>27</v>
      </c>
      <c r="B114" s="487" t="s">
        <v>503</v>
      </c>
      <c r="C114" s="487" t="s">
        <v>509</v>
      </c>
      <c r="D114" s="571" t="s">
        <v>1822</v>
      </c>
      <c r="E114" s="572" t="s">
        <v>516</v>
      </c>
      <c r="F114" s="487" t="s">
        <v>504</v>
      </c>
      <c r="G114" s="487" t="s">
        <v>820</v>
      </c>
      <c r="H114" s="487" t="s">
        <v>271</v>
      </c>
      <c r="I114" s="487" t="s">
        <v>821</v>
      </c>
      <c r="J114" s="487" t="s">
        <v>822</v>
      </c>
      <c r="K114" s="487" t="s">
        <v>823</v>
      </c>
      <c r="L114" s="488">
        <v>35.11</v>
      </c>
      <c r="M114" s="488">
        <v>175.55</v>
      </c>
      <c r="N114" s="487">
        <v>5</v>
      </c>
      <c r="O114" s="573">
        <v>0.5</v>
      </c>
      <c r="P114" s="488"/>
      <c r="Q114" s="513">
        <v>0</v>
      </c>
      <c r="R114" s="487"/>
      <c r="S114" s="513">
        <v>0</v>
      </c>
      <c r="T114" s="573"/>
      <c r="U114" s="529">
        <v>0</v>
      </c>
    </row>
    <row r="115" spans="1:21" ht="14.45" customHeight="1" x14ac:dyDescent="0.2">
      <c r="A115" s="486">
        <v>27</v>
      </c>
      <c r="B115" s="487" t="s">
        <v>503</v>
      </c>
      <c r="C115" s="487" t="s">
        <v>509</v>
      </c>
      <c r="D115" s="571" t="s">
        <v>1822</v>
      </c>
      <c r="E115" s="572" t="s">
        <v>516</v>
      </c>
      <c r="F115" s="487" t="s">
        <v>504</v>
      </c>
      <c r="G115" s="487" t="s">
        <v>820</v>
      </c>
      <c r="H115" s="487" t="s">
        <v>271</v>
      </c>
      <c r="I115" s="487" t="s">
        <v>824</v>
      </c>
      <c r="J115" s="487" t="s">
        <v>825</v>
      </c>
      <c r="K115" s="487" t="s">
        <v>826</v>
      </c>
      <c r="L115" s="488">
        <v>8.7899999999999991</v>
      </c>
      <c r="M115" s="488">
        <v>52.739999999999995</v>
      </c>
      <c r="N115" s="487">
        <v>6</v>
      </c>
      <c r="O115" s="573">
        <v>0.5</v>
      </c>
      <c r="P115" s="488"/>
      <c r="Q115" s="513">
        <v>0</v>
      </c>
      <c r="R115" s="487"/>
      <c r="S115" s="513">
        <v>0</v>
      </c>
      <c r="T115" s="573"/>
      <c r="U115" s="529">
        <v>0</v>
      </c>
    </row>
    <row r="116" spans="1:21" ht="14.45" customHeight="1" x14ac:dyDescent="0.2">
      <c r="A116" s="486">
        <v>27</v>
      </c>
      <c r="B116" s="487" t="s">
        <v>503</v>
      </c>
      <c r="C116" s="487" t="s">
        <v>509</v>
      </c>
      <c r="D116" s="571" t="s">
        <v>1822</v>
      </c>
      <c r="E116" s="572" t="s">
        <v>516</v>
      </c>
      <c r="F116" s="487" t="s">
        <v>504</v>
      </c>
      <c r="G116" s="487" t="s">
        <v>827</v>
      </c>
      <c r="H116" s="487" t="s">
        <v>271</v>
      </c>
      <c r="I116" s="487" t="s">
        <v>828</v>
      </c>
      <c r="J116" s="487" t="s">
        <v>829</v>
      </c>
      <c r="K116" s="487" t="s">
        <v>830</v>
      </c>
      <c r="L116" s="488">
        <v>300.33</v>
      </c>
      <c r="M116" s="488">
        <v>900.99</v>
      </c>
      <c r="N116" s="487">
        <v>3</v>
      </c>
      <c r="O116" s="573">
        <v>2</v>
      </c>
      <c r="P116" s="488"/>
      <c r="Q116" s="513">
        <v>0</v>
      </c>
      <c r="R116" s="487"/>
      <c r="S116" s="513">
        <v>0</v>
      </c>
      <c r="T116" s="573"/>
      <c r="U116" s="529">
        <v>0</v>
      </c>
    </row>
    <row r="117" spans="1:21" ht="14.45" customHeight="1" x14ac:dyDescent="0.2">
      <c r="A117" s="486">
        <v>27</v>
      </c>
      <c r="B117" s="487" t="s">
        <v>503</v>
      </c>
      <c r="C117" s="487" t="s">
        <v>509</v>
      </c>
      <c r="D117" s="571" t="s">
        <v>1822</v>
      </c>
      <c r="E117" s="572" t="s">
        <v>516</v>
      </c>
      <c r="F117" s="487" t="s">
        <v>504</v>
      </c>
      <c r="G117" s="487" t="s">
        <v>831</v>
      </c>
      <c r="H117" s="487" t="s">
        <v>271</v>
      </c>
      <c r="I117" s="487" t="s">
        <v>832</v>
      </c>
      <c r="J117" s="487" t="s">
        <v>833</v>
      </c>
      <c r="K117" s="487" t="s">
        <v>834</v>
      </c>
      <c r="L117" s="488">
        <v>57.48</v>
      </c>
      <c r="M117" s="488">
        <v>57.48</v>
      </c>
      <c r="N117" s="487">
        <v>1</v>
      </c>
      <c r="O117" s="573">
        <v>0.5</v>
      </c>
      <c r="P117" s="488">
        <v>57.48</v>
      </c>
      <c r="Q117" s="513">
        <v>1</v>
      </c>
      <c r="R117" s="487">
        <v>1</v>
      </c>
      <c r="S117" s="513">
        <v>1</v>
      </c>
      <c r="T117" s="573">
        <v>0.5</v>
      </c>
      <c r="U117" s="529">
        <v>1</v>
      </c>
    </row>
    <row r="118" spans="1:21" ht="14.45" customHeight="1" x14ac:dyDescent="0.2">
      <c r="A118" s="486">
        <v>27</v>
      </c>
      <c r="B118" s="487" t="s">
        <v>503</v>
      </c>
      <c r="C118" s="487" t="s">
        <v>509</v>
      </c>
      <c r="D118" s="571" t="s">
        <v>1822</v>
      </c>
      <c r="E118" s="572" t="s">
        <v>516</v>
      </c>
      <c r="F118" s="487" t="s">
        <v>504</v>
      </c>
      <c r="G118" s="487" t="s">
        <v>835</v>
      </c>
      <c r="H118" s="487" t="s">
        <v>271</v>
      </c>
      <c r="I118" s="487" t="s">
        <v>836</v>
      </c>
      <c r="J118" s="487" t="s">
        <v>837</v>
      </c>
      <c r="K118" s="487" t="s">
        <v>838</v>
      </c>
      <c r="L118" s="488">
        <v>31.65</v>
      </c>
      <c r="M118" s="488">
        <v>31.65</v>
      </c>
      <c r="N118" s="487">
        <v>1</v>
      </c>
      <c r="O118" s="573">
        <v>0.5</v>
      </c>
      <c r="P118" s="488"/>
      <c r="Q118" s="513">
        <v>0</v>
      </c>
      <c r="R118" s="487"/>
      <c r="S118" s="513">
        <v>0</v>
      </c>
      <c r="T118" s="573"/>
      <c r="U118" s="529">
        <v>0</v>
      </c>
    </row>
    <row r="119" spans="1:21" ht="14.45" customHeight="1" x14ac:dyDescent="0.2">
      <c r="A119" s="486">
        <v>27</v>
      </c>
      <c r="B119" s="487" t="s">
        <v>503</v>
      </c>
      <c r="C119" s="487" t="s">
        <v>509</v>
      </c>
      <c r="D119" s="571" t="s">
        <v>1822</v>
      </c>
      <c r="E119" s="572" t="s">
        <v>516</v>
      </c>
      <c r="F119" s="487" t="s">
        <v>504</v>
      </c>
      <c r="G119" s="487" t="s">
        <v>835</v>
      </c>
      <c r="H119" s="487" t="s">
        <v>271</v>
      </c>
      <c r="I119" s="487" t="s">
        <v>839</v>
      </c>
      <c r="J119" s="487" t="s">
        <v>840</v>
      </c>
      <c r="K119" s="487" t="s">
        <v>841</v>
      </c>
      <c r="L119" s="488">
        <v>52.75</v>
      </c>
      <c r="M119" s="488">
        <v>211</v>
      </c>
      <c r="N119" s="487">
        <v>4</v>
      </c>
      <c r="O119" s="573">
        <v>2</v>
      </c>
      <c r="P119" s="488">
        <v>52.75</v>
      </c>
      <c r="Q119" s="513">
        <v>0.25</v>
      </c>
      <c r="R119" s="487">
        <v>1</v>
      </c>
      <c r="S119" s="513">
        <v>0.25</v>
      </c>
      <c r="T119" s="573">
        <v>0.5</v>
      </c>
      <c r="U119" s="529">
        <v>0.25</v>
      </c>
    </row>
    <row r="120" spans="1:21" ht="14.45" customHeight="1" x14ac:dyDescent="0.2">
      <c r="A120" s="486">
        <v>27</v>
      </c>
      <c r="B120" s="487" t="s">
        <v>503</v>
      </c>
      <c r="C120" s="487" t="s">
        <v>509</v>
      </c>
      <c r="D120" s="571" t="s">
        <v>1822</v>
      </c>
      <c r="E120" s="572" t="s">
        <v>516</v>
      </c>
      <c r="F120" s="487" t="s">
        <v>504</v>
      </c>
      <c r="G120" s="487" t="s">
        <v>835</v>
      </c>
      <c r="H120" s="487" t="s">
        <v>271</v>
      </c>
      <c r="I120" s="487" t="s">
        <v>842</v>
      </c>
      <c r="J120" s="487" t="s">
        <v>843</v>
      </c>
      <c r="K120" s="487" t="s">
        <v>844</v>
      </c>
      <c r="L120" s="488">
        <v>52.75</v>
      </c>
      <c r="M120" s="488">
        <v>105.5</v>
      </c>
      <c r="N120" s="487">
        <v>2</v>
      </c>
      <c r="O120" s="573">
        <v>2</v>
      </c>
      <c r="P120" s="488">
        <v>105.5</v>
      </c>
      <c r="Q120" s="513">
        <v>1</v>
      </c>
      <c r="R120" s="487">
        <v>2</v>
      </c>
      <c r="S120" s="513">
        <v>1</v>
      </c>
      <c r="T120" s="573">
        <v>2</v>
      </c>
      <c r="U120" s="529">
        <v>1</v>
      </c>
    </row>
    <row r="121" spans="1:21" ht="14.45" customHeight="1" x14ac:dyDescent="0.2">
      <c r="A121" s="486">
        <v>27</v>
      </c>
      <c r="B121" s="487" t="s">
        <v>503</v>
      </c>
      <c r="C121" s="487" t="s">
        <v>509</v>
      </c>
      <c r="D121" s="571" t="s">
        <v>1822</v>
      </c>
      <c r="E121" s="572" t="s">
        <v>516</v>
      </c>
      <c r="F121" s="487" t="s">
        <v>504</v>
      </c>
      <c r="G121" s="487" t="s">
        <v>835</v>
      </c>
      <c r="H121" s="487" t="s">
        <v>271</v>
      </c>
      <c r="I121" s="487" t="s">
        <v>845</v>
      </c>
      <c r="J121" s="487" t="s">
        <v>837</v>
      </c>
      <c r="K121" s="487" t="s">
        <v>540</v>
      </c>
      <c r="L121" s="488">
        <v>0</v>
      </c>
      <c r="M121" s="488">
        <v>0</v>
      </c>
      <c r="N121" s="487">
        <v>2</v>
      </c>
      <c r="O121" s="573">
        <v>1</v>
      </c>
      <c r="P121" s="488"/>
      <c r="Q121" s="513"/>
      <c r="R121" s="487"/>
      <c r="S121" s="513">
        <v>0</v>
      </c>
      <c r="T121" s="573"/>
      <c r="U121" s="529">
        <v>0</v>
      </c>
    </row>
    <row r="122" spans="1:21" ht="14.45" customHeight="1" x14ac:dyDescent="0.2">
      <c r="A122" s="486">
        <v>27</v>
      </c>
      <c r="B122" s="487" t="s">
        <v>503</v>
      </c>
      <c r="C122" s="487" t="s">
        <v>509</v>
      </c>
      <c r="D122" s="571" t="s">
        <v>1822</v>
      </c>
      <c r="E122" s="572" t="s">
        <v>516</v>
      </c>
      <c r="F122" s="487" t="s">
        <v>504</v>
      </c>
      <c r="G122" s="487" t="s">
        <v>835</v>
      </c>
      <c r="H122" s="487" t="s">
        <v>271</v>
      </c>
      <c r="I122" s="487" t="s">
        <v>846</v>
      </c>
      <c r="J122" s="487" t="s">
        <v>837</v>
      </c>
      <c r="K122" s="487" t="s">
        <v>540</v>
      </c>
      <c r="L122" s="488">
        <v>0</v>
      </c>
      <c r="M122" s="488">
        <v>0</v>
      </c>
      <c r="N122" s="487">
        <v>1</v>
      </c>
      <c r="O122" s="573">
        <v>0.5</v>
      </c>
      <c r="P122" s="488"/>
      <c r="Q122" s="513"/>
      <c r="R122" s="487"/>
      <c r="S122" s="513">
        <v>0</v>
      </c>
      <c r="T122" s="573"/>
      <c r="U122" s="529">
        <v>0</v>
      </c>
    </row>
    <row r="123" spans="1:21" ht="14.45" customHeight="1" x14ac:dyDescent="0.2">
      <c r="A123" s="486">
        <v>27</v>
      </c>
      <c r="B123" s="487" t="s">
        <v>503</v>
      </c>
      <c r="C123" s="487" t="s">
        <v>509</v>
      </c>
      <c r="D123" s="571" t="s">
        <v>1822</v>
      </c>
      <c r="E123" s="572" t="s">
        <v>516</v>
      </c>
      <c r="F123" s="487" t="s">
        <v>504</v>
      </c>
      <c r="G123" s="487" t="s">
        <v>847</v>
      </c>
      <c r="H123" s="487" t="s">
        <v>271</v>
      </c>
      <c r="I123" s="487" t="s">
        <v>848</v>
      </c>
      <c r="J123" s="487" t="s">
        <v>849</v>
      </c>
      <c r="K123" s="487" t="s">
        <v>850</v>
      </c>
      <c r="L123" s="488">
        <v>73.150000000000006</v>
      </c>
      <c r="M123" s="488">
        <v>438.90000000000003</v>
      </c>
      <c r="N123" s="487">
        <v>6</v>
      </c>
      <c r="O123" s="573">
        <v>1.5</v>
      </c>
      <c r="P123" s="488"/>
      <c r="Q123" s="513">
        <v>0</v>
      </c>
      <c r="R123" s="487"/>
      <c r="S123" s="513">
        <v>0</v>
      </c>
      <c r="T123" s="573"/>
      <c r="U123" s="529">
        <v>0</v>
      </c>
    </row>
    <row r="124" spans="1:21" ht="14.45" customHeight="1" x14ac:dyDescent="0.2">
      <c r="A124" s="486">
        <v>27</v>
      </c>
      <c r="B124" s="487" t="s">
        <v>503</v>
      </c>
      <c r="C124" s="487" t="s">
        <v>509</v>
      </c>
      <c r="D124" s="571" t="s">
        <v>1822</v>
      </c>
      <c r="E124" s="572" t="s">
        <v>516</v>
      </c>
      <c r="F124" s="487" t="s">
        <v>504</v>
      </c>
      <c r="G124" s="487" t="s">
        <v>851</v>
      </c>
      <c r="H124" s="487" t="s">
        <v>271</v>
      </c>
      <c r="I124" s="487" t="s">
        <v>852</v>
      </c>
      <c r="J124" s="487" t="s">
        <v>853</v>
      </c>
      <c r="K124" s="487" t="s">
        <v>854</v>
      </c>
      <c r="L124" s="488">
        <v>760.22</v>
      </c>
      <c r="M124" s="488">
        <v>2280.66</v>
      </c>
      <c r="N124" s="487">
        <v>3</v>
      </c>
      <c r="O124" s="573">
        <v>1.5</v>
      </c>
      <c r="P124" s="488">
        <v>2280.66</v>
      </c>
      <c r="Q124" s="513">
        <v>1</v>
      </c>
      <c r="R124" s="487">
        <v>3</v>
      </c>
      <c r="S124" s="513">
        <v>1</v>
      </c>
      <c r="T124" s="573">
        <v>1.5</v>
      </c>
      <c r="U124" s="529">
        <v>1</v>
      </c>
    </row>
    <row r="125" spans="1:21" ht="14.45" customHeight="1" x14ac:dyDescent="0.2">
      <c r="A125" s="486">
        <v>27</v>
      </c>
      <c r="B125" s="487" t="s">
        <v>503</v>
      </c>
      <c r="C125" s="487" t="s">
        <v>509</v>
      </c>
      <c r="D125" s="571" t="s">
        <v>1822</v>
      </c>
      <c r="E125" s="572" t="s">
        <v>516</v>
      </c>
      <c r="F125" s="487" t="s">
        <v>504</v>
      </c>
      <c r="G125" s="487" t="s">
        <v>855</v>
      </c>
      <c r="H125" s="487" t="s">
        <v>271</v>
      </c>
      <c r="I125" s="487" t="s">
        <v>856</v>
      </c>
      <c r="J125" s="487" t="s">
        <v>857</v>
      </c>
      <c r="K125" s="487" t="s">
        <v>858</v>
      </c>
      <c r="L125" s="488">
        <v>29.02</v>
      </c>
      <c r="M125" s="488">
        <v>232.16</v>
      </c>
      <c r="N125" s="487">
        <v>8</v>
      </c>
      <c r="O125" s="573">
        <v>1</v>
      </c>
      <c r="P125" s="488"/>
      <c r="Q125" s="513">
        <v>0</v>
      </c>
      <c r="R125" s="487"/>
      <c r="S125" s="513">
        <v>0</v>
      </c>
      <c r="T125" s="573"/>
      <c r="U125" s="529">
        <v>0</v>
      </c>
    </row>
    <row r="126" spans="1:21" ht="14.45" customHeight="1" x14ac:dyDescent="0.2">
      <c r="A126" s="486">
        <v>27</v>
      </c>
      <c r="B126" s="487" t="s">
        <v>503</v>
      </c>
      <c r="C126" s="487" t="s">
        <v>509</v>
      </c>
      <c r="D126" s="571" t="s">
        <v>1822</v>
      </c>
      <c r="E126" s="572" t="s">
        <v>516</v>
      </c>
      <c r="F126" s="487" t="s">
        <v>504</v>
      </c>
      <c r="G126" s="487" t="s">
        <v>859</v>
      </c>
      <c r="H126" s="487" t="s">
        <v>486</v>
      </c>
      <c r="I126" s="487" t="s">
        <v>860</v>
      </c>
      <c r="J126" s="487" t="s">
        <v>861</v>
      </c>
      <c r="K126" s="487" t="s">
        <v>862</v>
      </c>
      <c r="L126" s="488">
        <v>54.75</v>
      </c>
      <c r="M126" s="488">
        <v>109.5</v>
      </c>
      <c r="N126" s="487">
        <v>2</v>
      </c>
      <c r="O126" s="573">
        <v>1</v>
      </c>
      <c r="P126" s="488">
        <v>109.5</v>
      </c>
      <c r="Q126" s="513">
        <v>1</v>
      </c>
      <c r="R126" s="487">
        <v>2</v>
      </c>
      <c r="S126" s="513">
        <v>1</v>
      </c>
      <c r="T126" s="573">
        <v>1</v>
      </c>
      <c r="U126" s="529">
        <v>1</v>
      </c>
    </row>
    <row r="127" spans="1:21" ht="14.45" customHeight="1" x14ac:dyDescent="0.2">
      <c r="A127" s="486">
        <v>27</v>
      </c>
      <c r="B127" s="487" t="s">
        <v>503</v>
      </c>
      <c r="C127" s="487" t="s">
        <v>509</v>
      </c>
      <c r="D127" s="571" t="s">
        <v>1822</v>
      </c>
      <c r="E127" s="572" t="s">
        <v>516</v>
      </c>
      <c r="F127" s="487" t="s">
        <v>504</v>
      </c>
      <c r="G127" s="487" t="s">
        <v>859</v>
      </c>
      <c r="H127" s="487" t="s">
        <v>486</v>
      </c>
      <c r="I127" s="487" t="s">
        <v>860</v>
      </c>
      <c r="J127" s="487" t="s">
        <v>861</v>
      </c>
      <c r="K127" s="487" t="s">
        <v>862</v>
      </c>
      <c r="L127" s="488">
        <v>115.27</v>
      </c>
      <c r="M127" s="488">
        <v>230.54</v>
      </c>
      <c r="N127" s="487">
        <v>2</v>
      </c>
      <c r="O127" s="573">
        <v>1</v>
      </c>
      <c r="P127" s="488"/>
      <c r="Q127" s="513">
        <v>0</v>
      </c>
      <c r="R127" s="487"/>
      <c r="S127" s="513">
        <v>0</v>
      </c>
      <c r="T127" s="573"/>
      <c r="U127" s="529">
        <v>0</v>
      </c>
    </row>
    <row r="128" spans="1:21" ht="14.45" customHeight="1" x14ac:dyDescent="0.2">
      <c r="A128" s="486">
        <v>27</v>
      </c>
      <c r="B128" s="487" t="s">
        <v>503</v>
      </c>
      <c r="C128" s="487" t="s">
        <v>509</v>
      </c>
      <c r="D128" s="571" t="s">
        <v>1822</v>
      </c>
      <c r="E128" s="572" t="s">
        <v>516</v>
      </c>
      <c r="F128" s="487" t="s">
        <v>504</v>
      </c>
      <c r="G128" s="487" t="s">
        <v>863</v>
      </c>
      <c r="H128" s="487" t="s">
        <v>271</v>
      </c>
      <c r="I128" s="487" t="s">
        <v>864</v>
      </c>
      <c r="J128" s="487" t="s">
        <v>865</v>
      </c>
      <c r="K128" s="487" t="s">
        <v>866</v>
      </c>
      <c r="L128" s="488">
        <v>0</v>
      </c>
      <c r="M128" s="488">
        <v>0</v>
      </c>
      <c r="N128" s="487">
        <v>3</v>
      </c>
      <c r="O128" s="573">
        <v>0.5</v>
      </c>
      <c r="P128" s="488">
        <v>0</v>
      </c>
      <c r="Q128" s="513"/>
      <c r="R128" s="487">
        <v>3</v>
      </c>
      <c r="S128" s="513">
        <v>1</v>
      </c>
      <c r="T128" s="573">
        <v>0.5</v>
      </c>
      <c r="U128" s="529">
        <v>1</v>
      </c>
    </row>
    <row r="129" spans="1:21" ht="14.45" customHeight="1" x14ac:dyDescent="0.2">
      <c r="A129" s="486">
        <v>27</v>
      </c>
      <c r="B129" s="487" t="s">
        <v>503</v>
      </c>
      <c r="C129" s="487" t="s">
        <v>509</v>
      </c>
      <c r="D129" s="571" t="s">
        <v>1822</v>
      </c>
      <c r="E129" s="572" t="s">
        <v>516</v>
      </c>
      <c r="F129" s="487" t="s">
        <v>504</v>
      </c>
      <c r="G129" s="487" t="s">
        <v>867</v>
      </c>
      <c r="H129" s="487" t="s">
        <v>486</v>
      </c>
      <c r="I129" s="487" t="s">
        <v>868</v>
      </c>
      <c r="J129" s="487" t="s">
        <v>869</v>
      </c>
      <c r="K129" s="487" t="s">
        <v>870</v>
      </c>
      <c r="L129" s="488">
        <v>39.549999999999997</v>
      </c>
      <c r="M129" s="488">
        <v>79.099999999999994</v>
      </c>
      <c r="N129" s="487">
        <v>2</v>
      </c>
      <c r="O129" s="573">
        <v>0.5</v>
      </c>
      <c r="P129" s="488"/>
      <c r="Q129" s="513">
        <v>0</v>
      </c>
      <c r="R129" s="487"/>
      <c r="S129" s="513">
        <v>0</v>
      </c>
      <c r="T129" s="573"/>
      <c r="U129" s="529">
        <v>0</v>
      </c>
    </row>
    <row r="130" spans="1:21" ht="14.45" customHeight="1" x14ac:dyDescent="0.2">
      <c r="A130" s="486">
        <v>27</v>
      </c>
      <c r="B130" s="487" t="s">
        <v>503</v>
      </c>
      <c r="C130" s="487" t="s">
        <v>509</v>
      </c>
      <c r="D130" s="571" t="s">
        <v>1822</v>
      </c>
      <c r="E130" s="572" t="s">
        <v>516</v>
      </c>
      <c r="F130" s="487" t="s">
        <v>504</v>
      </c>
      <c r="G130" s="487" t="s">
        <v>867</v>
      </c>
      <c r="H130" s="487" t="s">
        <v>486</v>
      </c>
      <c r="I130" s="487" t="s">
        <v>871</v>
      </c>
      <c r="J130" s="487" t="s">
        <v>869</v>
      </c>
      <c r="K130" s="487" t="s">
        <v>872</v>
      </c>
      <c r="L130" s="488">
        <v>118.65</v>
      </c>
      <c r="M130" s="488">
        <v>237.3</v>
      </c>
      <c r="N130" s="487">
        <v>2</v>
      </c>
      <c r="O130" s="573">
        <v>1</v>
      </c>
      <c r="P130" s="488">
        <v>118.65</v>
      </c>
      <c r="Q130" s="513">
        <v>0.5</v>
      </c>
      <c r="R130" s="487">
        <v>1</v>
      </c>
      <c r="S130" s="513">
        <v>0.5</v>
      </c>
      <c r="T130" s="573">
        <v>0.5</v>
      </c>
      <c r="U130" s="529">
        <v>0.5</v>
      </c>
    </row>
    <row r="131" spans="1:21" ht="14.45" customHeight="1" x14ac:dyDescent="0.2">
      <c r="A131" s="486">
        <v>27</v>
      </c>
      <c r="B131" s="487" t="s">
        <v>503</v>
      </c>
      <c r="C131" s="487" t="s">
        <v>509</v>
      </c>
      <c r="D131" s="571" t="s">
        <v>1822</v>
      </c>
      <c r="E131" s="572" t="s">
        <v>516</v>
      </c>
      <c r="F131" s="487" t="s">
        <v>504</v>
      </c>
      <c r="G131" s="487" t="s">
        <v>873</v>
      </c>
      <c r="H131" s="487" t="s">
        <v>486</v>
      </c>
      <c r="I131" s="487" t="s">
        <v>874</v>
      </c>
      <c r="J131" s="487" t="s">
        <v>875</v>
      </c>
      <c r="K131" s="487" t="s">
        <v>876</v>
      </c>
      <c r="L131" s="488">
        <v>77.790000000000006</v>
      </c>
      <c r="M131" s="488">
        <v>77.790000000000006</v>
      </c>
      <c r="N131" s="487">
        <v>1</v>
      </c>
      <c r="O131" s="573">
        <v>0.5</v>
      </c>
      <c r="P131" s="488"/>
      <c r="Q131" s="513">
        <v>0</v>
      </c>
      <c r="R131" s="487"/>
      <c r="S131" s="513">
        <v>0</v>
      </c>
      <c r="T131" s="573"/>
      <c r="U131" s="529">
        <v>0</v>
      </c>
    </row>
    <row r="132" spans="1:21" ht="14.45" customHeight="1" x14ac:dyDescent="0.2">
      <c r="A132" s="486">
        <v>27</v>
      </c>
      <c r="B132" s="487" t="s">
        <v>503</v>
      </c>
      <c r="C132" s="487" t="s">
        <v>509</v>
      </c>
      <c r="D132" s="571" t="s">
        <v>1822</v>
      </c>
      <c r="E132" s="572" t="s">
        <v>516</v>
      </c>
      <c r="F132" s="487" t="s">
        <v>504</v>
      </c>
      <c r="G132" s="487" t="s">
        <v>877</v>
      </c>
      <c r="H132" s="487" t="s">
        <v>271</v>
      </c>
      <c r="I132" s="487" t="s">
        <v>878</v>
      </c>
      <c r="J132" s="487" t="s">
        <v>879</v>
      </c>
      <c r="K132" s="487" t="s">
        <v>880</v>
      </c>
      <c r="L132" s="488">
        <v>28.09</v>
      </c>
      <c r="M132" s="488">
        <v>84.27</v>
      </c>
      <c r="N132" s="487">
        <v>3</v>
      </c>
      <c r="O132" s="573">
        <v>0.5</v>
      </c>
      <c r="P132" s="488">
        <v>84.27</v>
      </c>
      <c r="Q132" s="513">
        <v>1</v>
      </c>
      <c r="R132" s="487">
        <v>3</v>
      </c>
      <c r="S132" s="513">
        <v>1</v>
      </c>
      <c r="T132" s="573">
        <v>0.5</v>
      </c>
      <c r="U132" s="529">
        <v>1</v>
      </c>
    </row>
    <row r="133" spans="1:21" ht="14.45" customHeight="1" x14ac:dyDescent="0.2">
      <c r="A133" s="486">
        <v>27</v>
      </c>
      <c r="B133" s="487" t="s">
        <v>503</v>
      </c>
      <c r="C133" s="487" t="s">
        <v>509</v>
      </c>
      <c r="D133" s="571" t="s">
        <v>1822</v>
      </c>
      <c r="E133" s="572" t="s">
        <v>516</v>
      </c>
      <c r="F133" s="487" t="s">
        <v>504</v>
      </c>
      <c r="G133" s="487" t="s">
        <v>877</v>
      </c>
      <c r="H133" s="487" t="s">
        <v>486</v>
      </c>
      <c r="I133" s="487" t="s">
        <v>881</v>
      </c>
      <c r="J133" s="487" t="s">
        <v>882</v>
      </c>
      <c r="K133" s="487" t="s">
        <v>883</v>
      </c>
      <c r="L133" s="488">
        <v>86.41</v>
      </c>
      <c r="M133" s="488">
        <v>259.23</v>
      </c>
      <c r="N133" s="487">
        <v>3</v>
      </c>
      <c r="O133" s="573">
        <v>0.5</v>
      </c>
      <c r="P133" s="488"/>
      <c r="Q133" s="513">
        <v>0</v>
      </c>
      <c r="R133" s="487"/>
      <c r="S133" s="513">
        <v>0</v>
      </c>
      <c r="T133" s="573"/>
      <c r="U133" s="529">
        <v>0</v>
      </c>
    </row>
    <row r="134" spans="1:21" ht="14.45" customHeight="1" x14ac:dyDescent="0.2">
      <c r="A134" s="486">
        <v>27</v>
      </c>
      <c r="B134" s="487" t="s">
        <v>503</v>
      </c>
      <c r="C134" s="487" t="s">
        <v>509</v>
      </c>
      <c r="D134" s="571" t="s">
        <v>1822</v>
      </c>
      <c r="E134" s="572" t="s">
        <v>516</v>
      </c>
      <c r="F134" s="487" t="s">
        <v>504</v>
      </c>
      <c r="G134" s="487" t="s">
        <v>877</v>
      </c>
      <c r="H134" s="487" t="s">
        <v>486</v>
      </c>
      <c r="I134" s="487" t="s">
        <v>884</v>
      </c>
      <c r="J134" s="487" t="s">
        <v>882</v>
      </c>
      <c r="K134" s="487" t="s">
        <v>885</v>
      </c>
      <c r="L134" s="488">
        <v>43.21</v>
      </c>
      <c r="M134" s="488">
        <v>302.47000000000003</v>
      </c>
      <c r="N134" s="487">
        <v>7</v>
      </c>
      <c r="O134" s="573">
        <v>1.5</v>
      </c>
      <c r="P134" s="488">
        <v>172.84</v>
      </c>
      <c r="Q134" s="513">
        <v>0.5714285714285714</v>
      </c>
      <c r="R134" s="487">
        <v>4</v>
      </c>
      <c r="S134" s="513">
        <v>0.5714285714285714</v>
      </c>
      <c r="T134" s="573">
        <v>1</v>
      </c>
      <c r="U134" s="529">
        <v>0.66666666666666663</v>
      </c>
    </row>
    <row r="135" spans="1:21" ht="14.45" customHeight="1" x14ac:dyDescent="0.2">
      <c r="A135" s="486">
        <v>27</v>
      </c>
      <c r="B135" s="487" t="s">
        <v>503</v>
      </c>
      <c r="C135" s="487" t="s">
        <v>509</v>
      </c>
      <c r="D135" s="571" t="s">
        <v>1822</v>
      </c>
      <c r="E135" s="572" t="s">
        <v>516</v>
      </c>
      <c r="F135" s="487" t="s">
        <v>504</v>
      </c>
      <c r="G135" s="487" t="s">
        <v>877</v>
      </c>
      <c r="H135" s="487" t="s">
        <v>486</v>
      </c>
      <c r="I135" s="487" t="s">
        <v>886</v>
      </c>
      <c r="J135" s="487" t="s">
        <v>882</v>
      </c>
      <c r="K135" s="487" t="s">
        <v>887</v>
      </c>
      <c r="L135" s="488">
        <v>73.45</v>
      </c>
      <c r="M135" s="488">
        <v>514.15</v>
      </c>
      <c r="N135" s="487">
        <v>7</v>
      </c>
      <c r="O135" s="573">
        <v>1.5</v>
      </c>
      <c r="P135" s="488">
        <v>146.9</v>
      </c>
      <c r="Q135" s="513">
        <v>0.28571428571428575</v>
      </c>
      <c r="R135" s="487">
        <v>2</v>
      </c>
      <c r="S135" s="513">
        <v>0.2857142857142857</v>
      </c>
      <c r="T135" s="573">
        <v>0.5</v>
      </c>
      <c r="U135" s="529">
        <v>0.33333333333333331</v>
      </c>
    </row>
    <row r="136" spans="1:21" ht="14.45" customHeight="1" x14ac:dyDescent="0.2">
      <c r="A136" s="486">
        <v>27</v>
      </c>
      <c r="B136" s="487" t="s">
        <v>503</v>
      </c>
      <c r="C136" s="487" t="s">
        <v>509</v>
      </c>
      <c r="D136" s="571" t="s">
        <v>1822</v>
      </c>
      <c r="E136" s="572" t="s">
        <v>516</v>
      </c>
      <c r="F136" s="487" t="s">
        <v>504</v>
      </c>
      <c r="G136" s="487" t="s">
        <v>570</v>
      </c>
      <c r="H136" s="487" t="s">
        <v>271</v>
      </c>
      <c r="I136" s="487" t="s">
        <v>888</v>
      </c>
      <c r="J136" s="487" t="s">
        <v>889</v>
      </c>
      <c r="K136" s="487" t="s">
        <v>540</v>
      </c>
      <c r="L136" s="488">
        <v>109.95</v>
      </c>
      <c r="M136" s="488">
        <v>219.9</v>
      </c>
      <c r="N136" s="487">
        <v>2</v>
      </c>
      <c r="O136" s="573">
        <v>1</v>
      </c>
      <c r="P136" s="488"/>
      <c r="Q136" s="513">
        <v>0</v>
      </c>
      <c r="R136" s="487"/>
      <c r="S136" s="513">
        <v>0</v>
      </c>
      <c r="T136" s="573"/>
      <c r="U136" s="529">
        <v>0</v>
      </c>
    </row>
    <row r="137" spans="1:21" ht="14.45" customHeight="1" x14ac:dyDescent="0.2">
      <c r="A137" s="486">
        <v>27</v>
      </c>
      <c r="B137" s="487" t="s">
        <v>503</v>
      </c>
      <c r="C137" s="487" t="s">
        <v>509</v>
      </c>
      <c r="D137" s="571" t="s">
        <v>1822</v>
      </c>
      <c r="E137" s="572" t="s">
        <v>516</v>
      </c>
      <c r="F137" s="487" t="s">
        <v>504</v>
      </c>
      <c r="G137" s="487" t="s">
        <v>570</v>
      </c>
      <c r="H137" s="487" t="s">
        <v>271</v>
      </c>
      <c r="I137" s="487" t="s">
        <v>890</v>
      </c>
      <c r="J137" s="487" t="s">
        <v>572</v>
      </c>
      <c r="K137" s="487" t="s">
        <v>891</v>
      </c>
      <c r="L137" s="488">
        <v>10.65</v>
      </c>
      <c r="M137" s="488">
        <v>42.6</v>
      </c>
      <c r="N137" s="487">
        <v>4</v>
      </c>
      <c r="O137" s="573">
        <v>1.5</v>
      </c>
      <c r="P137" s="488">
        <v>42.6</v>
      </c>
      <c r="Q137" s="513">
        <v>1</v>
      </c>
      <c r="R137" s="487">
        <v>4</v>
      </c>
      <c r="S137" s="513">
        <v>1</v>
      </c>
      <c r="T137" s="573">
        <v>1.5</v>
      </c>
      <c r="U137" s="529">
        <v>1</v>
      </c>
    </row>
    <row r="138" spans="1:21" ht="14.45" customHeight="1" x14ac:dyDescent="0.2">
      <c r="A138" s="486">
        <v>27</v>
      </c>
      <c r="B138" s="487" t="s">
        <v>503</v>
      </c>
      <c r="C138" s="487" t="s">
        <v>509</v>
      </c>
      <c r="D138" s="571" t="s">
        <v>1822</v>
      </c>
      <c r="E138" s="572" t="s">
        <v>516</v>
      </c>
      <c r="F138" s="487" t="s">
        <v>504</v>
      </c>
      <c r="G138" s="487" t="s">
        <v>570</v>
      </c>
      <c r="H138" s="487" t="s">
        <v>271</v>
      </c>
      <c r="I138" s="487" t="s">
        <v>892</v>
      </c>
      <c r="J138" s="487" t="s">
        <v>572</v>
      </c>
      <c r="K138" s="487" t="s">
        <v>893</v>
      </c>
      <c r="L138" s="488">
        <v>117.03</v>
      </c>
      <c r="M138" s="488">
        <v>117.03</v>
      </c>
      <c r="N138" s="487">
        <v>1</v>
      </c>
      <c r="O138" s="573">
        <v>0.5</v>
      </c>
      <c r="P138" s="488">
        <v>117.03</v>
      </c>
      <c r="Q138" s="513">
        <v>1</v>
      </c>
      <c r="R138" s="487">
        <v>1</v>
      </c>
      <c r="S138" s="513">
        <v>1</v>
      </c>
      <c r="T138" s="573">
        <v>0.5</v>
      </c>
      <c r="U138" s="529">
        <v>1</v>
      </c>
    </row>
    <row r="139" spans="1:21" ht="14.45" customHeight="1" x14ac:dyDescent="0.2">
      <c r="A139" s="486">
        <v>27</v>
      </c>
      <c r="B139" s="487" t="s">
        <v>503</v>
      </c>
      <c r="C139" s="487" t="s">
        <v>509</v>
      </c>
      <c r="D139" s="571" t="s">
        <v>1822</v>
      </c>
      <c r="E139" s="572" t="s">
        <v>516</v>
      </c>
      <c r="F139" s="487" t="s">
        <v>504</v>
      </c>
      <c r="G139" s="487" t="s">
        <v>570</v>
      </c>
      <c r="H139" s="487" t="s">
        <v>271</v>
      </c>
      <c r="I139" s="487" t="s">
        <v>571</v>
      </c>
      <c r="J139" s="487" t="s">
        <v>572</v>
      </c>
      <c r="K139" s="487" t="s">
        <v>573</v>
      </c>
      <c r="L139" s="488">
        <v>58.52</v>
      </c>
      <c r="M139" s="488">
        <v>175.56</v>
      </c>
      <c r="N139" s="487">
        <v>3</v>
      </c>
      <c r="O139" s="573">
        <v>2.5</v>
      </c>
      <c r="P139" s="488"/>
      <c r="Q139" s="513">
        <v>0</v>
      </c>
      <c r="R139" s="487"/>
      <c r="S139" s="513">
        <v>0</v>
      </c>
      <c r="T139" s="573"/>
      <c r="U139" s="529">
        <v>0</v>
      </c>
    </row>
    <row r="140" spans="1:21" ht="14.45" customHeight="1" x14ac:dyDescent="0.2">
      <c r="A140" s="486">
        <v>27</v>
      </c>
      <c r="B140" s="487" t="s">
        <v>503</v>
      </c>
      <c r="C140" s="487" t="s">
        <v>509</v>
      </c>
      <c r="D140" s="571" t="s">
        <v>1822</v>
      </c>
      <c r="E140" s="572" t="s">
        <v>516</v>
      </c>
      <c r="F140" s="487" t="s">
        <v>504</v>
      </c>
      <c r="G140" s="487" t="s">
        <v>570</v>
      </c>
      <c r="H140" s="487" t="s">
        <v>486</v>
      </c>
      <c r="I140" s="487" t="s">
        <v>894</v>
      </c>
      <c r="J140" s="487" t="s">
        <v>895</v>
      </c>
      <c r="K140" s="487" t="s">
        <v>896</v>
      </c>
      <c r="L140" s="488">
        <v>234.07</v>
      </c>
      <c r="M140" s="488">
        <v>234.07</v>
      </c>
      <c r="N140" s="487">
        <v>1</v>
      </c>
      <c r="O140" s="573">
        <v>0.5</v>
      </c>
      <c r="P140" s="488">
        <v>234.07</v>
      </c>
      <c r="Q140" s="513">
        <v>1</v>
      </c>
      <c r="R140" s="487">
        <v>1</v>
      </c>
      <c r="S140" s="513">
        <v>1</v>
      </c>
      <c r="T140" s="573">
        <v>0.5</v>
      </c>
      <c r="U140" s="529">
        <v>1</v>
      </c>
    </row>
    <row r="141" spans="1:21" ht="14.45" customHeight="1" x14ac:dyDescent="0.2">
      <c r="A141" s="486">
        <v>27</v>
      </c>
      <c r="B141" s="487" t="s">
        <v>503</v>
      </c>
      <c r="C141" s="487" t="s">
        <v>509</v>
      </c>
      <c r="D141" s="571" t="s">
        <v>1822</v>
      </c>
      <c r="E141" s="572" t="s">
        <v>516</v>
      </c>
      <c r="F141" s="487" t="s">
        <v>504</v>
      </c>
      <c r="G141" s="487" t="s">
        <v>570</v>
      </c>
      <c r="H141" s="487" t="s">
        <v>486</v>
      </c>
      <c r="I141" s="487" t="s">
        <v>897</v>
      </c>
      <c r="J141" s="487" t="s">
        <v>895</v>
      </c>
      <c r="K141" s="487" t="s">
        <v>898</v>
      </c>
      <c r="L141" s="488">
        <v>70.23</v>
      </c>
      <c r="M141" s="488">
        <v>140.46</v>
      </c>
      <c r="N141" s="487">
        <v>2</v>
      </c>
      <c r="O141" s="573">
        <v>0.5</v>
      </c>
      <c r="P141" s="488"/>
      <c r="Q141" s="513">
        <v>0</v>
      </c>
      <c r="R141" s="487"/>
      <c r="S141" s="513">
        <v>0</v>
      </c>
      <c r="T141" s="573"/>
      <c r="U141" s="529">
        <v>0</v>
      </c>
    </row>
    <row r="142" spans="1:21" ht="14.45" customHeight="1" x14ac:dyDescent="0.2">
      <c r="A142" s="486">
        <v>27</v>
      </c>
      <c r="B142" s="487" t="s">
        <v>503</v>
      </c>
      <c r="C142" s="487" t="s">
        <v>509</v>
      </c>
      <c r="D142" s="571" t="s">
        <v>1822</v>
      </c>
      <c r="E142" s="572" t="s">
        <v>516</v>
      </c>
      <c r="F142" s="487" t="s">
        <v>504</v>
      </c>
      <c r="G142" s="487" t="s">
        <v>574</v>
      </c>
      <c r="H142" s="487" t="s">
        <v>486</v>
      </c>
      <c r="I142" s="487" t="s">
        <v>899</v>
      </c>
      <c r="J142" s="487" t="s">
        <v>900</v>
      </c>
      <c r="K142" s="487" t="s">
        <v>901</v>
      </c>
      <c r="L142" s="488">
        <v>368.16</v>
      </c>
      <c r="M142" s="488">
        <v>368.16</v>
      </c>
      <c r="N142" s="487">
        <v>1</v>
      </c>
      <c r="O142" s="573">
        <v>1</v>
      </c>
      <c r="P142" s="488">
        <v>368.16</v>
      </c>
      <c r="Q142" s="513">
        <v>1</v>
      </c>
      <c r="R142" s="487">
        <v>1</v>
      </c>
      <c r="S142" s="513">
        <v>1</v>
      </c>
      <c r="T142" s="573">
        <v>1</v>
      </c>
      <c r="U142" s="529">
        <v>1</v>
      </c>
    </row>
    <row r="143" spans="1:21" ht="14.45" customHeight="1" x14ac:dyDescent="0.2">
      <c r="A143" s="486">
        <v>27</v>
      </c>
      <c r="B143" s="487" t="s">
        <v>503</v>
      </c>
      <c r="C143" s="487" t="s">
        <v>509</v>
      </c>
      <c r="D143" s="571" t="s">
        <v>1822</v>
      </c>
      <c r="E143" s="572" t="s">
        <v>516</v>
      </c>
      <c r="F143" s="487" t="s">
        <v>504</v>
      </c>
      <c r="G143" s="487" t="s">
        <v>574</v>
      </c>
      <c r="H143" s="487" t="s">
        <v>486</v>
      </c>
      <c r="I143" s="487" t="s">
        <v>902</v>
      </c>
      <c r="J143" s="487" t="s">
        <v>900</v>
      </c>
      <c r="K143" s="487" t="s">
        <v>903</v>
      </c>
      <c r="L143" s="488">
        <v>923.74</v>
      </c>
      <c r="M143" s="488">
        <v>1847.48</v>
      </c>
      <c r="N143" s="487">
        <v>2</v>
      </c>
      <c r="O143" s="573">
        <v>1.5</v>
      </c>
      <c r="P143" s="488">
        <v>1847.48</v>
      </c>
      <c r="Q143" s="513">
        <v>1</v>
      </c>
      <c r="R143" s="487">
        <v>2</v>
      </c>
      <c r="S143" s="513">
        <v>1</v>
      </c>
      <c r="T143" s="573">
        <v>1.5</v>
      </c>
      <c r="U143" s="529">
        <v>1</v>
      </c>
    </row>
    <row r="144" spans="1:21" ht="14.45" customHeight="1" x14ac:dyDescent="0.2">
      <c r="A144" s="486">
        <v>27</v>
      </c>
      <c r="B144" s="487" t="s">
        <v>503</v>
      </c>
      <c r="C144" s="487" t="s">
        <v>509</v>
      </c>
      <c r="D144" s="571" t="s">
        <v>1822</v>
      </c>
      <c r="E144" s="572" t="s">
        <v>516</v>
      </c>
      <c r="F144" s="487" t="s">
        <v>504</v>
      </c>
      <c r="G144" s="487" t="s">
        <v>904</v>
      </c>
      <c r="H144" s="487" t="s">
        <v>271</v>
      </c>
      <c r="I144" s="487" t="s">
        <v>905</v>
      </c>
      <c r="J144" s="487" t="s">
        <v>906</v>
      </c>
      <c r="K144" s="487" t="s">
        <v>893</v>
      </c>
      <c r="L144" s="488">
        <v>88.07</v>
      </c>
      <c r="M144" s="488">
        <v>176.14</v>
      </c>
      <c r="N144" s="487">
        <v>2</v>
      </c>
      <c r="O144" s="573">
        <v>0.5</v>
      </c>
      <c r="P144" s="488"/>
      <c r="Q144" s="513">
        <v>0</v>
      </c>
      <c r="R144" s="487"/>
      <c r="S144" s="513">
        <v>0</v>
      </c>
      <c r="T144" s="573"/>
      <c r="U144" s="529">
        <v>0</v>
      </c>
    </row>
    <row r="145" spans="1:21" ht="14.45" customHeight="1" x14ac:dyDescent="0.2">
      <c r="A145" s="486">
        <v>27</v>
      </c>
      <c r="B145" s="487" t="s">
        <v>503</v>
      </c>
      <c r="C145" s="487" t="s">
        <v>509</v>
      </c>
      <c r="D145" s="571" t="s">
        <v>1822</v>
      </c>
      <c r="E145" s="572" t="s">
        <v>516</v>
      </c>
      <c r="F145" s="487" t="s">
        <v>504</v>
      </c>
      <c r="G145" s="487" t="s">
        <v>578</v>
      </c>
      <c r="H145" s="487" t="s">
        <v>271</v>
      </c>
      <c r="I145" s="487" t="s">
        <v>907</v>
      </c>
      <c r="J145" s="487" t="s">
        <v>908</v>
      </c>
      <c r="K145" s="487" t="s">
        <v>581</v>
      </c>
      <c r="L145" s="488">
        <v>32.76</v>
      </c>
      <c r="M145" s="488">
        <v>98.28</v>
      </c>
      <c r="N145" s="487">
        <v>3</v>
      </c>
      <c r="O145" s="573">
        <v>1</v>
      </c>
      <c r="P145" s="488">
        <v>65.52</v>
      </c>
      <c r="Q145" s="513">
        <v>0.66666666666666663</v>
      </c>
      <c r="R145" s="487">
        <v>2</v>
      </c>
      <c r="S145" s="513">
        <v>0.66666666666666663</v>
      </c>
      <c r="T145" s="573">
        <v>0.5</v>
      </c>
      <c r="U145" s="529">
        <v>0.5</v>
      </c>
    </row>
    <row r="146" spans="1:21" ht="14.45" customHeight="1" x14ac:dyDescent="0.2">
      <c r="A146" s="486">
        <v>27</v>
      </c>
      <c r="B146" s="487" t="s">
        <v>503</v>
      </c>
      <c r="C146" s="487" t="s">
        <v>509</v>
      </c>
      <c r="D146" s="571" t="s">
        <v>1822</v>
      </c>
      <c r="E146" s="572" t="s">
        <v>516</v>
      </c>
      <c r="F146" s="487" t="s">
        <v>504</v>
      </c>
      <c r="G146" s="487" t="s">
        <v>578</v>
      </c>
      <c r="H146" s="487" t="s">
        <v>271</v>
      </c>
      <c r="I146" s="487" t="s">
        <v>579</v>
      </c>
      <c r="J146" s="487" t="s">
        <v>580</v>
      </c>
      <c r="K146" s="487" t="s">
        <v>581</v>
      </c>
      <c r="L146" s="488">
        <v>32.76</v>
      </c>
      <c r="M146" s="488">
        <v>229.32</v>
      </c>
      <c r="N146" s="487">
        <v>7</v>
      </c>
      <c r="O146" s="573">
        <v>1</v>
      </c>
      <c r="P146" s="488"/>
      <c r="Q146" s="513">
        <v>0</v>
      </c>
      <c r="R146" s="487"/>
      <c r="S146" s="513">
        <v>0</v>
      </c>
      <c r="T146" s="573"/>
      <c r="U146" s="529">
        <v>0</v>
      </c>
    </row>
    <row r="147" spans="1:21" ht="14.45" customHeight="1" x14ac:dyDescent="0.2">
      <c r="A147" s="486">
        <v>27</v>
      </c>
      <c r="B147" s="487" t="s">
        <v>503</v>
      </c>
      <c r="C147" s="487" t="s">
        <v>509</v>
      </c>
      <c r="D147" s="571" t="s">
        <v>1822</v>
      </c>
      <c r="E147" s="572" t="s">
        <v>516</v>
      </c>
      <c r="F147" s="487" t="s">
        <v>504</v>
      </c>
      <c r="G147" s="487" t="s">
        <v>578</v>
      </c>
      <c r="H147" s="487" t="s">
        <v>271</v>
      </c>
      <c r="I147" s="487" t="s">
        <v>909</v>
      </c>
      <c r="J147" s="487" t="s">
        <v>908</v>
      </c>
      <c r="K147" s="487" t="s">
        <v>544</v>
      </c>
      <c r="L147" s="488">
        <v>105.32</v>
      </c>
      <c r="M147" s="488">
        <v>421.28</v>
      </c>
      <c r="N147" s="487">
        <v>4</v>
      </c>
      <c r="O147" s="573">
        <v>2.5</v>
      </c>
      <c r="P147" s="488">
        <v>210.64</v>
      </c>
      <c r="Q147" s="513">
        <v>0.5</v>
      </c>
      <c r="R147" s="487">
        <v>2</v>
      </c>
      <c r="S147" s="513">
        <v>0.5</v>
      </c>
      <c r="T147" s="573">
        <v>1</v>
      </c>
      <c r="U147" s="529">
        <v>0.4</v>
      </c>
    </row>
    <row r="148" spans="1:21" ht="14.45" customHeight="1" x14ac:dyDescent="0.2">
      <c r="A148" s="486">
        <v>27</v>
      </c>
      <c r="B148" s="487" t="s">
        <v>503</v>
      </c>
      <c r="C148" s="487" t="s">
        <v>509</v>
      </c>
      <c r="D148" s="571" t="s">
        <v>1822</v>
      </c>
      <c r="E148" s="572" t="s">
        <v>516</v>
      </c>
      <c r="F148" s="487" t="s">
        <v>504</v>
      </c>
      <c r="G148" s="487" t="s">
        <v>910</v>
      </c>
      <c r="H148" s="487" t="s">
        <v>271</v>
      </c>
      <c r="I148" s="487" t="s">
        <v>911</v>
      </c>
      <c r="J148" s="487" t="s">
        <v>912</v>
      </c>
      <c r="K148" s="487" t="s">
        <v>913</v>
      </c>
      <c r="L148" s="488">
        <v>97.76</v>
      </c>
      <c r="M148" s="488">
        <v>97.76</v>
      </c>
      <c r="N148" s="487">
        <v>1</v>
      </c>
      <c r="O148" s="573">
        <v>0.5</v>
      </c>
      <c r="P148" s="488"/>
      <c r="Q148" s="513">
        <v>0</v>
      </c>
      <c r="R148" s="487"/>
      <c r="S148" s="513">
        <v>0</v>
      </c>
      <c r="T148" s="573"/>
      <c r="U148" s="529">
        <v>0</v>
      </c>
    </row>
    <row r="149" spans="1:21" ht="14.45" customHeight="1" x14ac:dyDescent="0.2">
      <c r="A149" s="486">
        <v>27</v>
      </c>
      <c r="B149" s="487" t="s">
        <v>503</v>
      </c>
      <c r="C149" s="487" t="s">
        <v>509</v>
      </c>
      <c r="D149" s="571" t="s">
        <v>1822</v>
      </c>
      <c r="E149" s="572" t="s">
        <v>516</v>
      </c>
      <c r="F149" s="487" t="s">
        <v>504</v>
      </c>
      <c r="G149" s="487" t="s">
        <v>910</v>
      </c>
      <c r="H149" s="487" t="s">
        <v>271</v>
      </c>
      <c r="I149" s="487" t="s">
        <v>914</v>
      </c>
      <c r="J149" s="487" t="s">
        <v>915</v>
      </c>
      <c r="K149" s="487" t="s">
        <v>916</v>
      </c>
      <c r="L149" s="488">
        <v>87.98</v>
      </c>
      <c r="M149" s="488">
        <v>263.94</v>
      </c>
      <c r="N149" s="487">
        <v>3</v>
      </c>
      <c r="O149" s="573">
        <v>1</v>
      </c>
      <c r="P149" s="488">
        <v>263.94</v>
      </c>
      <c r="Q149" s="513">
        <v>1</v>
      </c>
      <c r="R149" s="487">
        <v>3</v>
      </c>
      <c r="S149" s="513">
        <v>1</v>
      </c>
      <c r="T149" s="573">
        <v>1</v>
      </c>
      <c r="U149" s="529">
        <v>1</v>
      </c>
    </row>
    <row r="150" spans="1:21" ht="14.45" customHeight="1" x14ac:dyDescent="0.2">
      <c r="A150" s="486">
        <v>27</v>
      </c>
      <c r="B150" s="487" t="s">
        <v>503</v>
      </c>
      <c r="C150" s="487" t="s">
        <v>509</v>
      </c>
      <c r="D150" s="571" t="s">
        <v>1822</v>
      </c>
      <c r="E150" s="572" t="s">
        <v>516</v>
      </c>
      <c r="F150" s="487" t="s">
        <v>504</v>
      </c>
      <c r="G150" s="487" t="s">
        <v>910</v>
      </c>
      <c r="H150" s="487" t="s">
        <v>271</v>
      </c>
      <c r="I150" s="487" t="s">
        <v>917</v>
      </c>
      <c r="J150" s="487" t="s">
        <v>915</v>
      </c>
      <c r="K150" s="487" t="s">
        <v>916</v>
      </c>
      <c r="L150" s="488">
        <v>301.2</v>
      </c>
      <c r="M150" s="488">
        <v>301.2</v>
      </c>
      <c r="N150" s="487">
        <v>1</v>
      </c>
      <c r="O150" s="573">
        <v>0.5</v>
      </c>
      <c r="P150" s="488"/>
      <c r="Q150" s="513">
        <v>0</v>
      </c>
      <c r="R150" s="487"/>
      <c r="S150" s="513">
        <v>0</v>
      </c>
      <c r="T150" s="573"/>
      <c r="U150" s="529">
        <v>0</v>
      </c>
    </row>
    <row r="151" spans="1:21" ht="14.45" customHeight="1" x14ac:dyDescent="0.2">
      <c r="A151" s="486">
        <v>27</v>
      </c>
      <c r="B151" s="487" t="s">
        <v>503</v>
      </c>
      <c r="C151" s="487" t="s">
        <v>509</v>
      </c>
      <c r="D151" s="571" t="s">
        <v>1822</v>
      </c>
      <c r="E151" s="572" t="s">
        <v>516</v>
      </c>
      <c r="F151" s="487" t="s">
        <v>504</v>
      </c>
      <c r="G151" s="487" t="s">
        <v>910</v>
      </c>
      <c r="H151" s="487" t="s">
        <v>271</v>
      </c>
      <c r="I151" s="487" t="s">
        <v>918</v>
      </c>
      <c r="J151" s="487" t="s">
        <v>915</v>
      </c>
      <c r="K151" s="487" t="s">
        <v>919</v>
      </c>
      <c r="L151" s="488">
        <v>27.37</v>
      </c>
      <c r="M151" s="488">
        <v>54.74</v>
      </c>
      <c r="N151" s="487">
        <v>2</v>
      </c>
      <c r="O151" s="573">
        <v>0.5</v>
      </c>
      <c r="P151" s="488">
        <v>54.74</v>
      </c>
      <c r="Q151" s="513">
        <v>1</v>
      </c>
      <c r="R151" s="487">
        <v>2</v>
      </c>
      <c r="S151" s="513">
        <v>1</v>
      </c>
      <c r="T151" s="573">
        <v>0.5</v>
      </c>
      <c r="U151" s="529">
        <v>1</v>
      </c>
    </row>
    <row r="152" spans="1:21" ht="14.45" customHeight="1" x14ac:dyDescent="0.2">
      <c r="A152" s="486">
        <v>27</v>
      </c>
      <c r="B152" s="487" t="s">
        <v>503</v>
      </c>
      <c r="C152" s="487" t="s">
        <v>509</v>
      </c>
      <c r="D152" s="571" t="s">
        <v>1822</v>
      </c>
      <c r="E152" s="572" t="s">
        <v>516</v>
      </c>
      <c r="F152" s="487" t="s">
        <v>504</v>
      </c>
      <c r="G152" s="487" t="s">
        <v>910</v>
      </c>
      <c r="H152" s="487" t="s">
        <v>271</v>
      </c>
      <c r="I152" s="487" t="s">
        <v>920</v>
      </c>
      <c r="J152" s="487" t="s">
        <v>921</v>
      </c>
      <c r="K152" s="487" t="s">
        <v>922</v>
      </c>
      <c r="L152" s="488">
        <v>0</v>
      </c>
      <c r="M152" s="488">
        <v>0</v>
      </c>
      <c r="N152" s="487">
        <v>1</v>
      </c>
      <c r="O152" s="573">
        <v>0.5</v>
      </c>
      <c r="P152" s="488"/>
      <c r="Q152" s="513"/>
      <c r="R152" s="487"/>
      <c r="S152" s="513">
        <v>0</v>
      </c>
      <c r="T152" s="573"/>
      <c r="U152" s="529">
        <v>0</v>
      </c>
    </row>
    <row r="153" spans="1:21" ht="14.45" customHeight="1" x14ac:dyDescent="0.2">
      <c r="A153" s="486">
        <v>27</v>
      </c>
      <c r="B153" s="487" t="s">
        <v>503</v>
      </c>
      <c r="C153" s="487" t="s">
        <v>509</v>
      </c>
      <c r="D153" s="571" t="s">
        <v>1822</v>
      </c>
      <c r="E153" s="572" t="s">
        <v>516</v>
      </c>
      <c r="F153" s="487" t="s">
        <v>504</v>
      </c>
      <c r="G153" s="487" t="s">
        <v>923</v>
      </c>
      <c r="H153" s="487" t="s">
        <v>486</v>
      </c>
      <c r="I153" s="487" t="s">
        <v>924</v>
      </c>
      <c r="J153" s="487" t="s">
        <v>925</v>
      </c>
      <c r="K153" s="487" t="s">
        <v>926</v>
      </c>
      <c r="L153" s="488">
        <v>0</v>
      </c>
      <c r="M153" s="488">
        <v>0</v>
      </c>
      <c r="N153" s="487">
        <v>1</v>
      </c>
      <c r="O153" s="573">
        <v>1</v>
      </c>
      <c r="P153" s="488"/>
      <c r="Q153" s="513"/>
      <c r="R153" s="487"/>
      <c r="S153" s="513">
        <v>0</v>
      </c>
      <c r="T153" s="573"/>
      <c r="U153" s="529">
        <v>0</v>
      </c>
    </row>
    <row r="154" spans="1:21" ht="14.45" customHeight="1" x14ac:dyDescent="0.2">
      <c r="A154" s="486">
        <v>27</v>
      </c>
      <c r="B154" s="487" t="s">
        <v>503</v>
      </c>
      <c r="C154" s="487" t="s">
        <v>509</v>
      </c>
      <c r="D154" s="571" t="s">
        <v>1822</v>
      </c>
      <c r="E154" s="572" t="s">
        <v>516</v>
      </c>
      <c r="F154" s="487" t="s">
        <v>504</v>
      </c>
      <c r="G154" s="487" t="s">
        <v>582</v>
      </c>
      <c r="H154" s="487" t="s">
        <v>271</v>
      </c>
      <c r="I154" s="487" t="s">
        <v>927</v>
      </c>
      <c r="J154" s="487" t="s">
        <v>928</v>
      </c>
      <c r="K154" s="487" t="s">
        <v>929</v>
      </c>
      <c r="L154" s="488">
        <v>172.91</v>
      </c>
      <c r="M154" s="488">
        <v>345.82</v>
      </c>
      <c r="N154" s="487">
        <v>2</v>
      </c>
      <c r="O154" s="573">
        <v>0.5</v>
      </c>
      <c r="P154" s="488"/>
      <c r="Q154" s="513">
        <v>0</v>
      </c>
      <c r="R154" s="487"/>
      <c r="S154" s="513">
        <v>0</v>
      </c>
      <c r="T154" s="573"/>
      <c r="U154" s="529">
        <v>0</v>
      </c>
    </row>
    <row r="155" spans="1:21" ht="14.45" customHeight="1" x14ac:dyDescent="0.2">
      <c r="A155" s="486">
        <v>27</v>
      </c>
      <c r="B155" s="487" t="s">
        <v>503</v>
      </c>
      <c r="C155" s="487" t="s">
        <v>509</v>
      </c>
      <c r="D155" s="571" t="s">
        <v>1822</v>
      </c>
      <c r="E155" s="572" t="s">
        <v>516</v>
      </c>
      <c r="F155" s="487" t="s">
        <v>504</v>
      </c>
      <c r="G155" s="487" t="s">
        <v>582</v>
      </c>
      <c r="H155" s="487" t="s">
        <v>486</v>
      </c>
      <c r="I155" s="487" t="s">
        <v>583</v>
      </c>
      <c r="J155" s="487" t="s">
        <v>584</v>
      </c>
      <c r="K155" s="487" t="s">
        <v>585</v>
      </c>
      <c r="L155" s="488">
        <v>102.93</v>
      </c>
      <c r="M155" s="488">
        <v>411.72</v>
      </c>
      <c r="N155" s="487">
        <v>4</v>
      </c>
      <c r="O155" s="573">
        <v>2</v>
      </c>
      <c r="P155" s="488">
        <v>308.79000000000002</v>
      </c>
      <c r="Q155" s="513">
        <v>0.75</v>
      </c>
      <c r="R155" s="487">
        <v>3</v>
      </c>
      <c r="S155" s="513">
        <v>0.75</v>
      </c>
      <c r="T155" s="573">
        <v>1.5</v>
      </c>
      <c r="U155" s="529">
        <v>0.75</v>
      </c>
    </row>
    <row r="156" spans="1:21" ht="14.45" customHeight="1" x14ac:dyDescent="0.2">
      <c r="A156" s="486">
        <v>27</v>
      </c>
      <c r="B156" s="487" t="s">
        <v>503</v>
      </c>
      <c r="C156" s="487" t="s">
        <v>509</v>
      </c>
      <c r="D156" s="571" t="s">
        <v>1822</v>
      </c>
      <c r="E156" s="572" t="s">
        <v>516</v>
      </c>
      <c r="F156" s="487" t="s">
        <v>504</v>
      </c>
      <c r="G156" s="487" t="s">
        <v>582</v>
      </c>
      <c r="H156" s="487" t="s">
        <v>271</v>
      </c>
      <c r="I156" s="487" t="s">
        <v>930</v>
      </c>
      <c r="J156" s="487" t="s">
        <v>584</v>
      </c>
      <c r="K156" s="487" t="s">
        <v>931</v>
      </c>
      <c r="L156" s="488">
        <v>205.84</v>
      </c>
      <c r="M156" s="488">
        <v>411.68</v>
      </c>
      <c r="N156" s="487">
        <v>2</v>
      </c>
      <c r="O156" s="573">
        <v>1</v>
      </c>
      <c r="P156" s="488">
        <v>205.84</v>
      </c>
      <c r="Q156" s="513">
        <v>0.5</v>
      </c>
      <c r="R156" s="487">
        <v>1</v>
      </c>
      <c r="S156" s="513">
        <v>0.5</v>
      </c>
      <c r="T156" s="573">
        <v>0.5</v>
      </c>
      <c r="U156" s="529">
        <v>0.5</v>
      </c>
    </row>
    <row r="157" spans="1:21" ht="14.45" customHeight="1" x14ac:dyDescent="0.2">
      <c r="A157" s="486">
        <v>27</v>
      </c>
      <c r="B157" s="487" t="s">
        <v>503</v>
      </c>
      <c r="C157" s="487" t="s">
        <v>509</v>
      </c>
      <c r="D157" s="571" t="s">
        <v>1822</v>
      </c>
      <c r="E157" s="572" t="s">
        <v>516</v>
      </c>
      <c r="F157" s="487" t="s">
        <v>504</v>
      </c>
      <c r="G157" s="487" t="s">
        <v>932</v>
      </c>
      <c r="H157" s="487" t="s">
        <v>271</v>
      </c>
      <c r="I157" s="487" t="s">
        <v>933</v>
      </c>
      <c r="J157" s="487" t="s">
        <v>934</v>
      </c>
      <c r="K157" s="487" t="s">
        <v>935</v>
      </c>
      <c r="L157" s="488">
        <v>0</v>
      </c>
      <c r="M157" s="488">
        <v>0</v>
      </c>
      <c r="N157" s="487">
        <v>2</v>
      </c>
      <c r="O157" s="573">
        <v>1</v>
      </c>
      <c r="P157" s="488"/>
      <c r="Q157" s="513"/>
      <c r="R157" s="487"/>
      <c r="S157" s="513">
        <v>0</v>
      </c>
      <c r="T157" s="573"/>
      <c r="U157" s="529">
        <v>0</v>
      </c>
    </row>
    <row r="158" spans="1:21" ht="14.45" customHeight="1" x14ac:dyDescent="0.2">
      <c r="A158" s="486">
        <v>27</v>
      </c>
      <c r="B158" s="487" t="s">
        <v>503</v>
      </c>
      <c r="C158" s="487" t="s">
        <v>509</v>
      </c>
      <c r="D158" s="571" t="s">
        <v>1822</v>
      </c>
      <c r="E158" s="572" t="s">
        <v>516</v>
      </c>
      <c r="F158" s="487" t="s">
        <v>504</v>
      </c>
      <c r="G158" s="487" t="s">
        <v>586</v>
      </c>
      <c r="H158" s="487" t="s">
        <v>486</v>
      </c>
      <c r="I158" s="487" t="s">
        <v>936</v>
      </c>
      <c r="J158" s="487" t="s">
        <v>588</v>
      </c>
      <c r="K158" s="487" t="s">
        <v>697</v>
      </c>
      <c r="L158" s="488">
        <v>34.47</v>
      </c>
      <c r="M158" s="488">
        <v>206.82</v>
      </c>
      <c r="N158" s="487">
        <v>6</v>
      </c>
      <c r="O158" s="573">
        <v>2</v>
      </c>
      <c r="P158" s="488">
        <v>206.82</v>
      </c>
      <c r="Q158" s="513">
        <v>1</v>
      </c>
      <c r="R158" s="487">
        <v>6</v>
      </c>
      <c r="S158" s="513">
        <v>1</v>
      </c>
      <c r="T158" s="573">
        <v>2</v>
      </c>
      <c r="U158" s="529">
        <v>1</v>
      </c>
    </row>
    <row r="159" spans="1:21" ht="14.45" customHeight="1" x14ac:dyDescent="0.2">
      <c r="A159" s="486">
        <v>27</v>
      </c>
      <c r="B159" s="487" t="s">
        <v>503</v>
      </c>
      <c r="C159" s="487" t="s">
        <v>509</v>
      </c>
      <c r="D159" s="571" t="s">
        <v>1822</v>
      </c>
      <c r="E159" s="572" t="s">
        <v>516</v>
      </c>
      <c r="F159" s="487" t="s">
        <v>504</v>
      </c>
      <c r="G159" s="487" t="s">
        <v>586</v>
      </c>
      <c r="H159" s="487" t="s">
        <v>486</v>
      </c>
      <c r="I159" s="487" t="s">
        <v>587</v>
      </c>
      <c r="J159" s="487" t="s">
        <v>588</v>
      </c>
      <c r="K159" s="487" t="s">
        <v>589</v>
      </c>
      <c r="L159" s="488">
        <v>103.4</v>
      </c>
      <c r="M159" s="488">
        <v>310.20000000000005</v>
      </c>
      <c r="N159" s="487">
        <v>3</v>
      </c>
      <c r="O159" s="573">
        <v>2</v>
      </c>
      <c r="P159" s="488">
        <v>206.8</v>
      </c>
      <c r="Q159" s="513">
        <v>0.66666666666666663</v>
      </c>
      <c r="R159" s="487">
        <v>2</v>
      </c>
      <c r="S159" s="513">
        <v>0.66666666666666663</v>
      </c>
      <c r="T159" s="573">
        <v>1.5</v>
      </c>
      <c r="U159" s="529">
        <v>0.75</v>
      </c>
    </row>
    <row r="160" spans="1:21" ht="14.45" customHeight="1" x14ac:dyDescent="0.2">
      <c r="A160" s="486">
        <v>27</v>
      </c>
      <c r="B160" s="487" t="s">
        <v>503</v>
      </c>
      <c r="C160" s="487" t="s">
        <v>509</v>
      </c>
      <c r="D160" s="571" t="s">
        <v>1822</v>
      </c>
      <c r="E160" s="572" t="s">
        <v>516</v>
      </c>
      <c r="F160" s="487" t="s">
        <v>504</v>
      </c>
      <c r="G160" s="487" t="s">
        <v>586</v>
      </c>
      <c r="H160" s="487" t="s">
        <v>486</v>
      </c>
      <c r="I160" s="487" t="s">
        <v>937</v>
      </c>
      <c r="J160" s="487" t="s">
        <v>938</v>
      </c>
      <c r="K160" s="487" t="s">
        <v>939</v>
      </c>
      <c r="L160" s="488">
        <v>206.78</v>
      </c>
      <c r="M160" s="488">
        <v>413.56</v>
      </c>
      <c r="N160" s="487">
        <v>2</v>
      </c>
      <c r="O160" s="573">
        <v>1</v>
      </c>
      <c r="P160" s="488"/>
      <c r="Q160" s="513">
        <v>0</v>
      </c>
      <c r="R160" s="487"/>
      <c r="S160" s="513">
        <v>0</v>
      </c>
      <c r="T160" s="573"/>
      <c r="U160" s="529">
        <v>0</v>
      </c>
    </row>
    <row r="161" spans="1:21" ht="14.45" customHeight="1" x14ac:dyDescent="0.2">
      <c r="A161" s="486">
        <v>27</v>
      </c>
      <c r="B161" s="487" t="s">
        <v>503</v>
      </c>
      <c r="C161" s="487" t="s">
        <v>509</v>
      </c>
      <c r="D161" s="571" t="s">
        <v>1822</v>
      </c>
      <c r="E161" s="572" t="s">
        <v>516</v>
      </c>
      <c r="F161" s="487" t="s">
        <v>504</v>
      </c>
      <c r="G161" s="487" t="s">
        <v>586</v>
      </c>
      <c r="H161" s="487" t="s">
        <v>271</v>
      </c>
      <c r="I161" s="487" t="s">
        <v>940</v>
      </c>
      <c r="J161" s="487" t="s">
        <v>941</v>
      </c>
      <c r="K161" s="487" t="s">
        <v>942</v>
      </c>
      <c r="L161" s="488">
        <v>34.47</v>
      </c>
      <c r="M161" s="488">
        <v>137.88</v>
      </c>
      <c r="N161" s="487">
        <v>4</v>
      </c>
      <c r="O161" s="573">
        <v>1</v>
      </c>
      <c r="P161" s="488"/>
      <c r="Q161" s="513">
        <v>0</v>
      </c>
      <c r="R161" s="487"/>
      <c r="S161" s="513">
        <v>0</v>
      </c>
      <c r="T161" s="573"/>
      <c r="U161" s="529">
        <v>0</v>
      </c>
    </row>
    <row r="162" spans="1:21" ht="14.45" customHeight="1" x14ac:dyDescent="0.2">
      <c r="A162" s="486">
        <v>27</v>
      </c>
      <c r="B162" s="487" t="s">
        <v>503</v>
      </c>
      <c r="C162" s="487" t="s">
        <v>509</v>
      </c>
      <c r="D162" s="571" t="s">
        <v>1822</v>
      </c>
      <c r="E162" s="572" t="s">
        <v>516</v>
      </c>
      <c r="F162" s="487" t="s">
        <v>504</v>
      </c>
      <c r="G162" s="487" t="s">
        <v>586</v>
      </c>
      <c r="H162" s="487" t="s">
        <v>271</v>
      </c>
      <c r="I162" s="487" t="s">
        <v>943</v>
      </c>
      <c r="J162" s="487" t="s">
        <v>941</v>
      </c>
      <c r="K162" s="487" t="s">
        <v>942</v>
      </c>
      <c r="L162" s="488">
        <v>34.47</v>
      </c>
      <c r="M162" s="488">
        <v>103.41</v>
      </c>
      <c r="N162" s="487">
        <v>3</v>
      </c>
      <c r="O162" s="573">
        <v>0.5</v>
      </c>
      <c r="P162" s="488">
        <v>103.41</v>
      </c>
      <c r="Q162" s="513">
        <v>1</v>
      </c>
      <c r="R162" s="487">
        <v>3</v>
      </c>
      <c r="S162" s="513">
        <v>1</v>
      </c>
      <c r="T162" s="573">
        <v>0.5</v>
      </c>
      <c r="U162" s="529">
        <v>1</v>
      </c>
    </row>
    <row r="163" spans="1:21" ht="14.45" customHeight="1" x14ac:dyDescent="0.2">
      <c r="A163" s="486">
        <v>27</v>
      </c>
      <c r="B163" s="487" t="s">
        <v>503</v>
      </c>
      <c r="C163" s="487" t="s">
        <v>509</v>
      </c>
      <c r="D163" s="571" t="s">
        <v>1822</v>
      </c>
      <c r="E163" s="572" t="s">
        <v>516</v>
      </c>
      <c r="F163" s="487" t="s">
        <v>504</v>
      </c>
      <c r="G163" s="487" t="s">
        <v>533</v>
      </c>
      <c r="H163" s="487" t="s">
        <v>486</v>
      </c>
      <c r="I163" s="487" t="s">
        <v>944</v>
      </c>
      <c r="J163" s="487" t="s">
        <v>945</v>
      </c>
      <c r="K163" s="487" t="s">
        <v>946</v>
      </c>
      <c r="L163" s="488">
        <v>545.82000000000005</v>
      </c>
      <c r="M163" s="488">
        <v>545.82000000000005</v>
      </c>
      <c r="N163" s="487">
        <v>1</v>
      </c>
      <c r="O163" s="573">
        <v>1</v>
      </c>
      <c r="P163" s="488"/>
      <c r="Q163" s="513">
        <v>0</v>
      </c>
      <c r="R163" s="487"/>
      <c r="S163" s="513">
        <v>0</v>
      </c>
      <c r="T163" s="573"/>
      <c r="U163" s="529">
        <v>0</v>
      </c>
    </row>
    <row r="164" spans="1:21" ht="14.45" customHeight="1" x14ac:dyDescent="0.2">
      <c r="A164" s="486">
        <v>27</v>
      </c>
      <c r="B164" s="487" t="s">
        <v>503</v>
      </c>
      <c r="C164" s="487" t="s">
        <v>509</v>
      </c>
      <c r="D164" s="571" t="s">
        <v>1822</v>
      </c>
      <c r="E164" s="572" t="s">
        <v>516</v>
      </c>
      <c r="F164" s="487" t="s">
        <v>504</v>
      </c>
      <c r="G164" s="487" t="s">
        <v>590</v>
      </c>
      <c r="H164" s="487" t="s">
        <v>271</v>
      </c>
      <c r="I164" s="487" t="s">
        <v>591</v>
      </c>
      <c r="J164" s="487" t="s">
        <v>592</v>
      </c>
      <c r="K164" s="487" t="s">
        <v>593</v>
      </c>
      <c r="L164" s="488">
        <v>218.62</v>
      </c>
      <c r="M164" s="488">
        <v>218.62</v>
      </c>
      <c r="N164" s="487">
        <v>1</v>
      </c>
      <c r="O164" s="573">
        <v>0.5</v>
      </c>
      <c r="P164" s="488"/>
      <c r="Q164" s="513">
        <v>0</v>
      </c>
      <c r="R164" s="487"/>
      <c r="S164" s="513">
        <v>0</v>
      </c>
      <c r="T164" s="573"/>
      <c r="U164" s="529">
        <v>0</v>
      </c>
    </row>
    <row r="165" spans="1:21" ht="14.45" customHeight="1" x14ac:dyDescent="0.2">
      <c r="A165" s="486">
        <v>27</v>
      </c>
      <c r="B165" s="487" t="s">
        <v>503</v>
      </c>
      <c r="C165" s="487" t="s">
        <v>509</v>
      </c>
      <c r="D165" s="571" t="s">
        <v>1822</v>
      </c>
      <c r="E165" s="572" t="s">
        <v>516</v>
      </c>
      <c r="F165" s="487" t="s">
        <v>504</v>
      </c>
      <c r="G165" s="487" t="s">
        <v>590</v>
      </c>
      <c r="H165" s="487" t="s">
        <v>271</v>
      </c>
      <c r="I165" s="487" t="s">
        <v>947</v>
      </c>
      <c r="J165" s="487" t="s">
        <v>948</v>
      </c>
      <c r="K165" s="487" t="s">
        <v>949</v>
      </c>
      <c r="L165" s="488">
        <v>72.31</v>
      </c>
      <c r="M165" s="488">
        <v>144.62</v>
      </c>
      <c r="N165" s="487">
        <v>2</v>
      </c>
      <c r="O165" s="573">
        <v>0.5</v>
      </c>
      <c r="P165" s="488"/>
      <c r="Q165" s="513">
        <v>0</v>
      </c>
      <c r="R165" s="487"/>
      <c r="S165" s="513">
        <v>0</v>
      </c>
      <c r="T165" s="573"/>
      <c r="U165" s="529">
        <v>0</v>
      </c>
    </row>
    <row r="166" spans="1:21" ht="14.45" customHeight="1" x14ac:dyDescent="0.2">
      <c r="A166" s="486">
        <v>27</v>
      </c>
      <c r="B166" s="487" t="s">
        <v>503</v>
      </c>
      <c r="C166" s="487" t="s">
        <v>509</v>
      </c>
      <c r="D166" s="571" t="s">
        <v>1822</v>
      </c>
      <c r="E166" s="572" t="s">
        <v>516</v>
      </c>
      <c r="F166" s="487" t="s">
        <v>504</v>
      </c>
      <c r="G166" s="487" t="s">
        <v>590</v>
      </c>
      <c r="H166" s="487" t="s">
        <v>271</v>
      </c>
      <c r="I166" s="487" t="s">
        <v>950</v>
      </c>
      <c r="J166" s="487" t="s">
        <v>948</v>
      </c>
      <c r="K166" s="487" t="s">
        <v>951</v>
      </c>
      <c r="L166" s="488">
        <v>216.9</v>
      </c>
      <c r="M166" s="488">
        <v>216.9</v>
      </c>
      <c r="N166" s="487">
        <v>1</v>
      </c>
      <c r="O166" s="573">
        <v>0.5</v>
      </c>
      <c r="P166" s="488">
        <v>216.9</v>
      </c>
      <c r="Q166" s="513">
        <v>1</v>
      </c>
      <c r="R166" s="487">
        <v>1</v>
      </c>
      <c r="S166" s="513">
        <v>1</v>
      </c>
      <c r="T166" s="573">
        <v>0.5</v>
      </c>
      <c r="U166" s="529">
        <v>1</v>
      </c>
    </row>
    <row r="167" spans="1:21" ht="14.45" customHeight="1" x14ac:dyDescent="0.2">
      <c r="A167" s="486">
        <v>27</v>
      </c>
      <c r="B167" s="487" t="s">
        <v>503</v>
      </c>
      <c r="C167" s="487" t="s">
        <v>509</v>
      </c>
      <c r="D167" s="571" t="s">
        <v>1822</v>
      </c>
      <c r="E167" s="572" t="s">
        <v>516</v>
      </c>
      <c r="F167" s="487" t="s">
        <v>504</v>
      </c>
      <c r="G167" s="487" t="s">
        <v>590</v>
      </c>
      <c r="H167" s="487" t="s">
        <v>271</v>
      </c>
      <c r="I167" s="487" t="s">
        <v>952</v>
      </c>
      <c r="J167" s="487" t="s">
        <v>592</v>
      </c>
      <c r="K167" s="487" t="s">
        <v>953</v>
      </c>
      <c r="L167" s="488">
        <v>437.23</v>
      </c>
      <c r="M167" s="488">
        <v>1311.69</v>
      </c>
      <c r="N167" s="487">
        <v>3</v>
      </c>
      <c r="O167" s="573">
        <v>1.5</v>
      </c>
      <c r="P167" s="488">
        <v>437.23</v>
      </c>
      <c r="Q167" s="513">
        <v>0.33333333333333331</v>
      </c>
      <c r="R167" s="487">
        <v>1</v>
      </c>
      <c r="S167" s="513">
        <v>0.33333333333333331</v>
      </c>
      <c r="T167" s="573">
        <v>0.5</v>
      </c>
      <c r="U167" s="529">
        <v>0.33333333333333331</v>
      </c>
    </row>
    <row r="168" spans="1:21" ht="14.45" customHeight="1" x14ac:dyDescent="0.2">
      <c r="A168" s="486">
        <v>27</v>
      </c>
      <c r="B168" s="487" t="s">
        <v>503</v>
      </c>
      <c r="C168" s="487" t="s">
        <v>509</v>
      </c>
      <c r="D168" s="571" t="s">
        <v>1822</v>
      </c>
      <c r="E168" s="572" t="s">
        <v>516</v>
      </c>
      <c r="F168" s="487" t="s">
        <v>504</v>
      </c>
      <c r="G168" s="487" t="s">
        <v>954</v>
      </c>
      <c r="H168" s="487" t="s">
        <v>271</v>
      </c>
      <c r="I168" s="487" t="s">
        <v>955</v>
      </c>
      <c r="J168" s="487" t="s">
        <v>956</v>
      </c>
      <c r="K168" s="487" t="s">
        <v>957</v>
      </c>
      <c r="L168" s="488">
        <v>0</v>
      </c>
      <c r="M168" s="488">
        <v>0</v>
      </c>
      <c r="N168" s="487">
        <v>1</v>
      </c>
      <c r="O168" s="573">
        <v>0.5</v>
      </c>
      <c r="P168" s="488"/>
      <c r="Q168" s="513"/>
      <c r="R168" s="487"/>
      <c r="S168" s="513">
        <v>0</v>
      </c>
      <c r="T168" s="573"/>
      <c r="U168" s="529">
        <v>0</v>
      </c>
    </row>
    <row r="169" spans="1:21" ht="14.45" customHeight="1" x14ac:dyDescent="0.2">
      <c r="A169" s="486">
        <v>27</v>
      </c>
      <c r="B169" s="487" t="s">
        <v>503</v>
      </c>
      <c r="C169" s="487" t="s">
        <v>509</v>
      </c>
      <c r="D169" s="571" t="s">
        <v>1822</v>
      </c>
      <c r="E169" s="572" t="s">
        <v>516</v>
      </c>
      <c r="F169" s="487" t="s">
        <v>504</v>
      </c>
      <c r="G169" s="487" t="s">
        <v>958</v>
      </c>
      <c r="H169" s="487" t="s">
        <v>271</v>
      </c>
      <c r="I169" s="487" t="s">
        <v>959</v>
      </c>
      <c r="J169" s="487" t="s">
        <v>960</v>
      </c>
      <c r="K169" s="487" t="s">
        <v>961</v>
      </c>
      <c r="L169" s="488">
        <v>320.20999999999998</v>
      </c>
      <c r="M169" s="488">
        <v>2561.6799999999998</v>
      </c>
      <c r="N169" s="487">
        <v>8</v>
      </c>
      <c r="O169" s="573">
        <v>1.5</v>
      </c>
      <c r="P169" s="488">
        <v>1921.2599999999998</v>
      </c>
      <c r="Q169" s="513">
        <v>0.75</v>
      </c>
      <c r="R169" s="487">
        <v>6</v>
      </c>
      <c r="S169" s="513">
        <v>0.75</v>
      </c>
      <c r="T169" s="573">
        <v>1</v>
      </c>
      <c r="U169" s="529">
        <v>0.66666666666666663</v>
      </c>
    </row>
    <row r="170" spans="1:21" ht="14.45" customHeight="1" x14ac:dyDescent="0.2">
      <c r="A170" s="486">
        <v>27</v>
      </c>
      <c r="B170" s="487" t="s">
        <v>503</v>
      </c>
      <c r="C170" s="487" t="s">
        <v>509</v>
      </c>
      <c r="D170" s="571" t="s">
        <v>1822</v>
      </c>
      <c r="E170" s="572" t="s">
        <v>516</v>
      </c>
      <c r="F170" s="487" t="s">
        <v>504</v>
      </c>
      <c r="G170" s="487" t="s">
        <v>958</v>
      </c>
      <c r="H170" s="487" t="s">
        <v>271</v>
      </c>
      <c r="I170" s="487" t="s">
        <v>962</v>
      </c>
      <c r="J170" s="487" t="s">
        <v>963</v>
      </c>
      <c r="K170" s="487" t="s">
        <v>961</v>
      </c>
      <c r="L170" s="488">
        <v>320.20999999999998</v>
      </c>
      <c r="M170" s="488">
        <v>960.62999999999988</v>
      </c>
      <c r="N170" s="487">
        <v>3</v>
      </c>
      <c r="O170" s="573">
        <v>0.5</v>
      </c>
      <c r="P170" s="488">
        <v>960.62999999999988</v>
      </c>
      <c r="Q170" s="513">
        <v>1</v>
      </c>
      <c r="R170" s="487">
        <v>3</v>
      </c>
      <c r="S170" s="513">
        <v>1</v>
      </c>
      <c r="T170" s="573">
        <v>0.5</v>
      </c>
      <c r="U170" s="529">
        <v>1</v>
      </c>
    </row>
    <row r="171" spans="1:21" ht="14.45" customHeight="1" x14ac:dyDescent="0.2">
      <c r="A171" s="486">
        <v>27</v>
      </c>
      <c r="B171" s="487" t="s">
        <v>503</v>
      </c>
      <c r="C171" s="487" t="s">
        <v>509</v>
      </c>
      <c r="D171" s="571" t="s">
        <v>1822</v>
      </c>
      <c r="E171" s="572" t="s">
        <v>516</v>
      </c>
      <c r="F171" s="487" t="s">
        <v>504</v>
      </c>
      <c r="G171" s="487" t="s">
        <v>958</v>
      </c>
      <c r="H171" s="487" t="s">
        <v>271</v>
      </c>
      <c r="I171" s="487" t="s">
        <v>964</v>
      </c>
      <c r="J171" s="487" t="s">
        <v>960</v>
      </c>
      <c r="K171" s="487" t="s">
        <v>965</v>
      </c>
      <c r="L171" s="488">
        <v>160.1</v>
      </c>
      <c r="M171" s="488">
        <v>320.2</v>
      </c>
      <c r="N171" s="487">
        <v>2</v>
      </c>
      <c r="O171" s="573">
        <v>0.5</v>
      </c>
      <c r="P171" s="488"/>
      <c r="Q171" s="513">
        <v>0</v>
      </c>
      <c r="R171" s="487"/>
      <c r="S171" s="513">
        <v>0</v>
      </c>
      <c r="T171" s="573"/>
      <c r="U171" s="529">
        <v>0</v>
      </c>
    </row>
    <row r="172" spans="1:21" ht="14.45" customHeight="1" x14ac:dyDescent="0.2">
      <c r="A172" s="486">
        <v>27</v>
      </c>
      <c r="B172" s="487" t="s">
        <v>503</v>
      </c>
      <c r="C172" s="487" t="s">
        <v>509</v>
      </c>
      <c r="D172" s="571" t="s">
        <v>1822</v>
      </c>
      <c r="E172" s="572" t="s">
        <v>516</v>
      </c>
      <c r="F172" s="487" t="s">
        <v>504</v>
      </c>
      <c r="G172" s="487" t="s">
        <v>958</v>
      </c>
      <c r="H172" s="487" t="s">
        <v>486</v>
      </c>
      <c r="I172" s="487" t="s">
        <v>966</v>
      </c>
      <c r="J172" s="487" t="s">
        <v>967</v>
      </c>
      <c r="K172" s="487" t="s">
        <v>961</v>
      </c>
      <c r="L172" s="488">
        <v>320.20999999999998</v>
      </c>
      <c r="M172" s="488">
        <v>4162.7299999999996</v>
      </c>
      <c r="N172" s="487">
        <v>13</v>
      </c>
      <c r="O172" s="573">
        <v>2.5</v>
      </c>
      <c r="P172" s="488">
        <v>2241.4699999999998</v>
      </c>
      <c r="Q172" s="513">
        <v>0.53846153846153844</v>
      </c>
      <c r="R172" s="487">
        <v>7</v>
      </c>
      <c r="S172" s="513">
        <v>0.53846153846153844</v>
      </c>
      <c r="T172" s="573">
        <v>1.5</v>
      </c>
      <c r="U172" s="529">
        <v>0.6</v>
      </c>
    </row>
    <row r="173" spans="1:21" ht="14.45" customHeight="1" x14ac:dyDescent="0.2">
      <c r="A173" s="486">
        <v>27</v>
      </c>
      <c r="B173" s="487" t="s">
        <v>503</v>
      </c>
      <c r="C173" s="487" t="s">
        <v>509</v>
      </c>
      <c r="D173" s="571" t="s">
        <v>1822</v>
      </c>
      <c r="E173" s="572" t="s">
        <v>516</v>
      </c>
      <c r="F173" s="487" t="s">
        <v>504</v>
      </c>
      <c r="G173" s="487" t="s">
        <v>958</v>
      </c>
      <c r="H173" s="487" t="s">
        <v>271</v>
      </c>
      <c r="I173" s="487" t="s">
        <v>968</v>
      </c>
      <c r="J173" s="487" t="s">
        <v>960</v>
      </c>
      <c r="K173" s="487" t="s">
        <v>969</v>
      </c>
      <c r="L173" s="488">
        <v>320.20999999999998</v>
      </c>
      <c r="M173" s="488">
        <v>1280.8399999999999</v>
      </c>
      <c r="N173" s="487">
        <v>4</v>
      </c>
      <c r="O173" s="573">
        <v>0.5</v>
      </c>
      <c r="P173" s="488"/>
      <c r="Q173" s="513">
        <v>0</v>
      </c>
      <c r="R173" s="487"/>
      <c r="S173" s="513">
        <v>0</v>
      </c>
      <c r="T173" s="573"/>
      <c r="U173" s="529">
        <v>0</v>
      </c>
    </row>
    <row r="174" spans="1:21" ht="14.45" customHeight="1" x14ac:dyDescent="0.2">
      <c r="A174" s="486">
        <v>27</v>
      </c>
      <c r="B174" s="487" t="s">
        <v>503</v>
      </c>
      <c r="C174" s="487" t="s">
        <v>509</v>
      </c>
      <c r="D174" s="571" t="s">
        <v>1822</v>
      </c>
      <c r="E174" s="572" t="s">
        <v>516</v>
      </c>
      <c r="F174" s="487" t="s">
        <v>504</v>
      </c>
      <c r="G174" s="487" t="s">
        <v>970</v>
      </c>
      <c r="H174" s="487" t="s">
        <v>271</v>
      </c>
      <c r="I174" s="487" t="s">
        <v>971</v>
      </c>
      <c r="J174" s="487" t="s">
        <v>972</v>
      </c>
      <c r="K174" s="487" t="s">
        <v>973</v>
      </c>
      <c r="L174" s="488">
        <v>115.27</v>
      </c>
      <c r="M174" s="488">
        <v>230.54</v>
      </c>
      <c r="N174" s="487">
        <v>2</v>
      </c>
      <c r="O174" s="573">
        <v>1</v>
      </c>
      <c r="P174" s="488"/>
      <c r="Q174" s="513">
        <v>0</v>
      </c>
      <c r="R174" s="487"/>
      <c r="S174" s="513">
        <v>0</v>
      </c>
      <c r="T174" s="573"/>
      <c r="U174" s="529">
        <v>0</v>
      </c>
    </row>
    <row r="175" spans="1:21" ht="14.45" customHeight="1" x14ac:dyDescent="0.2">
      <c r="A175" s="486">
        <v>27</v>
      </c>
      <c r="B175" s="487" t="s">
        <v>503</v>
      </c>
      <c r="C175" s="487" t="s">
        <v>509</v>
      </c>
      <c r="D175" s="571" t="s">
        <v>1822</v>
      </c>
      <c r="E175" s="572" t="s">
        <v>516</v>
      </c>
      <c r="F175" s="487" t="s">
        <v>504</v>
      </c>
      <c r="G175" s="487" t="s">
        <v>594</v>
      </c>
      <c r="H175" s="487" t="s">
        <v>486</v>
      </c>
      <c r="I175" s="487" t="s">
        <v>974</v>
      </c>
      <c r="J175" s="487" t="s">
        <v>596</v>
      </c>
      <c r="K175" s="487" t="s">
        <v>975</v>
      </c>
      <c r="L175" s="488">
        <v>11.48</v>
      </c>
      <c r="M175" s="488">
        <v>137.76000000000002</v>
      </c>
      <c r="N175" s="487">
        <v>12</v>
      </c>
      <c r="O175" s="573">
        <v>2.5</v>
      </c>
      <c r="P175" s="488">
        <v>22.96</v>
      </c>
      <c r="Q175" s="513">
        <v>0.16666666666666666</v>
      </c>
      <c r="R175" s="487">
        <v>2</v>
      </c>
      <c r="S175" s="513">
        <v>0.16666666666666666</v>
      </c>
      <c r="T175" s="573">
        <v>0.5</v>
      </c>
      <c r="U175" s="529">
        <v>0.2</v>
      </c>
    </row>
    <row r="176" spans="1:21" ht="14.45" customHeight="1" x14ac:dyDescent="0.2">
      <c r="A176" s="486">
        <v>27</v>
      </c>
      <c r="B176" s="487" t="s">
        <v>503</v>
      </c>
      <c r="C176" s="487" t="s">
        <v>509</v>
      </c>
      <c r="D176" s="571" t="s">
        <v>1822</v>
      </c>
      <c r="E176" s="572" t="s">
        <v>516</v>
      </c>
      <c r="F176" s="487" t="s">
        <v>504</v>
      </c>
      <c r="G176" s="487" t="s">
        <v>594</v>
      </c>
      <c r="H176" s="487" t="s">
        <v>486</v>
      </c>
      <c r="I176" s="487" t="s">
        <v>976</v>
      </c>
      <c r="J176" s="487" t="s">
        <v>596</v>
      </c>
      <c r="K176" s="487" t="s">
        <v>977</v>
      </c>
      <c r="L176" s="488">
        <v>114.88</v>
      </c>
      <c r="M176" s="488">
        <v>229.76</v>
      </c>
      <c r="N176" s="487">
        <v>2</v>
      </c>
      <c r="O176" s="573">
        <v>1</v>
      </c>
      <c r="P176" s="488">
        <v>114.88</v>
      </c>
      <c r="Q176" s="513">
        <v>0.5</v>
      </c>
      <c r="R176" s="487">
        <v>1</v>
      </c>
      <c r="S176" s="513">
        <v>0.5</v>
      </c>
      <c r="T176" s="573">
        <v>0.5</v>
      </c>
      <c r="U176" s="529">
        <v>0.5</v>
      </c>
    </row>
    <row r="177" spans="1:21" ht="14.45" customHeight="1" x14ac:dyDescent="0.2">
      <c r="A177" s="486">
        <v>27</v>
      </c>
      <c r="B177" s="487" t="s">
        <v>503</v>
      </c>
      <c r="C177" s="487" t="s">
        <v>509</v>
      </c>
      <c r="D177" s="571" t="s">
        <v>1822</v>
      </c>
      <c r="E177" s="572" t="s">
        <v>516</v>
      </c>
      <c r="F177" s="487" t="s">
        <v>504</v>
      </c>
      <c r="G177" s="487" t="s">
        <v>978</v>
      </c>
      <c r="H177" s="487" t="s">
        <v>271</v>
      </c>
      <c r="I177" s="487" t="s">
        <v>979</v>
      </c>
      <c r="J177" s="487" t="s">
        <v>980</v>
      </c>
      <c r="K177" s="487" t="s">
        <v>981</v>
      </c>
      <c r="L177" s="488">
        <v>316.33</v>
      </c>
      <c r="M177" s="488">
        <v>316.33</v>
      </c>
      <c r="N177" s="487">
        <v>1</v>
      </c>
      <c r="O177" s="573">
        <v>0.5</v>
      </c>
      <c r="P177" s="488"/>
      <c r="Q177" s="513">
        <v>0</v>
      </c>
      <c r="R177" s="487"/>
      <c r="S177" s="513">
        <v>0</v>
      </c>
      <c r="T177" s="573"/>
      <c r="U177" s="529">
        <v>0</v>
      </c>
    </row>
    <row r="178" spans="1:21" ht="14.45" customHeight="1" x14ac:dyDescent="0.2">
      <c r="A178" s="486">
        <v>27</v>
      </c>
      <c r="B178" s="487" t="s">
        <v>503</v>
      </c>
      <c r="C178" s="487" t="s">
        <v>509</v>
      </c>
      <c r="D178" s="571" t="s">
        <v>1822</v>
      </c>
      <c r="E178" s="572" t="s">
        <v>516</v>
      </c>
      <c r="F178" s="487" t="s">
        <v>504</v>
      </c>
      <c r="G178" s="487" t="s">
        <v>982</v>
      </c>
      <c r="H178" s="487" t="s">
        <v>271</v>
      </c>
      <c r="I178" s="487" t="s">
        <v>983</v>
      </c>
      <c r="J178" s="487" t="s">
        <v>984</v>
      </c>
      <c r="K178" s="487" t="s">
        <v>985</v>
      </c>
      <c r="L178" s="488">
        <v>1653.72</v>
      </c>
      <c r="M178" s="488">
        <v>6614.88</v>
      </c>
      <c r="N178" s="487">
        <v>4</v>
      </c>
      <c r="O178" s="573">
        <v>2</v>
      </c>
      <c r="P178" s="488">
        <v>3307.44</v>
      </c>
      <c r="Q178" s="513">
        <v>0.5</v>
      </c>
      <c r="R178" s="487">
        <v>2</v>
      </c>
      <c r="S178" s="513">
        <v>0.5</v>
      </c>
      <c r="T178" s="573">
        <v>1.5</v>
      </c>
      <c r="U178" s="529">
        <v>0.75</v>
      </c>
    </row>
    <row r="179" spans="1:21" ht="14.45" customHeight="1" x14ac:dyDescent="0.2">
      <c r="A179" s="486">
        <v>27</v>
      </c>
      <c r="B179" s="487" t="s">
        <v>503</v>
      </c>
      <c r="C179" s="487" t="s">
        <v>509</v>
      </c>
      <c r="D179" s="571" t="s">
        <v>1822</v>
      </c>
      <c r="E179" s="572" t="s">
        <v>516</v>
      </c>
      <c r="F179" s="487" t="s">
        <v>504</v>
      </c>
      <c r="G179" s="487" t="s">
        <v>982</v>
      </c>
      <c r="H179" s="487" t="s">
        <v>271</v>
      </c>
      <c r="I179" s="487" t="s">
        <v>986</v>
      </c>
      <c r="J179" s="487" t="s">
        <v>984</v>
      </c>
      <c r="K179" s="487" t="s">
        <v>987</v>
      </c>
      <c r="L179" s="488">
        <v>5788.01</v>
      </c>
      <c r="M179" s="488">
        <v>40516.070000000007</v>
      </c>
      <c r="N179" s="487">
        <v>7</v>
      </c>
      <c r="O179" s="573">
        <v>5.5</v>
      </c>
      <c r="P179" s="488">
        <v>11576.02</v>
      </c>
      <c r="Q179" s="513">
        <v>0.2857142857142857</v>
      </c>
      <c r="R179" s="487">
        <v>2</v>
      </c>
      <c r="S179" s="513">
        <v>0.2857142857142857</v>
      </c>
      <c r="T179" s="573">
        <v>1.5</v>
      </c>
      <c r="U179" s="529">
        <v>0.27272727272727271</v>
      </c>
    </row>
    <row r="180" spans="1:21" ht="14.45" customHeight="1" x14ac:dyDescent="0.2">
      <c r="A180" s="486">
        <v>27</v>
      </c>
      <c r="B180" s="487" t="s">
        <v>503</v>
      </c>
      <c r="C180" s="487" t="s">
        <v>509</v>
      </c>
      <c r="D180" s="571" t="s">
        <v>1822</v>
      </c>
      <c r="E180" s="572" t="s">
        <v>516</v>
      </c>
      <c r="F180" s="487" t="s">
        <v>504</v>
      </c>
      <c r="G180" s="487" t="s">
        <v>982</v>
      </c>
      <c r="H180" s="487" t="s">
        <v>271</v>
      </c>
      <c r="I180" s="487" t="s">
        <v>988</v>
      </c>
      <c r="J180" s="487" t="s">
        <v>984</v>
      </c>
      <c r="K180" s="487" t="s">
        <v>989</v>
      </c>
      <c r="L180" s="488">
        <v>4341</v>
      </c>
      <c r="M180" s="488">
        <v>4341</v>
      </c>
      <c r="N180" s="487">
        <v>1</v>
      </c>
      <c r="O180" s="573">
        <v>0.5</v>
      </c>
      <c r="P180" s="488">
        <v>4341</v>
      </c>
      <c r="Q180" s="513">
        <v>1</v>
      </c>
      <c r="R180" s="487">
        <v>1</v>
      </c>
      <c r="S180" s="513">
        <v>1</v>
      </c>
      <c r="T180" s="573">
        <v>0.5</v>
      </c>
      <c r="U180" s="529">
        <v>1</v>
      </c>
    </row>
    <row r="181" spans="1:21" ht="14.45" customHeight="1" x14ac:dyDescent="0.2">
      <c r="A181" s="486">
        <v>27</v>
      </c>
      <c r="B181" s="487" t="s">
        <v>503</v>
      </c>
      <c r="C181" s="487" t="s">
        <v>509</v>
      </c>
      <c r="D181" s="571" t="s">
        <v>1822</v>
      </c>
      <c r="E181" s="572" t="s">
        <v>516</v>
      </c>
      <c r="F181" s="487" t="s">
        <v>504</v>
      </c>
      <c r="G181" s="487" t="s">
        <v>597</v>
      </c>
      <c r="H181" s="487" t="s">
        <v>271</v>
      </c>
      <c r="I181" s="487" t="s">
        <v>990</v>
      </c>
      <c r="J181" s="487" t="s">
        <v>991</v>
      </c>
      <c r="K181" s="487" t="s">
        <v>554</v>
      </c>
      <c r="L181" s="488">
        <v>279.52999999999997</v>
      </c>
      <c r="M181" s="488">
        <v>279.52999999999997</v>
      </c>
      <c r="N181" s="487">
        <v>1</v>
      </c>
      <c r="O181" s="573">
        <v>1</v>
      </c>
      <c r="P181" s="488"/>
      <c r="Q181" s="513">
        <v>0</v>
      </c>
      <c r="R181" s="487"/>
      <c r="S181" s="513">
        <v>0</v>
      </c>
      <c r="T181" s="573"/>
      <c r="U181" s="529">
        <v>0</v>
      </c>
    </row>
    <row r="182" spans="1:21" ht="14.45" customHeight="1" x14ac:dyDescent="0.2">
      <c r="A182" s="486">
        <v>27</v>
      </c>
      <c r="B182" s="487" t="s">
        <v>503</v>
      </c>
      <c r="C182" s="487" t="s">
        <v>509</v>
      </c>
      <c r="D182" s="571" t="s">
        <v>1822</v>
      </c>
      <c r="E182" s="572" t="s">
        <v>516</v>
      </c>
      <c r="F182" s="487" t="s">
        <v>504</v>
      </c>
      <c r="G182" s="487" t="s">
        <v>597</v>
      </c>
      <c r="H182" s="487" t="s">
        <v>271</v>
      </c>
      <c r="I182" s="487" t="s">
        <v>992</v>
      </c>
      <c r="J182" s="487" t="s">
        <v>991</v>
      </c>
      <c r="K182" s="487" t="s">
        <v>661</v>
      </c>
      <c r="L182" s="488">
        <v>430.05</v>
      </c>
      <c r="M182" s="488">
        <v>430.05</v>
      </c>
      <c r="N182" s="487">
        <v>1</v>
      </c>
      <c r="O182" s="573">
        <v>0.5</v>
      </c>
      <c r="P182" s="488"/>
      <c r="Q182" s="513">
        <v>0</v>
      </c>
      <c r="R182" s="487"/>
      <c r="S182" s="513">
        <v>0</v>
      </c>
      <c r="T182" s="573"/>
      <c r="U182" s="529">
        <v>0</v>
      </c>
    </row>
    <row r="183" spans="1:21" ht="14.45" customHeight="1" x14ac:dyDescent="0.2">
      <c r="A183" s="486">
        <v>27</v>
      </c>
      <c r="B183" s="487" t="s">
        <v>503</v>
      </c>
      <c r="C183" s="487" t="s">
        <v>509</v>
      </c>
      <c r="D183" s="571" t="s">
        <v>1822</v>
      </c>
      <c r="E183" s="572" t="s">
        <v>516</v>
      </c>
      <c r="F183" s="487" t="s">
        <v>504</v>
      </c>
      <c r="G183" s="487" t="s">
        <v>597</v>
      </c>
      <c r="H183" s="487" t="s">
        <v>271</v>
      </c>
      <c r="I183" s="487" t="s">
        <v>992</v>
      </c>
      <c r="J183" s="487" t="s">
        <v>991</v>
      </c>
      <c r="K183" s="487" t="s">
        <v>661</v>
      </c>
      <c r="L183" s="488">
        <v>254.49</v>
      </c>
      <c r="M183" s="488">
        <v>508.98</v>
      </c>
      <c r="N183" s="487">
        <v>2</v>
      </c>
      <c r="O183" s="573">
        <v>1.5</v>
      </c>
      <c r="P183" s="488">
        <v>254.49</v>
      </c>
      <c r="Q183" s="513">
        <v>0.5</v>
      </c>
      <c r="R183" s="487">
        <v>1</v>
      </c>
      <c r="S183" s="513">
        <v>0.5</v>
      </c>
      <c r="T183" s="573">
        <v>0.5</v>
      </c>
      <c r="U183" s="529">
        <v>0.33333333333333331</v>
      </c>
    </row>
    <row r="184" spans="1:21" ht="14.45" customHeight="1" x14ac:dyDescent="0.2">
      <c r="A184" s="486">
        <v>27</v>
      </c>
      <c r="B184" s="487" t="s">
        <v>503</v>
      </c>
      <c r="C184" s="487" t="s">
        <v>509</v>
      </c>
      <c r="D184" s="571" t="s">
        <v>1822</v>
      </c>
      <c r="E184" s="572" t="s">
        <v>516</v>
      </c>
      <c r="F184" s="487" t="s">
        <v>504</v>
      </c>
      <c r="G184" s="487" t="s">
        <v>597</v>
      </c>
      <c r="H184" s="487" t="s">
        <v>271</v>
      </c>
      <c r="I184" s="487" t="s">
        <v>993</v>
      </c>
      <c r="J184" s="487" t="s">
        <v>991</v>
      </c>
      <c r="K184" s="487" t="s">
        <v>672</v>
      </c>
      <c r="L184" s="488">
        <v>661.62</v>
      </c>
      <c r="M184" s="488">
        <v>661.62</v>
      </c>
      <c r="N184" s="487">
        <v>1</v>
      </c>
      <c r="O184" s="573">
        <v>0.5</v>
      </c>
      <c r="P184" s="488"/>
      <c r="Q184" s="513">
        <v>0</v>
      </c>
      <c r="R184" s="487"/>
      <c r="S184" s="513">
        <v>0</v>
      </c>
      <c r="T184" s="573"/>
      <c r="U184" s="529">
        <v>0</v>
      </c>
    </row>
    <row r="185" spans="1:21" ht="14.45" customHeight="1" x14ac:dyDescent="0.2">
      <c r="A185" s="486">
        <v>27</v>
      </c>
      <c r="B185" s="487" t="s">
        <v>503</v>
      </c>
      <c r="C185" s="487" t="s">
        <v>509</v>
      </c>
      <c r="D185" s="571" t="s">
        <v>1822</v>
      </c>
      <c r="E185" s="572" t="s">
        <v>516</v>
      </c>
      <c r="F185" s="487" t="s">
        <v>504</v>
      </c>
      <c r="G185" s="487" t="s">
        <v>597</v>
      </c>
      <c r="H185" s="487" t="s">
        <v>271</v>
      </c>
      <c r="I185" s="487" t="s">
        <v>993</v>
      </c>
      <c r="J185" s="487" t="s">
        <v>991</v>
      </c>
      <c r="K185" s="487" t="s">
        <v>672</v>
      </c>
      <c r="L185" s="488">
        <v>391.5</v>
      </c>
      <c r="M185" s="488">
        <v>391.5</v>
      </c>
      <c r="N185" s="487">
        <v>1</v>
      </c>
      <c r="O185" s="573"/>
      <c r="P185" s="488"/>
      <c r="Q185" s="513">
        <v>0</v>
      </c>
      <c r="R185" s="487"/>
      <c r="S185" s="513">
        <v>0</v>
      </c>
      <c r="T185" s="573"/>
      <c r="U185" s="529"/>
    </row>
    <row r="186" spans="1:21" ht="14.45" customHeight="1" x14ac:dyDescent="0.2">
      <c r="A186" s="486">
        <v>27</v>
      </c>
      <c r="B186" s="487" t="s">
        <v>503</v>
      </c>
      <c r="C186" s="487" t="s">
        <v>509</v>
      </c>
      <c r="D186" s="571" t="s">
        <v>1822</v>
      </c>
      <c r="E186" s="572" t="s">
        <v>516</v>
      </c>
      <c r="F186" s="487" t="s">
        <v>504</v>
      </c>
      <c r="G186" s="487" t="s">
        <v>597</v>
      </c>
      <c r="H186" s="487" t="s">
        <v>271</v>
      </c>
      <c r="I186" s="487" t="s">
        <v>994</v>
      </c>
      <c r="J186" s="487" t="s">
        <v>599</v>
      </c>
      <c r="K186" s="487" t="s">
        <v>670</v>
      </c>
      <c r="L186" s="488">
        <v>220.53</v>
      </c>
      <c r="M186" s="488">
        <v>661.59</v>
      </c>
      <c r="N186" s="487">
        <v>3</v>
      </c>
      <c r="O186" s="573">
        <v>0.5</v>
      </c>
      <c r="P186" s="488"/>
      <c r="Q186" s="513">
        <v>0</v>
      </c>
      <c r="R186" s="487"/>
      <c r="S186" s="513">
        <v>0</v>
      </c>
      <c r="T186" s="573"/>
      <c r="U186" s="529">
        <v>0</v>
      </c>
    </row>
    <row r="187" spans="1:21" ht="14.45" customHeight="1" x14ac:dyDescent="0.2">
      <c r="A187" s="486">
        <v>27</v>
      </c>
      <c r="B187" s="487" t="s">
        <v>503</v>
      </c>
      <c r="C187" s="487" t="s">
        <v>509</v>
      </c>
      <c r="D187" s="571" t="s">
        <v>1822</v>
      </c>
      <c r="E187" s="572" t="s">
        <v>516</v>
      </c>
      <c r="F187" s="487" t="s">
        <v>504</v>
      </c>
      <c r="G187" s="487" t="s">
        <v>597</v>
      </c>
      <c r="H187" s="487" t="s">
        <v>271</v>
      </c>
      <c r="I187" s="487" t="s">
        <v>995</v>
      </c>
      <c r="J187" s="487" t="s">
        <v>599</v>
      </c>
      <c r="K187" s="487" t="s">
        <v>704</v>
      </c>
      <c r="L187" s="488">
        <v>93.18</v>
      </c>
      <c r="M187" s="488">
        <v>279.54000000000002</v>
      </c>
      <c r="N187" s="487">
        <v>3</v>
      </c>
      <c r="O187" s="573">
        <v>0.5</v>
      </c>
      <c r="P187" s="488"/>
      <c r="Q187" s="513">
        <v>0</v>
      </c>
      <c r="R187" s="487"/>
      <c r="S187" s="513">
        <v>0</v>
      </c>
      <c r="T187" s="573"/>
      <c r="U187" s="529">
        <v>0</v>
      </c>
    </row>
    <row r="188" spans="1:21" ht="14.45" customHeight="1" x14ac:dyDescent="0.2">
      <c r="A188" s="486">
        <v>27</v>
      </c>
      <c r="B188" s="487" t="s">
        <v>503</v>
      </c>
      <c r="C188" s="487" t="s">
        <v>509</v>
      </c>
      <c r="D188" s="571" t="s">
        <v>1822</v>
      </c>
      <c r="E188" s="572" t="s">
        <v>516</v>
      </c>
      <c r="F188" s="487" t="s">
        <v>504</v>
      </c>
      <c r="G188" s="487" t="s">
        <v>996</v>
      </c>
      <c r="H188" s="487" t="s">
        <v>271</v>
      </c>
      <c r="I188" s="487" t="s">
        <v>997</v>
      </c>
      <c r="J188" s="487" t="s">
        <v>998</v>
      </c>
      <c r="K188" s="487" t="s">
        <v>999</v>
      </c>
      <c r="L188" s="488">
        <v>45.56</v>
      </c>
      <c r="M188" s="488">
        <v>182.24</v>
      </c>
      <c r="N188" s="487">
        <v>4</v>
      </c>
      <c r="O188" s="573">
        <v>0.5</v>
      </c>
      <c r="P188" s="488">
        <v>182.24</v>
      </c>
      <c r="Q188" s="513">
        <v>1</v>
      </c>
      <c r="R188" s="487">
        <v>4</v>
      </c>
      <c r="S188" s="513">
        <v>1</v>
      </c>
      <c r="T188" s="573">
        <v>0.5</v>
      </c>
      <c r="U188" s="529">
        <v>1</v>
      </c>
    </row>
    <row r="189" spans="1:21" ht="14.45" customHeight="1" x14ac:dyDescent="0.2">
      <c r="A189" s="486">
        <v>27</v>
      </c>
      <c r="B189" s="487" t="s">
        <v>503</v>
      </c>
      <c r="C189" s="487" t="s">
        <v>509</v>
      </c>
      <c r="D189" s="571" t="s">
        <v>1822</v>
      </c>
      <c r="E189" s="572" t="s">
        <v>516</v>
      </c>
      <c r="F189" s="487" t="s">
        <v>504</v>
      </c>
      <c r="G189" s="487" t="s">
        <v>1000</v>
      </c>
      <c r="H189" s="487" t="s">
        <v>271</v>
      </c>
      <c r="I189" s="487" t="s">
        <v>1001</v>
      </c>
      <c r="J189" s="487" t="s">
        <v>1002</v>
      </c>
      <c r="K189" s="487" t="s">
        <v>1003</v>
      </c>
      <c r="L189" s="488">
        <v>181.04</v>
      </c>
      <c r="M189" s="488">
        <v>362.08</v>
      </c>
      <c r="N189" s="487">
        <v>2</v>
      </c>
      <c r="O189" s="573">
        <v>1</v>
      </c>
      <c r="P189" s="488">
        <v>181.04</v>
      </c>
      <c r="Q189" s="513">
        <v>0.5</v>
      </c>
      <c r="R189" s="487">
        <v>1</v>
      </c>
      <c r="S189" s="513">
        <v>0.5</v>
      </c>
      <c r="T189" s="573">
        <v>0.5</v>
      </c>
      <c r="U189" s="529">
        <v>0.5</v>
      </c>
    </row>
    <row r="190" spans="1:21" ht="14.45" customHeight="1" x14ac:dyDescent="0.2">
      <c r="A190" s="486">
        <v>27</v>
      </c>
      <c r="B190" s="487" t="s">
        <v>503</v>
      </c>
      <c r="C190" s="487" t="s">
        <v>509</v>
      </c>
      <c r="D190" s="571" t="s">
        <v>1822</v>
      </c>
      <c r="E190" s="572" t="s">
        <v>516</v>
      </c>
      <c r="F190" s="487" t="s">
        <v>504</v>
      </c>
      <c r="G190" s="487" t="s">
        <v>1004</v>
      </c>
      <c r="H190" s="487" t="s">
        <v>271</v>
      </c>
      <c r="I190" s="487" t="s">
        <v>1005</v>
      </c>
      <c r="J190" s="487" t="s">
        <v>1006</v>
      </c>
      <c r="K190" s="487" t="s">
        <v>663</v>
      </c>
      <c r="L190" s="488">
        <v>45.95</v>
      </c>
      <c r="M190" s="488">
        <v>45.95</v>
      </c>
      <c r="N190" s="487">
        <v>1</v>
      </c>
      <c r="O190" s="573">
        <v>0.5</v>
      </c>
      <c r="P190" s="488"/>
      <c r="Q190" s="513">
        <v>0</v>
      </c>
      <c r="R190" s="487"/>
      <c r="S190" s="513">
        <v>0</v>
      </c>
      <c r="T190" s="573"/>
      <c r="U190" s="529">
        <v>0</v>
      </c>
    </row>
    <row r="191" spans="1:21" ht="14.45" customHeight="1" x14ac:dyDescent="0.2">
      <c r="A191" s="486">
        <v>27</v>
      </c>
      <c r="B191" s="487" t="s">
        <v>503</v>
      </c>
      <c r="C191" s="487" t="s">
        <v>509</v>
      </c>
      <c r="D191" s="571" t="s">
        <v>1822</v>
      </c>
      <c r="E191" s="572" t="s">
        <v>516</v>
      </c>
      <c r="F191" s="487" t="s">
        <v>504</v>
      </c>
      <c r="G191" s="487" t="s">
        <v>1004</v>
      </c>
      <c r="H191" s="487" t="s">
        <v>271</v>
      </c>
      <c r="I191" s="487" t="s">
        <v>1007</v>
      </c>
      <c r="J191" s="487" t="s">
        <v>1008</v>
      </c>
      <c r="K191" s="487" t="s">
        <v>600</v>
      </c>
      <c r="L191" s="488">
        <v>155.30000000000001</v>
      </c>
      <c r="M191" s="488">
        <v>155.30000000000001</v>
      </c>
      <c r="N191" s="487">
        <v>1</v>
      </c>
      <c r="O191" s="573">
        <v>1</v>
      </c>
      <c r="P191" s="488">
        <v>155.30000000000001</v>
      </c>
      <c r="Q191" s="513">
        <v>1</v>
      </c>
      <c r="R191" s="487">
        <v>1</v>
      </c>
      <c r="S191" s="513">
        <v>1</v>
      </c>
      <c r="T191" s="573">
        <v>1</v>
      </c>
      <c r="U191" s="529">
        <v>1</v>
      </c>
    </row>
    <row r="192" spans="1:21" ht="14.45" customHeight="1" x14ac:dyDescent="0.2">
      <c r="A192" s="486">
        <v>27</v>
      </c>
      <c r="B192" s="487" t="s">
        <v>503</v>
      </c>
      <c r="C192" s="487" t="s">
        <v>509</v>
      </c>
      <c r="D192" s="571" t="s">
        <v>1822</v>
      </c>
      <c r="E192" s="572" t="s">
        <v>516</v>
      </c>
      <c r="F192" s="487" t="s">
        <v>504</v>
      </c>
      <c r="G192" s="487" t="s">
        <v>1009</v>
      </c>
      <c r="H192" s="487" t="s">
        <v>271</v>
      </c>
      <c r="I192" s="487" t="s">
        <v>1010</v>
      </c>
      <c r="J192" s="487" t="s">
        <v>1011</v>
      </c>
      <c r="K192" s="487" t="s">
        <v>1012</v>
      </c>
      <c r="L192" s="488">
        <v>210.38</v>
      </c>
      <c r="M192" s="488">
        <v>4628.3600000000006</v>
      </c>
      <c r="N192" s="487">
        <v>22</v>
      </c>
      <c r="O192" s="573">
        <v>6</v>
      </c>
      <c r="P192" s="488">
        <v>420.76</v>
      </c>
      <c r="Q192" s="513">
        <v>9.0909090909090898E-2</v>
      </c>
      <c r="R192" s="487">
        <v>2</v>
      </c>
      <c r="S192" s="513">
        <v>9.0909090909090912E-2</v>
      </c>
      <c r="T192" s="573">
        <v>1.5</v>
      </c>
      <c r="U192" s="529">
        <v>0.25</v>
      </c>
    </row>
    <row r="193" spans="1:21" ht="14.45" customHeight="1" x14ac:dyDescent="0.2">
      <c r="A193" s="486">
        <v>27</v>
      </c>
      <c r="B193" s="487" t="s">
        <v>503</v>
      </c>
      <c r="C193" s="487" t="s">
        <v>509</v>
      </c>
      <c r="D193" s="571" t="s">
        <v>1822</v>
      </c>
      <c r="E193" s="572" t="s">
        <v>516</v>
      </c>
      <c r="F193" s="487" t="s">
        <v>504</v>
      </c>
      <c r="G193" s="487" t="s">
        <v>1009</v>
      </c>
      <c r="H193" s="487" t="s">
        <v>271</v>
      </c>
      <c r="I193" s="487" t="s">
        <v>1013</v>
      </c>
      <c r="J193" s="487" t="s">
        <v>1011</v>
      </c>
      <c r="K193" s="487" t="s">
        <v>774</v>
      </c>
      <c r="L193" s="488">
        <v>42.08</v>
      </c>
      <c r="M193" s="488">
        <v>42.08</v>
      </c>
      <c r="N193" s="487">
        <v>1</v>
      </c>
      <c r="O193" s="573">
        <v>1</v>
      </c>
      <c r="P193" s="488"/>
      <c r="Q193" s="513">
        <v>0</v>
      </c>
      <c r="R193" s="487"/>
      <c r="S193" s="513">
        <v>0</v>
      </c>
      <c r="T193" s="573"/>
      <c r="U193" s="529">
        <v>0</v>
      </c>
    </row>
    <row r="194" spans="1:21" ht="14.45" customHeight="1" x14ac:dyDescent="0.2">
      <c r="A194" s="486">
        <v>27</v>
      </c>
      <c r="B194" s="487" t="s">
        <v>503</v>
      </c>
      <c r="C194" s="487" t="s">
        <v>509</v>
      </c>
      <c r="D194" s="571" t="s">
        <v>1822</v>
      </c>
      <c r="E194" s="572" t="s">
        <v>516</v>
      </c>
      <c r="F194" s="487" t="s">
        <v>504</v>
      </c>
      <c r="G194" s="487" t="s">
        <v>1014</v>
      </c>
      <c r="H194" s="487" t="s">
        <v>271</v>
      </c>
      <c r="I194" s="487" t="s">
        <v>1015</v>
      </c>
      <c r="J194" s="487" t="s">
        <v>1016</v>
      </c>
      <c r="K194" s="487" t="s">
        <v>1017</v>
      </c>
      <c r="L194" s="488">
        <v>789.2</v>
      </c>
      <c r="M194" s="488">
        <v>9470.4000000000015</v>
      </c>
      <c r="N194" s="487">
        <v>12</v>
      </c>
      <c r="O194" s="573">
        <v>1</v>
      </c>
      <c r="P194" s="488">
        <v>4735.2000000000007</v>
      </c>
      <c r="Q194" s="513">
        <v>0.5</v>
      </c>
      <c r="R194" s="487">
        <v>6</v>
      </c>
      <c r="S194" s="513">
        <v>0.5</v>
      </c>
      <c r="T194" s="573">
        <v>0.5</v>
      </c>
      <c r="U194" s="529">
        <v>0.5</v>
      </c>
    </row>
    <row r="195" spans="1:21" ht="14.45" customHeight="1" x14ac:dyDescent="0.2">
      <c r="A195" s="486">
        <v>27</v>
      </c>
      <c r="B195" s="487" t="s">
        <v>503</v>
      </c>
      <c r="C195" s="487" t="s">
        <v>509</v>
      </c>
      <c r="D195" s="571" t="s">
        <v>1822</v>
      </c>
      <c r="E195" s="572" t="s">
        <v>516</v>
      </c>
      <c r="F195" s="487" t="s">
        <v>504</v>
      </c>
      <c r="G195" s="487" t="s">
        <v>1018</v>
      </c>
      <c r="H195" s="487" t="s">
        <v>271</v>
      </c>
      <c r="I195" s="487" t="s">
        <v>1019</v>
      </c>
      <c r="J195" s="487" t="s">
        <v>1020</v>
      </c>
      <c r="K195" s="487" t="s">
        <v>1021</v>
      </c>
      <c r="L195" s="488">
        <v>237.31</v>
      </c>
      <c r="M195" s="488">
        <v>237.31</v>
      </c>
      <c r="N195" s="487">
        <v>1</v>
      </c>
      <c r="O195" s="573">
        <v>0.5</v>
      </c>
      <c r="P195" s="488">
        <v>237.31</v>
      </c>
      <c r="Q195" s="513">
        <v>1</v>
      </c>
      <c r="R195" s="487">
        <v>1</v>
      </c>
      <c r="S195" s="513">
        <v>1</v>
      </c>
      <c r="T195" s="573">
        <v>0.5</v>
      </c>
      <c r="U195" s="529">
        <v>1</v>
      </c>
    </row>
    <row r="196" spans="1:21" ht="14.45" customHeight="1" x14ac:dyDescent="0.2">
      <c r="A196" s="486">
        <v>27</v>
      </c>
      <c r="B196" s="487" t="s">
        <v>503</v>
      </c>
      <c r="C196" s="487" t="s">
        <v>509</v>
      </c>
      <c r="D196" s="571" t="s">
        <v>1822</v>
      </c>
      <c r="E196" s="572" t="s">
        <v>516</v>
      </c>
      <c r="F196" s="487" t="s">
        <v>504</v>
      </c>
      <c r="G196" s="487" t="s">
        <v>1018</v>
      </c>
      <c r="H196" s="487" t="s">
        <v>271</v>
      </c>
      <c r="I196" s="487" t="s">
        <v>1022</v>
      </c>
      <c r="J196" s="487" t="s">
        <v>1020</v>
      </c>
      <c r="K196" s="487" t="s">
        <v>1023</v>
      </c>
      <c r="L196" s="488">
        <v>118.65</v>
      </c>
      <c r="M196" s="488">
        <v>118.65</v>
      </c>
      <c r="N196" s="487">
        <v>1</v>
      </c>
      <c r="O196" s="573">
        <v>1</v>
      </c>
      <c r="P196" s="488"/>
      <c r="Q196" s="513">
        <v>0</v>
      </c>
      <c r="R196" s="487"/>
      <c r="S196" s="513">
        <v>0</v>
      </c>
      <c r="T196" s="573"/>
      <c r="U196" s="529">
        <v>0</v>
      </c>
    </row>
    <row r="197" spans="1:21" ht="14.45" customHeight="1" x14ac:dyDescent="0.2">
      <c r="A197" s="486">
        <v>27</v>
      </c>
      <c r="B197" s="487" t="s">
        <v>503</v>
      </c>
      <c r="C197" s="487" t="s">
        <v>509</v>
      </c>
      <c r="D197" s="571" t="s">
        <v>1822</v>
      </c>
      <c r="E197" s="572" t="s">
        <v>516</v>
      </c>
      <c r="F197" s="487" t="s">
        <v>504</v>
      </c>
      <c r="G197" s="487" t="s">
        <v>601</v>
      </c>
      <c r="H197" s="487" t="s">
        <v>271</v>
      </c>
      <c r="I197" s="487" t="s">
        <v>1024</v>
      </c>
      <c r="J197" s="487" t="s">
        <v>1025</v>
      </c>
      <c r="K197" s="487" t="s">
        <v>1026</v>
      </c>
      <c r="L197" s="488">
        <v>311.12</v>
      </c>
      <c r="M197" s="488">
        <v>311.12</v>
      </c>
      <c r="N197" s="487">
        <v>1</v>
      </c>
      <c r="O197" s="573">
        <v>1</v>
      </c>
      <c r="P197" s="488">
        <v>311.12</v>
      </c>
      <c r="Q197" s="513">
        <v>1</v>
      </c>
      <c r="R197" s="487">
        <v>1</v>
      </c>
      <c r="S197" s="513">
        <v>1</v>
      </c>
      <c r="T197" s="573">
        <v>1</v>
      </c>
      <c r="U197" s="529">
        <v>1</v>
      </c>
    </row>
    <row r="198" spans="1:21" ht="14.45" customHeight="1" x14ac:dyDescent="0.2">
      <c r="A198" s="486">
        <v>27</v>
      </c>
      <c r="B198" s="487" t="s">
        <v>503</v>
      </c>
      <c r="C198" s="487" t="s">
        <v>509</v>
      </c>
      <c r="D198" s="571" t="s">
        <v>1822</v>
      </c>
      <c r="E198" s="572" t="s">
        <v>516</v>
      </c>
      <c r="F198" s="487" t="s">
        <v>504</v>
      </c>
      <c r="G198" s="487" t="s">
        <v>601</v>
      </c>
      <c r="H198" s="487" t="s">
        <v>271</v>
      </c>
      <c r="I198" s="487" t="s">
        <v>1027</v>
      </c>
      <c r="J198" s="487" t="s">
        <v>1025</v>
      </c>
      <c r="K198" s="487" t="s">
        <v>1028</v>
      </c>
      <c r="L198" s="488">
        <v>80.94</v>
      </c>
      <c r="M198" s="488">
        <v>485.64</v>
      </c>
      <c r="N198" s="487">
        <v>6</v>
      </c>
      <c r="O198" s="573">
        <v>1</v>
      </c>
      <c r="P198" s="488">
        <v>485.64</v>
      </c>
      <c r="Q198" s="513">
        <v>1</v>
      </c>
      <c r="R198" s="487">
        <v>6</v>
      </c>
      <c r="S198" s="513">
        <v>1</v>
      </c>
      <c r="T198" s="573">
        <v>1</v>
      </c>
      <c r="U198" s="529">
        <v>1</v>
      </c>
    </row>
    <row r="199" spans="1:21" ht="14.45" customHeight="1" x14ac:dyDescent="0.2">
      <c r="A199" s="486">
        <v>27</v>
      </c>
      <c r="B199" s="487" t="s">
        <v>503</v>
      </c>
      <c r="C199" s="487" t="s">
        <v>509</v>
      </c>
      <c r="D199" s="571" t="s">
        <v>1822</v>
      </c>
      <c r="E199" s="572" t="s">
        <v>516</v>
      </c>
      <c r="F199" s="487" t="s">
        <v>504</v>
      </c>
      <c r="G199" s="487" t="s">
        <v>601</v>
      </c>
      <c r="H199" s="487" t="s">
        <v>271</v>
      </c>
      <c r="I199" s="487" t="s">
        <v>1029</v>
      </c>
      <c r="J199" s="487" t="s">
        <v>1025</v>
      </c>
      <c r="K199" s="487" t="s">
        <v>1030</v>
      </c>
      <c r="L199" s="488">
        <v>96.8</v>
      </c>
      <c r="M199" s="488">
        <v>193.6</v>
      </c>
      <c r="N199" s="487">
        <v>2</v>
      </c>
      <c r="O199" s="573">
        <v>0.5</v>
      </c>
      <c r="P199" s="488"/>
      <c r="Q199" s="513">
        <v>0</v>
      </c>
      <c r="R199" s="487"/>
      <c r="S199" s="513">
        <v>0</v>
      </c>
      <c r="T199" s="573"/>
      <c r="U199" s="529">
        <v>0</v>
      </c>
    </row>
    <row r="200" spans="1:21" ht="14.45" customHeight="1" x14ac:dyDescent="0.2">
      <c r="A200" s="486">
        <v>27</v>
      </c>
      <c r="B200" s="487" t="s">
        <v>503</v>
      </c>
      <c r="C200" s="487" t="s">
        <v>509</v>
      </c>
      <c r="D200" s="571" t="s">
        <v>1822</v>
      </c>
      <c r="E200" s="572" t="s">
        <v>516</v>
      </c>
      <c r="F200" s="487" t="s">
        <v>504</v>
      </c>
      <c r="G200" s="487" t="s">
        <v>601</v>
      </c>
      <c r="H200" s="487" t="s">
        <v>271</v>
      </c>
      <c r="I200" s="487" t="s">
        <v>1031</v>
      </c>
      <c r="J200" s="487" t="s">
        <v>1025</v>
      </c>
      <c r="K200" s="487" t="s">
        <v>1032</v>
      </c>
      <c r="L200" s="488">
        <v>59.88</v>
      </c>
      <c r="M200" s="488">
        <v>359.28000000000003</v>
      </c>
      <c r="N200" s="487">
        <v>6</v>
      </c>
      <c r="O200" s="573">
        <v>1</v>
      </c>
      <c r="P200" s="488">
        <v>179.64000000000001</v>
      </c>
      <c r="Q200" s="513">
        <v>0.5</v>
      </c>
      <c r="R200" s="487">
        <v>3</v>
      </c>
      <c r="S200" s="513">
        <v>0.5</v>
      </c>
      <c r="T200" s="573">
        <v>0.5</v>
      </c>
      <c r="U200" s="529">
        <v>0.5</v>
      </c>
    </row>
    <row r="201" spans="1:21" ht="14.45" customHeight="1" x14ac:dyDescent="0.2">
      <c r="A201" s="486">
        <v>27</v>
      </c>
      <c r="B201" s="487" t="s">
        <v>503</v>
      </c>
      <c r="C201" s="487" t="s">
        <v>509</v>
      </c>
      <c r="D201" s="571" t="s">
        <v>1822</v>
      </c>
      <c r="E201" s="572" t="s">
        <v>516</v>
      </c>
      <c r="F201" s="487" t="s">
        <v>504</v>
      </c>
      <c r="G201" s="487" t="s">
        <v>601</v>
      </c>
      <c r="H201" s="487" t="s">
        <v>486</v>
      </c>
      <c r="I201" s="487" t="s">
        <v>1033</v>
      </c>
      <c r="J201" s="487" t="s">
        <v>603</v>
      </c>
      <c r="K201" s="487" t="s">
        <v>1034</v>
      </c>
      <c r="L201" s="488">
        <v>86.73</v>
      </c>
      <c r="M201" s="488">
        <v>260.19</v>
      </c>
      <c r="N201" s="487">
        <v>3</v>
      </c>
      <c r="O201" s="573">
        <v>1</v>
      </c>
      <c r="P201" s="488">
        <v>260.19</v>
      </c>
      <c r="Q201" s="513">
        <v>1</v>
      </c>
      <c r="R201" s="487">
        <v>3</v>
      </c>
      <c r="S201" s="513">
        <v>1</v>
      </c>
      <c r="T201" s="573">
        <v>1</v>
      </c>
      <c r="U201" s="529">
        <v>1</v>
      </c>
    </row>
    <row r="202" spans="1:21" ht="14.45" customHeight="1" x14ac:dyDescent="0.2">
      <c r="A202" s="486">
        <v>27</v>
      </c>
      <c r="B202" s="487" t="s">
        <v>503</v>
      </c>
      <c r="C202" s="487" t="s">
        <v>509</v>
      </c>
      <c r="D202" s="571" t="s">
        <v>1822</v>
      </c>
      <c r="E202" s="572" t="s">
        <v>516</v>
      </c>
      <c r="F202" s="487" t="s">
        <v>504</v>
      </c>
      <c r="G202" s="487" t="s">
        <v>1035</v>
      </c>
      <c r="H202" s="487" t="s">
        <v>271</v>
      </c>
      <c r="I202" s="487" t="s">
        <v>1036</v>
      </c>
      <c r="J202" s="487" t="s">
        <v>1037</v>
      </c>
      <c r="K202" s="487" t="s">
        <v>1038</v>
      </c>
      <c r="L202" s="488">
        <v>29.67</v>
      </c>
      <c r="M202" s="488">
        <v>237.36</v>
      </c>
      <c r="N202" s="487">
        <v>8</v>
      </c>
      <c r="O202" s="573">
        <v>1.5</v>
      </c>
      <c r="P202" s="488">
        <v>118.68</v>
      </c>
      <c r="Q202" s="513">
        <v>0.5</v>
      </c>
      <c r="R202" s="487">
        <v>4</v>
      </c>
      <c r="S202" s="513">
        <v>0.5</v>
      </c>
      <c r="T202" s="573">
        <v>0.5</v>
      </c>
      <c r="U202" s="529">
        <v>0.33333333333333331</v>
      </c>
    </row>
    <row r="203" spans="1:21" ht="14.45" customHeight="1" x14ac:dyDescent="0.2">
      <c r="A203" s="486">
        <v>27</v>
      </c>
      <c r="B203" s="487" t="s">
        <v>503</v>
      </c>
      <c r="C203" s="487" t="s">
        <v>509</v>
      </c>
      <c r="D203" s="571" t="s">
        <v>1822</v>
      </c>
      <c r="E203" s="572" t="s">
        <v>516</v>
      </c>
      <c r="F203" s="487" t="s">
        <v>504</v>
      </c>
      <c r="G203" s="487" t="s">
        <v>605</v>
      </c>
      <c r="H203" s="487" t="s">
        <v>271</v>
      </c>
      <c r="I203" s="487" t="s">
        <v>606</v>
      </c>
      <c r="J203" s="487" t="s">
        <v>607</v>
      </c>
      <c r="K203" s="487" t="s">
        <v>608</v>
      </c>
      <c r="L203" s="488">
        <v>131.32</v>
      </c>
      <c r="M203" s="488">
        <v>787.92</v>
      </c>
      <c r="N203" s="487">
        <v>6</v>
      </c>
      <c r="O203" s="573">
        <v>1</v>
      </c>
      <c r="P203" s="488"/>
      <c r="Q203" s="513">
        <v>0</v>
      </c>
      <c r="R203" s="487"/>
      <c r="S203" s="513">
        <v>0</v>
      </c>
      <c r="T203" s="573"/>
      <c r="U203" s="529">
        <v>0</v>
      </c>
    </row>
    <row r="204" spans="1:21" ht="14.45" customHeight="1" x14ac:dyDescent="0.2">
      <c r="A204" s="486">
        <v>27</v>
      </c>
      <c r="B204" s="487" t="s">
        <v>503</v>
      </c>
      <c r="C204" s="487" t="s">
        <v>509</v>
      </c>
      <c r="D204" s="571" t="s">
        <v>1822</v>
      </c>
      <c r="E204" s="572" t="s">
        <v>516</v>
      </c>
      <c r="F204" s="487" t="s">
        <v>504</v>
      </c>
      <c r="G204" s="487" t="s">
        <v>605</v>
      </c>
      <c r="H204" s="487" t="s">
        <v>486</v>
      </c>
      <c r="I204" s="487" t="s">
        <v>1039</v>
      </c>
      <c r="J204" s="487" t="s">
        <v>1040</v>
      </c>
      <c r="K204" s="487" t="s">
        <v>1041</v>
      </c>
      <c r="L204" s="488">
        <v>131.32</v>
      </c>
      <c r="M204" s="488">
        <v>262.64</v>
      </c>
      <c r="N204" s="487">
        <v>2</v>
      </c>
      <c r="O204" s="573">
        <v>0.5</v>
      </c>
      <c r="P204" s="488"/>
      <c r="Q204" s="513">
        <v>0</v>
      </c>
      <c r="R204" s="487"/>
      <c r="S204" s="513">
        <v>0</v>
      </c>
      <c r="T204" s="573"/>
      <c r="U204" s="529">
        <v>0</v>
      </c>
    </row>
    <row r="205" spans="1:21" ht="14.45" customHeight="1" x14ac:dyDescent="0.2">
      <c r="A205" s="486">
        <v>27</v>
      </c>
      <c r="B205" s="487" t="s">
        <v>503</v>
      </c>
      <c r="C205" s="487" t="s">
        <v>509</v>
      </c>
      <c r="D205" s="571" t="s">
        <v>1822</v>
      </c>
      <c r="E205" s="572" t="s">
        <v>516</v>
      </c>
      <c r="F205" s="487" t="s">
        <v>504</v>
      </c>
      <c r="G205" s="487" t="s">
        <v>1042</v>
      </c>
      <c r="H205" s="487" t="s">
        <v>271</v>
      </c>
      <c r="I205" s="487" t="s">
        <v>1043</v>
      </c>
      <c r="J205" s="487" t="s">
        <v>1044</v>
      </c>
      <c r="K205" s="487" t="s">
        <v>1045</v>
      </c>
      <c r="L205" s="488">
        <v>134.74</v>
      </c>
      <c r="M205" s="488">
        <v>404.22</v>
      </c>
      <c r="N205" s="487">
        <v>3</v>
      </c>
      <c r="O205" s="573">
        <v>0.5</v>
      </c>
      <c r="P205" s="488">
        <v>404.22</v>
      </c>
      <c r="Q205" s="513">
        <v>1</v>
      </c>
      <c r="R205" s="487">
        <v>3</v>
      </c>
      <c r="S205" s="513">
        <v>1</v>
      </c>
      <c r="T205" s="573">
        <v>0.5</v>
      </c>
      <c r="U205" s="529">
        <v>1</v>
      </c>
    </row>
    <row r="206" spans="1:21" ht="14.45" customHeight="1" x14ac:dyDescent="0.2">
      <c r="A206" s="486">
        <v>27</v>
      </c>
      <c r="B206" s="487" t="s">
        <v>503</v>
      </c>
      <c r="C206" s="487" t="s">
        <v>509</v>
      </c>
      <c r="D206" s="571" t="s">
        <v>1822</v>
      </c>
      <c r="E206" s="572" t="s">
        <v>516</v>
      </c>
      <c r="F206" s="487" t="s">
        <v>504</v>
      </c>
      <c r="G206" s="487" t="s">
        <v>1046</v>
      </c>
      <c r="H206" s="487" t="s">
        <v>486</v>
      </c>
      <c r="I206" s="487" t="s">
        <v>1047</v>
      </c>
      <c r="J206" s="487" t="s">
        <v>1048</v>
      </c>
      <c r="K206" s="487" t="s">
        <v>1049</v>
      </c>
      <c r="L206" s="488">
        <v>729.09</v>
      </c>
      <c r="M206" s="488">
        <v>729.09</v>
      </c>
      <c r="N206" s="487">
        <v>1</v>
      </c>
      <c r="O206" s="573">
        <v>0.5</v>
      </c>
      <c r="P206" s="488">
        <v>729.09</v>
      </c>
      <c r="Q206" s="513">
        <v>1</v>
      </c>
      <c r="R206" s="487">
        <v>1</v>
      </c>
      <c r="S206" s="513">
        <v>1</v>
      </c>
      <c r="T206" s="573">
        <v>0.5</v>
      </c>
      <c r="U206" s="529">
        <v>1</v>
      </c>
    </row>
    <row r="207" spans="1:21" ht="14.45" customHeight="1" x14ac:dyDescent="0.2">
      <c r="A207" s="486">
        <v>27</v>
      </c>
      <c r="B207" s="487" t="s">
        <v>503</v>
      </c>
      <c r="C207" s="487" t="s">
        <v>509</v>
      </c>
      <c r="D207" s="571" t="s">
        <v>1822</v>
      </c>
      <c r="E207" s="572" t="s">
        <v>516</v>
      </c>
      <c r="F207" s="487" t="s">
        <v>504</v>
      </c>
      <c r="G207" s="487" t="s">
        <v>1050</v>
      </c>
      <c r="H207" s="487" t="s">
        <v>486</v>
      </c>
      <c r="I207" s="487" t="s">
        <v>1051</v>
      </c>
      <c r="J207" s="487" t="s">
        <v>1052</v>
      </c>
      <c r="K207" s="487" t="s">
        <v>754</v>
      </c>
      <c r="L207" s="488">
        <v>0</v>
      </c>
      <c r="M207" s="488">
        <v>0</v>
      </c>
      <c r="N207" s="487">
        <v>3</v>
      </c>
      <c r="O207" s="573">
        <v>1</v>
      </c>
      <c r="P207" s="488">
        <v>0</v>
      </c>
      <c r="Q207" s="513"/>
      <c r="R207" s="487">
        <v>2</v>
      </c>
      <c r="S207" s="513">
        <v>0.66666666666666663</v>
      </c>
      <c r="T207" s="573">
        <v>0.5</v>
      </c>
      <c r="U207" s="529">
        <v>0.5</v>
      </c>
    </row>
    <row r="208" spans="1:21" ht="14.45" customHeight="1" x14ac:dyDescent="0.2">
      <c r="A208" s="486">
        <v>27</v>
      </c>
      <c r="B208" s="487" t="s">
        <v>503</v>
      </c>
      <c r="C208" s="487" t="s">
        <v>509</v>
      </c>
      <c r="D208" s="571" t="s">
        <v>1822</v>
      </c>
      <c r="E208" s="572" t="s">
        <v>516</v>
      </c>
      <c r="F208" s="487" t="s">
        <v>504</v>
      </c>
      <c r="G208" s="487" t="s">
        <v>1053</v>
      </c>
      <c r="H208" s="487" t="s">
        <v>486</v>
      </c>
      <c r="I208" s="487" t="s">
        <v>1054</v>
      </c>
      <c r="J208" s="487" t="s">
        <v>1055</v>
      </c>
      <c r="K208" s="487" t="s">
        <v>1056</v>
      </c>
      <c r="L208" s="488">
        <v>184.74</v>
      </c>
      <c r="M208" s="488">
        <v>184.74</v>
      </c>
      <c r="N208" s="487">
        <v>1</v>
      </c>
      <c r="O208" s="573">
        <v>1</v>
      </c>
      <c r="P208" s="488"/>
      <c r="Q208" s="513">
        <v>0</v>
      </c>
      <c r="R208" s="487"/>
      <c r="S208" s="513">
        <v>0</v>
      </c>
      <c r="T208" s="573"/>
      <c r="U208" s="529">
        <v>0</v>
      </c>
    </row>
    <row r="209" spans="1:21" ht="14.45" customHeight="1" x14ac:dyDescent="0.2">
      <c r="A209" s="486">
        <v>27</v>
      </c>
      <c r="B209" s="487" t="s">
        <v>503</v>
      </c>
      <c r="C209" s="487" t="s">
        <v>509</v>
      </c>
      <c r="D209" s="571" t="s">
        <v>1822</v>
      </c>
      <c r="E209" s="572" t="s">
        <v>516</v>
      </c>
      <c r="F209" s="487" t="s">
        <v>504</v>
      </c>
      <c r="G209" s="487" t="s">
        <v>1053</v>
      </c>
      <c r="H209" s="487" t="s">
        <v>486</v>
      </c>
      <c r="I209" s="487" t="s">
        <v>1057</v>
      </c>
      <c r="J209" s="487" t="s">
        <v>1058</v>
      </c>
      <c r="K209" s="487" t="s">
        <v>1059</v>
      </c>
      <c r="L209" s="488">
        <v>120.61</v>
      </c>
      <c r="M209" s="488">
        <v>241.22</v>
      </c>
      <c r="N209" s="487">
        <v>2</v>
      </c>
      <c r="O209" s="573">
        <v>1.5</v>
      </c>
      <c r="P209" s="488">
        <v>120.61</v>
      </c>
      <c r="Q209" s="513">
        <v>0.5</v>
      </c>
      <c r="R209" s="487">
        <v>1</v>
      </c>
      <c r="S209" s="513">
        <v>0.5</v>
      </c>
      <c r="T209" s="573">
        <v>1</v>
      </c>
      <c r="U209" s="529">
        <v>0.66666666666666663</v>
      </c>
    </row>
    <row r="210" spans="1:21" ht="14.45" customHeight="1" x14ac:dyDescent="0.2">
      <c r="A210" s="486">
        <v>27</v>
      </c>
      <c r="B210" s="487" t="s">
        <v>503</v>
      </c>
      <c r="C210" s="487" t="s">
        <v>509</v>
      </c>
      <c r="D210" s="571" t="s">
        <v>1822</v>
      </c>
      <c r="E210" s="572" t="s">
        <v>516</v>
      </c>
      <c r="F210" s="487" t="s">
        <v>504</v>
      </c>
      <c r="G210" s="487" t="s">
        <v>1060</v>
      </c>
      <c r="H210" s="487" t="s">
        <v>271</v>
      </c>
      <c r="I210" s="487" t="s">
        <v>1061</v>
      </c>
      <c r="J210" s="487" t="s">
        <v>1062</v>
      </c>
      <c r="K210" s="487" t="s">
        <v>663</v>
      </c>
      <c r="L210" s="488">
        <v>0</v>
      </c>
      <c r="M210" s="488">
        <v>0</v>
      </c>
      <c r="N210" s="487">
        <v>1</v>
      </c>
      <c r="O210" s="573">
        <v>0.5</v>
      </c>
      <c r="P210" s="488"/>
      <c r="Q210" s="513"/>
      <c r="R210" s="487"/>
      <c r="S210" s="513">
        <v>0</v>
      </c>
      <c r="T210" s="573"/>
      <c r="U210" s="529">
        <v>0</v>
      </c>
    </row>
    <row r="211" spans="1:21" ht="14.45" customHeight="1" x14ac:dyDescent="0.2">
      <c r="A211" s="486">
        <v>27</v>
      </c>
      <c r="B211" s="487" t="s">
        <v>503</v>
      </c>
      <c r="C211" s="487" t="s">
        <v>509</v>
      </c>
      <c r="D211" s="571" t="s">
        <v>1822</v>
      </c>
      <c r="E211" s="572" t="s">
        <v>516</v>
      </c>
      <c r="F211" s="487" t="s">
        <v>504</v>
      </c>
      <c r="G211" s="487" t="s">
        <v>1060</v>
      </c>
      <c r="H211" s="487" t="s">
        <v>486</v>
      </c>
      <c r="I211" s="487" t="s">
        <v>1063</v>
      </c>
      <c r="J211" s="487" t="s">
        <v>1064</v>
      </c>
      <c r="K211" s="487" t="s">
        <v>1065</v>
      </c>
      <c r="L211" s="488">
        <v>0</v>
      </c>
      <c r="M211" s="488">
        <v>0</v>
      </c>
      <c r="N211" s="487">
        <v>3</v>
      </c>
      <c r="O211" s="573">
        <v>1</v>
      </c>
      <c r="P211" s="488">
        <v>0</v>
      </c>
      <c r="Q211" s="513"/>
      <c r="R211" s="487">
        <v>2</v>
      </c>
      <c r="S211" s="513">
        <v>0.66666666666666663</v>
      </c>
      <c r="T211" s="573">
        <v>0.5</v>
      </c>
      <c r="U211" s="529">
        <v>0.5</v>
      </c>
    </row>
    <row r="212" spans="1:21" ht="14.45" customHeight="1" x14ac:dyDescent="0.2">
      <c r="A212" s="486">
        <v>27</v>
      </c>
      <c r="B212" s="487" t="s">
        <v>503</v>
      </c>
      <c r="C212" s="487" t="s">
        <v>509</v>
      </c>
      <c r="D212" s="571" t="s">
        <v>1822</v>
      </c>
      <c r="E212" s="572" t="s">
        <v>516</v>
      </c>
      <c r="F212" s="487" t="s">
        <v>504</v>
      </c>
      <c r="G212" s="487" t="s">
        <v>1060</v>
      </c>
      <c r="H212" s="487" t="s">
        <v>486</v>
      </c>
      <c r="I212" s="487" t="s">
        <v>1066</v>
      </c>
      <c r="J212" s="487" t="s">
        <v>1064</v>
      </c>
      <c r="K212" s="487" t="s">
        <v>1067</v>
      </c>
      <c r="L212" s="488">
        <v>0</v>
      </c>
      <c r="M212" s="488">
        <v>0</v>
      </c>
      <c r="N212" s="487">
        <v>1</v>
      </c>
      <c r="O212" s="573">
        <v>0.5</v>
      </c>
      <c r="P212" s="488"/>
      <c r="Q212" s="513"/>
      <c r="R212" s="487"/>
      <c r="S212" s="513">
        <v>0</v>
      </c>
      <c r="T212" s="573"/>
      <c r="U212" s="529">
        <v>0</v>
      </c>
    </row>
    <row r="213" spans="1:21" ht="14.45" customHeight="1" x14ac:dyDescent="0.2">
      <c r="A213" s="486">
        <v>27</v>
      </c>
      <c r="B213" s="487" t="s">
        <v>503</v>
      </c>
      <c r="C213" s="487" t="s">
        <v>509</v>
      </c>
      <c r="D213" s="571" t="s">
        <v>1822</v>
      </c>
      <c r="E213" s="572" t="s">
        <v>516</v>
      </c>
      <c r="F213" s="487" t="s">
        <v>504</v>
      </c>
      <c r="G213" s="487" t="s">
        <v>615</v>
      </c>
      <c r="H213" s="487" t="s">
        <v>486</v>
      </c>
      <c r="I213" s="487" t="s">
        <v>1068</v>
      </c>
      <c r="J213" s="487" t="s">
        <v>617</v>
      </c>
      <c r="K213" s="487" t="s">
        <v>1069</v>
      </c>
      <c r="L213" s="488">
        <v>4961.1400000000003</v>
      </c>
      <c r="M213" s="488">
        <v>19844.560000000001</v>
      </c>
      <c r="N213" s="487">
        <v>4</v>
      </c>
      <c r="O213" s="573">
        <v>2</v>
      </c>
      <c r="P213" s="488">
        <v>9922.2800000000007</v>
      </c>
      <c r="Q213" s="513">
        <v>0.5</v>
      </c>
      <c r="R213" s="487">
        <v>2</v>
      </c>
      <c r="S213" s="513">
        <v>0.5</v>
      </c>
      <c r="T213" s="573">
        <v>1.5</v>
      </c>
      <c r="U213" s="529">
        <v>0.75</v>
      </c>
    </row>
    <row r="214" spans="1:21" ht="14.45" customHeight="1" x14ac:dyDescent="0.2">
      <c r="A214" s="486">
        <v>27</v>
      </c>
      <c r="B214" s="487" t="s">
        <v>503</v>
      </c>
      <c r="C214" s="487" t="s">
        <v>509</v>
      </c>
      <c r="D214" s="571" t="s">
        <v>1822</v>
      </c>
      <c r="E214" s="572" t="s">
        <v>516</v>
      </c>
      <c r="F214" s="487" t="s">
        <v>504</v>
      </c>
      <c r="G214" s="487" t="s">
        <v>615</v>
      </c>
      <c r="H214" s="487" t="s">
        <v>486</v>
      </c>
      <c r="I214" s="487" t="s">
        <v>1070</v>
      </c>
      <c r="J214" s="487" t="s">
        <v>617</v>
      </c>
      <c r="K214" s="487" t="s">
        <v>1071</v>
      </c>
      <c r="L214" s="488">
        <v>2669.75</v>
      </c>
      <c r="M214" s="488">
        <v>8009.25</v>
      </c>
      <c r="N214" s="487">
        <v>3</v>
      </c>
      <c r="O214" s="573">
        <v>2</v>
      </c>
      <c r="P214" s="488">
        <v>8009.25</v>
      </c>
      <c r="Q214" s="513">
        <v>1</v>
      </c>
      <c r="R214" s="487">
        <v>3</v>
      </c>
      <c r="S214" s="513">
        <v>1</v>
      </c>
      <c r="T214" s="573">
        <v>2</v>
      </c>
      <c r="U214" s="529">
        <v>1</v>
      </c>
    </row>
    <row r="215" spans="1:21" ht="14.45" customHeight="1" x14ac:dyDescent="0.2">
      <c r="A215" s="486">
        <v>27</v>
      </c>
      <c r="B215" s="487" t="s">
        <v>503</v>
      </c>
      <c r="C215" s="487" t="s">
        <v>509</v>
      </c>
      <c r="D215" s="571" t="s">
        <v>1822</v>
      </c>
      <c r="E215" s="572" t="s">
        <v>516</v>
      </c>
      <c r="F215" s="487" t="s">
        <v>504</v>
      </c>
      <c r="G215" s="487" t="s">
        <v>1072</v>
      </c>
      <c r="H215" s="487" t="s">
        <v>271</v>
      </c>
      <c r="I215" s="487" t="s">
        <v>1073</v>
      </c>
      <c r="J215" s="487" t="s">
        <v>1074</v>
      </c>
      <c r="K215" s="487" t="s">
        <v>1075</v>
      </c>
      <c r="L215" s="488">
        <v>544.38</v>
      </c>
      <c r="M215" s="488">
        <v>1633.1399999999999</v>
      </c>
      <c r="N215" s="487">
        <v>3</v>
      </c>
      <c r="O215" s="573">
        <v>2</v>
      </c>
      <c r="P215" s="488">
        <v>544.38</v>
      </c>
      <c r="Q215" s="513">
        <v>0.33333333333333337</v>
      </c>
      <c r="R215" s="487">
        <v>1</v>
      </c>
      <c r="S215" s="513">
        <v>0.33333333333333331</v>
      </c>
      <c r="T215" s="573">
        <v>0.5</v>
      </c>
      <c r="U215" s="529">
        <v>0.25</v>
      </c>
    </row>
    <row r="216" spans="1:21" ht="14.45" customHeight="1" x14ac:dyDescent="0.2">
      <c r="A216" s="486">
        <v>27</v>
      </c>
      <c r="B216" s="487" t="s">
        <v>503</v>
      </c>
      <c r="C216" s="487" t="s">
        <v>509</v>
      </c>
      <c r="D216" s="571" t="s">
        <v>1822</v>
      </c>
      <c r="E216" s="572" t="s">
        <v>516</v>
      </c>
      <c r="F216" s="487" t="s">
        <v>504</v>
      </c>
      <c r="G216" s="487" t="s">
        <v>1072</v>
      </c>
      <c r="H216" s="487" t="s">
        <v>271</v>
      </c>
      <c r="I216" s="487" t="s">
        <v>1076</v>
      </c>
      <c r="J216" s="487" t="s">
        <v>1077</v>
      </c>
      <c r="K216" s="487" t="s">
        <v>1078</v>
      </c>
      <c r="L216" s="488">
        <v>327.49</v>
      </c>
      <c r="M216" s="488">
        <v>982.47</v>
      </c>
      <c r="N216" s="487">
        <v>3</v>
      </c>
      <c r="O216" s="573">
        <v>1.5</v>
      </c>
      <c r="P216" s="488">
        <v>654.98</v>
      </c>
      <c r="Q216" s="513">
        <v>0.66666666666666663</v>
      </c>
      <c r="R216" s="487">
        <v>2</v>
      </c>
      <c r="S216" s="513">
        <v>0.66666666666666663</v>
      </c>
      <c r="T216" s="573">
        <v>1</v>
      </c>
      <c r="U216" s="529">
        <v>0.66666666666666663</v>
      </c>
    </row>
    <row r="217" spans="1:21" ht="14.45" customHeight="1" x14ac:dyDescent="0.2">
      <c r="A217" s="486">
        <v>27</v>
      </c>
      <c r="B217" s="487" t="s">
        <v>503</v>
      </c>
      <c r="C217" s="487" t="s">
        <v>509</v>
      </c>
      <c r="D217" s="571" t="s">
        <v>1822</v>
      </c>
      <c r="E217" s="572" t="s">
        <v>516</v>
      </c>
      <c r="F217" s="487" t="s">
        <v>504</v>
      </c>
      <c r="G217" s="487" t="s">
        <v>1072</v>
      </c>
      <c r="H217" s="487" t="s">
        <v>271</v>
      </c>
      <c r="I217" s="487" t="s">
        <v>1079</v>
      </c>
      <c r="J217" s="487" t="s">
        <v>1077</v>
      </c>
      <c r="K217" s="487" t="s">
        <v>1080</v>
      </c>
      <c r="L217" s="488">
        <v>544.38</v>
      </c>
      <c r="M217" s="488">
        <v>1088.76</v>
      </c>
      <c r="N217" s="487">
        <v>2</v>
      </c>
      <c r="O217" s="573">
        <v>2</v>
      </c>
      <c r="P217" s="488">
        <v>544.38</v>
      </c>
      <c r="Q217" s="513">
        <v>0.5</v>
      </c>
      <c r="R217" s="487">
        <v>1</v>
      </c>
      <c r="S217" s="513">
        <v>0.5</v>
      </c>
      <c r="T217" s="573">
        <v>1</v>
      </c>
      <c r="U217" s="529">
        <v>0.5</v>
      </c>
    </row>
    <row r="218" spans="1:21" ht="14.45" customHeight="1" x14ac:dyDescent="0.2">
      <c r="A218" s="486">
        <v>27</v>
      </c>
      <c r="B218" s="487" t="s">
        <v>503</v>
      </c>
      <c r="C218" s="487" t="s">
        <v>509</v>
      </c>
      <c r="D218" s="571" t="s">
        <v>1822</v>
      </c>
      <c r="E218" s="572" t="s">
        <v>516</v>
      </c>
      <c r="F218" s="487" t="s">
        <v>504</v>
      </c>
      <c r="G218" s="487" t="s">
        <v>1072</v>
      </c>
      <c r="H218" s="487" t="s">
        <v>271</v>
      </c>
      <c r="I218" s="487" t="s">
        <v>1081</v>
      </c>
      <c r="J218" s="487" t="s">
        <v>1077</v>
      </c>
      <c r="K218" s="487" t="s">
        <v>1082</v>
      </c>
      <c r="L218" s="488">
        <v>654.95000000000005</v>
      </c>
      <c r="M218" s="488">
        <v>654.95000000000005</v>
      </c>
      <c r="N218" s="487">
        <v>1</v>
      </c>
      <c r="O218" s="573">
        <v>0.5</v>
      </c>
      <c r="P218" s="488">
        <v>654.95000000000005</v>
      </c>
      <c r="Q218" s="513">
        <v>1</v>
      </c>
      <c r="R218" s="487">
        <v>1</v>
      </c>
      <c r="S218" s="513">
        <v>1</v>
      </c>
      <c r="T218" s="573">
        <v>0.5</v>
      </c>
      <c r="U218" s="529">
        <v>1</v>
      </c>
    </row>
    <row r="219" spans="1:21" ht="14.45" customHeight="1" x14ac:dyDescent="0.2">
      <c r="A219" s="486">
        <v>27</v>
      </c>
      <c r="B219" s="487" t="s">
        <v>503</v>
      </c>
      <c r="C219" s="487" t="s">
        <v>509</v>
      </c>
      <c r="D219" s="571" t="s">
        <v>1822</v>
      </c>
      <c r="E219" s="572" t="s">
        <v>516</v>
      </c>
      <c r="F219" s="487" t="s">
        <v>504</v>
      </c>
      <c r="G219" s="487" t="s">
        <v>1072</v>
      </c>
      <c r="H219" s="487" t="s">
        <v>271</v>
      </c>
      <c r="I219" s="487" t="s">
        <v>1083</v>
      </c>
      <c r="J219" s="487" t="s">
        <v>1077</v>
      </c>
      <c r="K219" s="487" t="s">
        <v>1084</v>
      </c>
      <c r="L219" s="488">
        <v>181.45</v>
      </c>
      <c r="M219" s="488">
        <v>362.9</v>
      </c>
      <c r="N219" s="487">
        <v>2</v>
      </c>
      <c r="O219" s="573">
        <v>0.5</v>
      </c>
      <c r="P219" s="488"/>
      <c r="Q219" s="513">
        <v>0</v>
      </c>
      <c r="R219" s="487"/>
      <c r="S219" s="513">
        <v>0</v>
      </c>
      <c r="T219" s="573"/>
      <c r="U219" s="529">
        <v>0</v>
      </c>
    </row>
    <row r="220" spans="1:21" ht="14.45" customHeight="1" x14ac:dyDescent="0.2">
      <c r="A220" s="486">
        <v>27</v>
      </c>
      <c r="B220" s="487" t="s">
        <v>503</v>
      </c>
      <c r="C220" s="487" t="s">
        <v>509</v>
      </c>
      <c r="D220" s="571" t="s">
        <v>1822</v>
      </c>
      <c r="E220" s="572" t="s">
        <v>516</v>
      </c>
      <c r="F220" s="487" t="s">
        <v>504</v>
      </c>
      <c r="G220" s="487" t="s">
        <v>1072</v>
      </c>
      <c r="H220" s="487" t="s">
        <v>271</v>
      </c>
      <c r="I220" s="487" t="s">
        <v>1085</v>
      </c>
      <c r="J220" s="487" t="s">
        <v>1077</v>
      </c>
      <c r="K220" s="487" t="s">
        <v>1086</v>
      </c>
      <c r="L220" s="488">
        <v>109.17</v>
      </c>
      <c r="M220" s="488">
        <v>218.34</v>
      </c>
      <c r="N220" s="487">
        <v>2</v>
      </c>
      <c r="O220" s="573">
        <v>0.5</v>
      </c>
      <c r="P220" s="488">
        <v>218.34</v>
      </c>
      <c r="Q220" s="513">
        <v>1</v>
      </c>
      <c r="R220" s="487">
        <v>2</v>
      </c>
      <c r="S220" s="513">
        <v>1</v>
      </c>
      <c r="T220" s="573">
        <v>0.5</v>
      </c>
      <c r="U220" s="529">
        <v>1</v>
      </c>
    </row>
    <row r="221" spans="1:21" ht="14.45" customHeight="1" x14ac:dyDescent="0.2">
      <c r="A221" s="486">
        <v>27</v>
      </c>
      <c r="B221" s="487" t="s">
        <v>503</v>
      </c>
      <c r="C221" s="487" t="s">
        <v>509</v>
      </c>
      <c r="D221" s="571" t="s">
        <v>1822</v>
      </c>
      <c r="E221" s="572" t="s">
        <v>516</v>
      </c>
      <c r="F221" s="487" t="s">
        <v>504</v>
      </c>
      <c r="G221" s="487" t="s">
        <v>1087</v>
      </c>
      <c r="H221" s="487" t="s">
        <v>271</v>
      </c>
      <c r="I221" s="487" t="s">
        <v>1088</v>
      </c>
      <c r="J221" s="487" t="s">
        <v>1089</v>
      </c>
      <c r="K221" s="487" t="s">
        <v>1090</v>
      </c>
      <c r="L221" s="488">
        <v>726.68</v>
      </c>
      <c r="M221" s="488">
        <v>2180.04</v>
      </c>
      <c r="N221" s="487">
        <v>3</v>
      </c>
      <c r="O221" s="573">
        <v>1</v>
      </c>
      <c r="P221" s="488">
        <v>2180.04</v>
      </c>
      <c r="Q221" s="513">
        <v>1</v>
      </c>
      <c r="R221" s="487">
        <v>3</v>
      </c>
      <c r="S221" s="513">
        <v>1</v>
      </c>
      <c r="T221" s="573">
        <v>1</v>
      </c>
      <c r="U221" s="529">
        <v>1</v>
      </c>
    </row>
    <row r="222" spans="1:21" ht="14.45" customHeight="1" x14ac:dyDescent="0.2">
      <c r="A222" s="486">
        <v>27</v>
      </c>
      <c r="B222" s="487" t="s">
        <v>503</v>
      </c>
      <c r="C222" s="487" t="s">
        <v>509</v>
      </c>
      <c r="D222" s="571" t="s">
        <v>1822</v>
      </c>
      <c r="E222" s="572" t="s">
        <v>516</v>
      </c>
      <c r="F222" s="487" t="s">
        <v>504</v>
      </c>
      <c r="G222" s="487" t="s">
        <v>1091</v>
      </c>
      <c r="H222" s="487" t="s">
        <v>271</v>
      </c>
      <c r="I222" s="487" t="s">
        <v>1092</v>
      </c>
      <c r="J222" s="487" t="s">
        <v>1093</v>
      </c>
      <c r="K222" s="487" t="s">
        <v>1094</v>
      </c>
      <c r="L222" s="488">
        <v>1112.1099999999999</v>
      </c>
      <c r="M222" s="488">
        <v>3336.33</v>
      </c>
      <c r="N222" s="487">
        <v>3</v>
      </c>
      <c r="O222" s="573">
        <v>1</v>
      </c>
      <c r="P222" s="488"/>
      <c r="Q222" s="513">
        <v>0</v>
      </c>
      <c r="R222" s="487"/>
      <c r="S222" s="513">
        <v>0</v>
      </c>
      <c r="T222" s="573"/>
      <c r="U222" s="529">
        <v>0</v>
      </c>
    </row>
    <row r="223" spans="1:21" ht="14.45" customHeight="1" x14ac:dyDescent="0.2">
      <c r="A223" s="486">
        <v>27</v>
      </c>
      <c r="B223" s="487" t="s">
        <v>503</v>
      </c>
      <c r="C223" s="487" t="s">
        <v>509</v>
      </c>
      <c r="D223" s="571" t="s">
        <v>1822</v>
      </c>
      <c r="E223" s="572" t="s">
        <v>516</v>
      </c>
      <c r="F223" s="487" t="s">
        <v>504</v>
      </c>
      <c r="G223" s="487" t="s">
        <v>1095</v>
      </c>
      <c r="H223" s="487" t="s">
        <v>271</v>
      </c>
      <c r="I223" s="487" t="s">
        <v>1096</v>
      </c>
      <c r="J223" s="487" t="s">
        <v>1097</v>
      </c>
      <c r="K223" s="487" t="s">
        <v>1098</v>
      </c>
      <c r="L223" s="488">
        <v>50.32</v>
      </c>
      <c r="M223" s="488">
        <v>150.96</v>
      </c>
      <c r="N223" s="487">
        <v>3</v>
      </c>
      <c r="O223" s="573">
        <v>0.5</v>
      </c>
      <c r="P223" s="488"/>
      <c r="Q223" s="513">
        <v>0</v>
      </c>
      <c r="R223" s="487"/>
      <c r="S223" s="513">
        <v>0</v>
      </c>
      <c r="T223" s="573"/>
      <c r="U223" s="529">
        <v>0</v>
      </c>
    </row>
    <row r="224" spans="1:21" ht="14.45" customHeight="1" x14ac:dyDescent="0.2">
      <c r="A224" s="486">
        <v>27</v>
      </c>
      <c r="B224" s="487" t="s">
        <v>503</v>
      </c>
      <c r="C224" s="487" t="s">
        <v>509</v>
      </c>
      <c r="D224" s="571" t="s">
        <v>1822</v>
      </c>
      <c r="E224" s="572" t="s">
        <v>516</v>
      </c>
      <c r="F224" s="487" t="s">
        <v>504</v>
      </c>
      <c r="G224" s="487" t="s">
        <v>1095</v>
      </c>
      <c r="H224" s="487" t="s">
        <v>271</v>
      </c>
      <c r="I224" s="487" t="s">
        <v>1099</v>
      </c>
      <c r="J224" s="487" t="s">
        <v>1097</v>
      </c>
      <c r="K224" s="487" t="s">
        <v>1100</v>
      </c>
      <c r="L224" s="488">
        <v>50.32</v>
      </c>
      <c r="M224" s="488">
        <v>150.96</v>
      </c>
      <c r="N224" s="487">
        <v>3</v>
      </c>
      <c r="O224" s="573">
        <v>1</v>
      </c>
      <c r="P224" s="488">
        <v>150.96</v>
      </c>
      <c r="Q224" s="513">
        <v>1</v>
      </c>
      <c r="R224" s="487">
        <v>3</v>
      </c>
      <c r="S224" s="513">
        <v>1</v>
      </c>
      <c r="T224" s="573">
        <v>1</v>
      </c>
      <c r="U224" s="529">
        <v>1</v>
      </c>
    </row>
    <row r="225" spans="1:21" ht="14.45" customHeight="1" x14ac:dyDescent="0.2">
      <c r="A225" s="486">
        <v>27</v>
      </c>
      <c r="B225" s="487" t="s">
        <v>503</v>
      </c>
      <c r="C225" s="487" t="s">
        <v>509</v>
      </c>
      <c r="D225" s="571" t="s">
        <v>1822</v>
      </c>
      <c r="E225" s="572" t="s">
        <v>516</v>
      </c>
      <c r="F225" s="487" t="s">
        <v>504</v>
      </c>
      <c r="G225" s="487" t="s">
        <v>1101</v>
      </c>
      <c r="H225" s="487" t="s">
        <v>271</v>
      </c>
      <c r="I225" s="487" t="s">
        <v>1102</v>
      </c>
      <c r="J225" s="487" t="s">
        <v>1103</v>
      </c>
      <c r="K225" s="487" t="s">
        <v>1104</v>
      </c>
      <c r="L225" s="488">
        <v>3317.7</v>
      </c>
      <c r="M225" s="488">
        <v>13270.8</v>
      </c>
      <c r="N225" s="487">
        <v>4</v>
      </c>
      <c r="O225" s="573">
        <v>0.5</v>
      </c>
      <c r="P225" s="488"/>
      <c r="Q225" s="513">
        <v>0</v>
      </c>
      <c r="R225" s="487"/>
      <c r="S225" s="513">
        <v>0</v>
      </c>
      <c r="T225" s="573"/>
      <c r="U225" s="529">
        <v>0</v>
      </c>
    </row>
    <row r="226" spans="1:21" ht="14.45" customHeight="1" x14ac:dyDescent="0.2">
      <c r="A226" s="486">
        <v>27</v>
      </c>
      <c r="B226" s="487" t="s">
        <v>503</v>
      </c>
      <c r="C226" s="487" t="s">
        <v>509</v>
      </c>
      <c r="D226" s="571" t="s">
        <v>1822</v>
      </c>
      <c r="E226" s="572" t="s">
        <v>516</v>
      </c>
      <c r="F226" s="487" t="s">
        <v>504</v>
      </c>
      <c r="G226" s="487" t="s">
        <v>1105</v>
      </c>
      <c r="H226" s="487" t="s">
        <v>271</v>
      </c>
      <c r="I226" s="487" t="s">
        <v>1106</v>
      </c>
      <c r="J226" s="487" t="s">
        <v>1107</v>
      </c>
      <c r="K226" s="487" t="s">
        <v>1108</v>
      </c>
      <c r="L226" s="488">
        <v>83.38</v>
      </c>
      <c r="M226" s="488">
        <v>250.14</v>
      </c>
      <c r="N226" s="487">
        <v>3</v>
      </c>
      <c r="O226" s="573">
        <v>0.5</v>
      </c>
      <c r="P226" s="488"/>
      <c r="Q226" s="513">
        <v>0</v>
      </c>
      <c r="R226" s="487"/>
      <c r="S226" s="513">
        <v>0</v>
      </c>
      <c r="T226" s="573"/>
      <c r="U226" s="529">
        <v>0</v>
      </c>
    </row>
    <row r="227" spans="1:21" ht="14.45" customHeight="1" x14ac:dyDescent="0.2">
      <c r="A227" s="486">
        <v>27</v>
      </c>
      <c r="B227" s="487" t="s">
        <v>503</v>
      </c>
      <c r="C227" s="487" t="s">
        <v>509</v>
      </c>
      <c r="D227" s="571" t="s">
        <v>1822</v>
      </c>
      <c r="E227" s="572" t="s">
        <v>516</v>
      </c>
      <c r="F227" s="487" t="s">
        <v>504</v>
      </c>
      <c r="G227" s="487" t="s">
        <v>1105</v>
      </c>
      <c r="H227" s="487" t="s">
        <v>271</v>
      </c>
      <c r="I227" s="487" t="s">
        <v>1109</v>
      </c>
      <c r="J227" s="487" t="s">
        <v>1107</v>
      </c>
      <c r="K227" s="487" t="s">
        <v>1110</v>
      </c>
      <c r="L227" s="488">
        <v>118.5</v>
      </c>
      <c r="M227" s="488">
        <v>237</v>
      </c>
      <c r="N227" s="487">
        <v>2</v>
      </c>
      <c r="O227" s="573">
        <v>0.5</v>
      </c>
      <c r="P227" s="488">
        <v>237</v>
      </c>
      <c r="Q227" s="513">
        <v>1</v>
      </c>
      <c r="R227" s="487">
        <v>2</v>
      </c>
      <c r="S227" s="513">
        <v>1</v>
      </c>
      <c r="T227" s="573">
        <v>0.5</v>
      </c>
      <c r="U227" s="529">
        <v>1</v>
      </c>
    </row>
    <row r="228" spans="1:21" ht="14.45" customHeight="1" x14ac:dyDescent="0.2">
      <c r="A228" s="486">
        <v>27</v>
      </c>
      <c r="B228" s="487" t="s">
        <v>503</v>
      </c>
      <c r="C228" s="487" t="s">
        <v>509</v>
      </c>
      <c r="D228" s="571" t="s">
        <v>1822</v>
      </c>
      <c r="E228" s="572" t="s">
        <v>516</v>
      </c>
      <c r="F228" s="487" t="s">
        <v>504</v>
      </c>
      <c r="G228" s="487" t="s">
        <v>1111</v>
      </c>
      <c r="H228" s="487" t="s">
        <v>271</v>
      </c>
      <c r="I228" s="487" t="s">
        <v>1112</v>
      </c>
      <c r="J228" s="487" t="s">
        <v>1113</v>
      </c>
      <c r="K228" s="487" t="s">
        <v>728</v>
      </c>
      <c r="L228" s="488">
        <v>0</v>
      </c>
      <c r="M228" s="488">
        <v>0</v>
      </c>
      <c r="N228" s="487">
        <v>1</v>
      </c>
      <c r="O228" s="573">
        <v>0.5</v>
      </c>
      <c r="P228" s="488">
        <v>0</v>
      </c>
      <c r="Q228" s="513"/>
      <c r="R228" s="487">
        <v>1</v>
      </c>
      <c r="S228" s="513">
        <v>1</v>
      </c>
      <c r="T228" s="573">
        <v>0.5</v>
      </c>
      <c r="U228" s="529">
        <v>1</v>
      </c>
    </row>
    <row r="229" spans="1:21" ht="14.45" customHeight="1" x14ac:dyDescent="0.2">
      <c r="A229" s="486">
        <v>27</v>
      </c>
      <c r="B229" s="487" t="s">
        <v>503</v>
      </c>
      <c r="C229" s="487" t="s">
        <v>509</v>
      </c>
      <c r="D229" s="571" t="s">
        <v>1822</v>
      </c>
      <c r="E229" s="572" t="s">
        <v>516</v>
      </c>
      <c r="F229" s="487" t="s">
        <v>504</v>
      </c>
      <c r="G229" s="487" t="s">
        <v>1111</v>
      </c>
      <c r="H229" s="487" t="s">
        <v>271</v>
      </c>
      <c r="I229" s="487" t="s">
        <v>1114</v>
      </c>
      <c r="J229" s="487" t="s">
        <v>1113</v>
      </c>
      <c r="K229" s="487" t="s">
        <v>532</v>
      </c>
      <c r="L229" s="488">
        <v>0</v>
      </c>
      <c r="M229" s="488">
        <v>0</v>
      </c>
      <c r="N229" s="487">
        <v>3</v>
      </c>
      <c r="O229" s="573">
        <v>0.5</v>
      </c>
      <c r="P229" s="488">
        <v>0</v>
      </c>
      <c r="Q229" s="513"/>
      <c r="R229" s="487">
        <v>3</v>
      </c>
      <c r="S229" s="513">
        <v>1</v>
      </c>
      <c r="T229" s="573">
        <v>0.5</v>
      </c>
      <c r="U229" s="529">
        <v>1</v>
      </c>
    </row>
    <row r="230" spans="1:21" ht="14.45" customHeight="1" x14ac:dyDescent="0.2">
      <c r="A230" s="486">
        <v>27</v>
      </c>
      <c r="B230" s="487" t="s">
        <v>503</v>
      </c>
      <c r="C230" s="487" t="s">
        <v>509</v>
      </c>
      <c r="D230" s="571" t="s">
        <v>1822</v>
      </c>
      <c r="E230" s="572" t="s">
        <v>516</v>
      </c>
      <c r="F230" s="487" t="s">
        <v>504</v>
      </c>
      <c r="G230" s="487" t="s">
        <v>628</v>
      </c>
      <c r="H230" s="487" t="s">
        <v>271</v>
      </c>
      <c r="I230" s="487" t="s">
        <v>1115</v>
      </c>
      <c r="J230" s="487" t="s">
        <v>1116</v>
      </c>
      <c r="K230" s="487" t="s">
        <v>1117</v>
      </c>
      <c r="L230" s="488">
        <v>94.28</v>
      </c>
      <c r="M230" s="488">
        <v>188.56</v>
      </c>
      <c r="N230" s="487">
        <v>2</v>
      </c>
      <c r="O230" s="573">
        <v>1</v>
      </c>
      <c r="P230" s="488">
        <v>94.28</v>
      </c>
      <c r="Q230" s="513">
        <v>0.5</v>
      </c>
      <c r="R230" s="487">
        <v>1</v>
      </c>
      <c r="S230" s="513">
        <v>0.5</v>
      </c>
      <c r="T230" s="573">
        <v>0.5</v>
      </c>
      <c r="U230" s="529">
        <v>0.5</v>
      </c>
    </row>
    <row r="231" spans="1:21" ht="14.45" customHeight="1" x14ac:dyDescent="0.2">
      <c r="A231" s="486">
        <v>27</v>
      </c>
      <c r="B231" s="487" t="s">
        <v>503</v>
      </c>
      <c r="C231" s="487" t="s">
        <v>509</v>
      </c>
      <c r="D231" s="571" t="s">
        <v>1822</v>
      </c>
      <c r="E231" s="572" t="s">
        <v>516</v>
      </c>
      <c r="F231" s="487" t="s">
        <v>504</v>
      </c>
      <c r="G231" s="487" t="s">
        <v>628</v>
      </c>
      <c r="H231" s="487" t="s">
        <v>486</v>
      </c>
      <c r="I231" s="487" t="s">
        <v>1118</v>
      </c>
      <c r="J231" s="487" t="s">
        <v>630</v>
      </c>
      <c r="K231" s="487" t="s">
        <v>1119</v>
      </c>
      <c r="L231" s="488">
        <v>105.23</v>
      </c>
      <c r="M231" s="488">
        <v>210.46</v>
      </c>
      <c r="N231" s="487">
        <v>2</v>
      </c>
      <c r="O231" s="573">
        <v>1</v>
      </c>
      <c r="P231" s="488"/>
      <c r="Q231" s="513">
        <v>0</v>
      </c>
      <c r="R231" s="487"/>
      <c r="S231" s="513">
        <v>0</v>
      </c>
      <c r="T231" s="573"/>
      <c r="U231" s="529">
        <v>0</v>
      </c>
    </row>
    <row r="232" spans="1:21" ht="14.45" customHeight="1" x14ac:dyDescent="0.2">
      <c r="A232" s="486">
        <v>27</v>
      </c>
      <c r="B232" s="487" t="s">
        <v>503</v>
      </c>
      <c r="C232" s="487" t="s">
        <v>509</v>
      </c>
      <c r="D232" s="571" t="s">
        <v>1822</v>
      </c>
      <c r="E232" s="572" t="s">
        <v>516</v>
      </c>
      <c r="F232" s="487" t="s">
        <v>504</v>
      </c>
      <c r="G232" s="487" t="s">
        <v>628</v>
      </c>
      <c r="H232" s="487" t="s">
        <v>486</v>
      </c>
      <c r="I232" s="487" t="s">
        <v>1120</v>
      </c>
      <c r="J232" s="487" t="s">
        <v>630</v>
      </c>
      <c r="K232" s="487" t="s">
        <v>1121</v>
      </c>
      <c r="L232" s="488">
        <v>126.27</v>
      </c>
      <c r="M232" s="488">
        <v>126.27</v>
      </c>
      <c r="N232" s="487">
        <v>1</v>
      </c>
      <c r="O232" s="573">
        <v>0.5</v>
      </c>
      <c r="P232" s="488"/>
      <c r="Q232" s="513">
        <v>0</v>
      </c>
      <c r="R232" s="487"/>
      <c r="S232" s="513">
        <v>0</v>
      </c>
      <c r="T232" s="573"/>
      <c r="U232" s="529">
        <v>0</v>
      </c>
    </row>
    <row r="233" spans="1:21" ht="14.45" customHeight="1" x14ac:dyDescent="0.2">
      <c r="A233" s="486">
        <v>27</v>
      </c>
      <c r="B233" s="487" t="s">
        <v>503</v>
      </c>
      <c r="C233" s="487" t="s">
        <v>509</v>
      </c>
      <c r="D233" s="571" t="s">
        <v>1822</v>
      </c>
      <c r="E233" s="572" t="s">
        <v>516</v>
      </c>
      <c r="F233" s="487" t="s">
        <v>504</v>
      </c>
      <c r="G233" s="487" t="s">
        <v>628</v>
      </c>
      <c r="H233" s="487" t="s">
        <v>486</v>
      </c>
      <c r="I233" s="487" t="s">
        <v>629</v>
      </c>
      <c r="J233" s="487" t="s">
        <v>630</v>
      </c>
      <c r="K233" s="487" t="s">
        <v>631</v>
      </c>
      <c r="L233" s="488">
        <v>63.14</v>
      </c>
      <c r="M233" s="488">
        <v>126.28</v>
      </c>
      <c r="N233" s="487">
        <v>2</v>
      </c>
      <c r="O233" s="573">
        <v>1</v>
      </c>
      <c r="P233" s="488">
        <v>63.14</v>
      </c>
      <c r="Q233" s="513">
        <v>0.5</v>
      </c>
      <c r="R233" s="487">
        <v>1</v>
      </c>
      <c r="S233" s="513">
        <v>0.5</v>
      </c>
      <c r="T233" s="573">
        <v>0.5</v>
      </c>
      <c r="U233" s="529">
        <v>0.5</v>
      </c>
    </row>
    <row r="234" spans="1:21" ht="14.45" customHeight="1" x14ac:dyDescent="0.2">
      <c r="A234" s="486">
        <v>27</v>
      </c>
      <c r="B234" s="487" t="s">
        <v>503</v>
      </c>
      <c r="C234" s="487" t="s">
        <v>509</v>
      </c>
      <c r="D234" s="571" t="s">
        <v>1822</v>
      </c>
      <c r="E234" s="572" t="s">
        <v>516</v>
      </c>
      <c r="F234" s="487" t="s">
        <v>504</v>
      </c>
      <c r="G234" s="487" t="s">
        <v>628</v>
      </c>
      <c r="H234" s="487" t="s">
        <v>486</v>
      </c>
      <c r="I234" s="487" t="s">
        <v>1122</v>
      </c>
      <c r="J234" s="487" t="s">
        <v>630</v>
      </c>
      <c r="K234" s="487" t="s">
        <v>1123</v>
      </c>
      <c r="L234" s="488">
        <v>84.18</v>
      </c>
      <c r="M234" s="488">
        <v>168.36</v>
      </c>
      <c r="N234" s="487">
        <v>2</v>
      </c>
      <c r="O234" s="573">
        <v>1</v>
      </c>
      <c r="P234" s="488">
        <v>84.18</v>
      </c>
      <c r="Q234" s="513">
        <v>0.5</v>
      </c>
      <c r="R234" s="487">
        <v>1</v>
      </c>
      <c r="S234" s="513">
        <v>0.5</v>
      </c>
      <c r="T234" s="573">
        <v>0.5</v>
      </c>
      <c r="U234" s="529">
        <v>0.5</v>
      </c>
    </row>
    <row r="235" spans="1:21" ht="14.45" customHeight="1" x14ac:dyDescent="0.2">
      <c r="A235" s="486">
        <v>27</v>
      </c>
      <c r="B235" s="487" t="s">
        <v>503</v>
      </c>
      <c r="C235" s="487" t="s">
        <v>509</v>
      </c>
      <c r="D235" s="571" t="s">
        <v>1822</v>
      </c>
      <c r="E235" s="572" t="s">
        <v>516</v>
      </c>
      <c r="F235" s="487" t="s">
        <v>504</v>
      </c>
      <c r="G235" s="487" t="s">
        <v>628</v>
      </c>
      <c r="H235" s="487" t="s">
        <v>271</v>
      </c>
      <c r="I235" s="487" t="s">
        <v>1124</v>
      </c>
      <c r="J235" s="487" t="s">
        <v>1116</v>
      </c>
      <c r="K235" s="487" t="s">
        <v>1125</v>
      </c>
      <c r="L235" s="488">
        <v>84.18</v>
      </c>
      <c r="M235" s="488">
        <v>84.18</v>
      </c>
      <c r="N235" s="487">
        <v>1</v>
      </c>
      <c r="O235" s="573">
        <v>0.5</v>
      </c>
      <c r="P235" s="488">
        <v>84.18</v>
      </c>
      <c r="Q235" s="513">
        <v>1</v>
      </c>
      <c r="R235" s="487">
        <v>1</v>
      </c>
      <c r="S235" s="513">
        <v>1</v>
      </c>
      <c r="T235" s="573">
        <v>0.5</v>
      </c>
      <c r="U235" s="529">
        <v>1</v>
      </c>
    </row>
    <row r="236" spans="1:21" ht="14.45" customHeight="1" x14ac:dyDescent="0.2">
      <c r="A236" s="486">
        <v>27</v>
      </c>
      <c r="B236" s="487" t="s">
        <v>503</v>
      </c>
      <c r="C236" s="487" t="s">
        <v>509</v>
      </c>
      <c r="D236" s="571" t="s">
        <v>1822</v>
      </c>
      <c r="E236" s="572" t="s">
        <v>516</v>
      </c>
      <c r="F236" s="487" t="s">
        <v>504</v>
      </c>
      <c r="G236" s="487" t="s">
        <v>628</v>
      </c>
      <c r="H236" s="487" t="s">
        <v>486</v>
      </c>
      <c r="I236" s="487" t="s">
        <v>632</v>
      </c>
      <c r="J236" s="487" t="s">
        <v>630</v>
      </c>
      <c r="K236" s="487" t="s">
        <v>633</v>
      </c>
      <c r="L236" s="488">
        <v>49.08</v>
      </c>
      <c r="M236" s="488">
        <v>196.32</v>
      </c>
      <c r="N236" s="487">
        <v>4</v>
      </c>
      <c r="O236" s="573">
        <v>2</v>
      </c>
      <c r="P236" s="488">
        <v>98.16</v>
      </c>
      <c r="Q236" s="513">
        <v>0.5</v>
      </c>
      <c r="R236" s="487">
        <v>2</v>
      </c>
      <c r="S236" s="513">
        <v>0.5</v>
      </c>
      <c r="T236" s="573">
        <v>1</v>
      </c>
      <c r="U236" s="529">
        <v>0.5</v>
      </c>
    </row>
    <row r="237" spans="1:21" ht="14.45" customHeight="1" x14ac:dyDescent="0.2">
      <c r="A237" s="486">
        <v>27</v>
      </c>
      <c r="B237" s="487" t="s">
        <v>503</v>
      </c>
      <c r="C237" s="487" t="s">
        <v>509</v>
      </c>
      <c r="D237" s="571" t="s">
        <v>1822</v>
      </c>
      <c r="E237" s="572" t="s">
        <v>516</v>
      </c>
      <c r="F237" s="487" t="s">
        <v>504</v>
      </c>
      <c r="G237" s="487" t="s">
        <v>628</v>
      </c>
      <c r="H237" s="487" t="s">
        <v>486</v>
      </c>
      <c r="I237" s="487" t="s">
        <v>1126</v>
      </c>
      <c r="J237" s="487" t="s">
        <v>1116</v>
      </c>
      <c r="K237" s="487" t="s">
        <v>1125</v>
      </c>
      <c r="L237" s="488">
        <v>84.18</v>
      </c>
      <c r="M237" s="488">
        <v>84.18</v>
      </c>
      <c r="N237" s="487">
        <v>1</v>
      </c>
      <c r="O237" s="573">
        <v>0.5</v>
      </c>
      <c r="P237" s="488"/>
      <c r="Q237" s="513">
        <v>0</v>
      </c>
      <c r="R237" s="487"/>
      <c r="S237" s="513">
        <v>0</v>
      </c>
      <c r="T237" s="573"/>
      <c r="U237" s="529">
        <v>0</v>
      </c>
    </row>
    <row r="238" spans="1:21" ht="14.45" customHeight="1" x14ac:dyDescent="0.2">
      <c r="A238" s="486">
        <v>27</v>
      </c>
      <c r="B238" s="487" t="s">
        <v>503</v>
      </c>
      <c r="C238" s="487" t="s">
        <v>509</v>
      </c>
      <c r="D238" s="571" t="s">
        <v>1822</v>
      </c>
      <c r="E238" s="572" t="s">
        <v>516</v>
      </c>
      <c r="F238" s="487" t="s">
        <v>504</v>
      </c>
      <c r="G238" s="487" t="s">
        <v>1127</v>
      </c>
      <c r="H238" s="487" t="s">
        <v>271</v>
      </c>
      <c r="I238" s="487" t="s">
        <v>1128</v>
      </c>
      <c r="J238" s="487" t="s">
        <v>1129</v>
      </c>
      <c r="K238" s="487" t="s">
        <v>1130</v>
      </c>
      <c r="L238" s="488">
        <v>0</v>
      </c>
      <c r="M238" s="488">
        <v>0</v>
      </c>
      <c r="N238" s="487">
        <v>8</v>
      </c>
      <c r="O238" s="573">
        <v>1.5</v>
      </c>
      <c r="P238" s="488">
        <v>0</v>
      </c>
      <c r="Q238" s="513"/>
      <c r="R238" s="487">
        <v>6</v>
      </c>
      <c r="S238" s="513">
        <v>0.75</v>
      </c>
      <c r="T238" s="573">
        <v>1</v>
      </c>
      <c r="U238" s="529">
        <v>0.66666666666666663</v>
      </c>
    </row>
    <row r="239" spans="1:21" ht="14.45" customHeight="1" x14ac:dyDescent="0.2">
      <c r="A239" s="486">
        <v>27</v>
      </c>
      <c r="B239" s="487" t="s">
        <v>503</v>
      </c>
      <c r="C239" s="487" t="s">
        <v>509</v>
      </c>
      <c r="D239" s="571" t="s">
        <v>1822</v>
      </c>
      <c r="E239" s="572" t="s">
        <v>516</v>
      </c>
      <c r="F239" s="487" t="s">
        <v>504</v>
      </c>
      <c r="G239" s="487" t="s">
        <v>634</v>
      </c>
      <c r="H239" s="487" t="s">
        <v>271</v>
      </c>
      <c r="I239" s="487" t="s">
        <v>635</v>
      </c>
      <c r="J239" s="487" t="s">
        <v>636</v>
      </c>
      <c r="K239" s="487" t="s">
        <v>637</v>
      </c>
      <c r="L239" s="488">
        <v>121.92</v>
      </c>
      <c r="M239" s="488">
        <v>4389.12</v>
      </c>
      <c r="N239" s="487">
        <v>36</v>
      </c>
      <c r="O239" s="573">
        <v>9</v>
      </c>
      <c r="P239" s="488">
        <v>2438.4</v>
      </c>
      <c r="Q239" s="513">
        <v>0.55555555555555558</v>
      </c>
      <c r="R239" s="487">
        <v>20</v>
      </c>
      <c r="S239" s="513">
        <v>0.55555555555555558</v>
      </c>
      <c r="T239" s="573">
        <v>4.5</v>
      </c>
      <c r="U239" s="529">
        <v>0.5</v>
      </c>
    </row>
    <row r="240" spans="1:21" ht="14.45" customHeight="1" x14ac:dyDescent="0.2">
      <c r="A240" s="486">
        <v>27</v>
      </c>
      <c r="B240" s="487" t="s">
        <v>503</v>
      </c>
      <c r="C240" s="487" t="s">
        <v>509</v>
      </c>
      <c r="D240" s="571" t="s">
        <v>1822</v>
      </c>
      <c r="E240" s="572" t="s">
        <v>516</v>
      </c>
      <c r="F240" s="487" t="s">
        <v>504</v>
      </c>
      <c r="G240" s="487" t="s">
        <v>634</v>
      </c>
      <c r="H240" s="487" t="s">
        <v>271</v>
      </c>
      <c r="I240" s="487" t="s">
        <v>1131</v>
      </c>
      <c r="J240" s="487" t="s">
        <v>636</v>
      </c>
      <c r="K240" s="487" t="s">
        <v>637</v>
      </c>
      <c r="L240" s="488">
        <v>121.92</v>
      </c>
      <c r="M240" s="488">
        <v>365.76</v>
      </c>
      <c r="N240" s="487">
        <v>3</v>
      </c>
      <c r="O240" s="573">
        <v>0.5</v>
      </c>
      <c r="P240" s="488"/>
      <c r="Q240" s="513">
        <v>0</v>
      </c>
      <c r="R240" s="487"/>
      <c r="S240" s="513">
        <v>0</v>
      </c>
      <c r="T240" s="573"/>
      <c r="U240" s="529">
        <v>0</v>
      </c>
    </row>
    <row r="241" spans="1:21" ht="14.45" customHeight="1" x14ac:dyDescent="0.2">
      <c r="A241" s="486">
        <v>27</v>
      </c>
      <c r="B241" s="487" t="s">
        <v>503</v>
      </c>
      <c r="C241" s="487" t="s">
        <v>509</v>
      </c>
      <c r="D241" s="571" t="s">
        <v>1822</v>
      </c>
      <c r="E241" s="572" t="s">
        <v>516</v>
      </c>
      <c r="F241" s="487" t="s">
        <v>504</v>
      </c>
      <c r="G241" s="487" t="s">
        <v>1132</v>
      </c>
      <c r="H241" s="487" t="s">
        <v>271</v>
      </c>
      <c r="I241" s="487" t="s">
        <v>1133</v>
      </c>
      <c r="J241" s="487" t="s">
        <v>1134</v>
      </c>
      <c r="K241" s="487" t="s">
        <v>1135</v>
      </c>
      <c r="L241" s="488">
        <v>140.87</v>
      </c>
      <c r="M241" s="488">
        <v>422.61</v>
      </c>
      <c r="N241" s="487">
        <v>3</v>
      </c>
      <c r="O241" s="573">
        <v>0.5</v>
      </c>
      <c r="P241" s="488">
        <v>422.61</v>
      </c>
      <c r="Q241" s="513">
        <v>1</v>
      </c>
      <c r="R241" s="487">
        <v>3</v>
      </c>
      <c r="S241" s="513">
        <v>1</v>
      </c>
      <c r="T241" s="573">
        <v>0.5</v>
      </c>
      <c r="U241" s="529">
        <v>1</v>
      </c>
    </row>
    <row r="242" spans="1:21" ht="14.45" customHeight="1" x14ac:dyDescent="0.2">
      <c r="A242" s="486">
        <v>27</v>
      </c>
      <c r="B242" s="487" t="s">
        <v>503</v>
      </c>
      <c r="C242" s="487" t="s">
        <v>509</v>
      </c>
      <c r="D242" s="571" t="s">
        <v>1822</v>
      </c>
      <c r="E242" s="572" t="s">
        <v>516</v>
      </c>
      <c r="F242" s="487" t="s">
        <v>505</v>
      </c>
      <c r="G242" s="487" t="s">
        <v>803</v>
      </c>
      <c r="H242" s="487" t="s">
        <v>271</v>
      </c>
      <c r="I242" s="487" t="s">
        <v>1136</v>
      </c>
      <c r="J242" s="487" t="s">
        <v>805</v>
      </c>
      <c r="K242" s="487"/>
      <c r="L242" s="488">
        <v>0</v>
      </c>
      <c r="M242" s="488">
        <v>0</v>
      </c>
      <c r="N242" s="487">
        <v>1</v>
      </c>
      <c r="O242" s="573">
        <v>1</v>
      </c>
      <c r="P242" s="488"/>
      <c r="Q242" s="513"/>
      <c r="R242" s="487"/>
      <c r="S242" s="513">
        <v>0</v>
      </c>
      <c r="T242" s="573"/>
      <c r="U242" s="529">
        <v>0</v>
      </c>
    </row>
    <row r="243" spans="1:21" ht="14.45" customHeight="1" x14ac:dyDescent="0.2">
      <c r="A243" s="486">
        <v>27</v>
      </c>
      <c r="B243" s="487" t="s">
        <v>503</v>
      </c>
      <c r="C243" s="487" t="s">
        <v>509</v>
      </c>
      <c r="D243" s="571" t="s">
        <v>1822</v>
      </c>
      <c r="E243" s="572" t="s">
        <v>516</v>
      </c>
      <c r="F243" s="487" t="s">
        <v>505</v>
      </c>
      <c r="G243" s="487" t="s">
        <v>803</v>
      </c>
      <c r="H243" s="487" t="s">
        <v>271</v>
      </c>
      <c r="I243" s="487" t="s">
        <v>1137</v>
      </c>
      <c r="J243" s="487" t="s">
        <v>805</v>
      </c>
      <c r="K243" s="487"/>
      <c r="L243" s="488">
        <v>0</v>
      </c>
      <c r="M243" s="488">
        <v>0</v>
      </c>
      <c r="N243" s="487">
        <v>2</v>
      </c>
      <c r="O243" s="573">
        <v>1.5</v>
      </c>
      <c r="P243" s="488">
        <v>0</v>
      </c>
      <c r="Q243" s="513"/>
      <c r="R243" s="487">
        <v>2</v>
      </c>
      <c r="S243" s="513">
        <v>1</v>
      </c>
      <c r="T243" s="573">
        <v>1.5</v>
      </c>
      <c r="U243" s="529">
        <v>1</v>
      </c>
    </row>
    <row r="244" spans="1:21" ht="14.45" customHeight="1" x14ac:dyDescent="0.2">
      <c r="A244" s="486">
        <v>27</v>
      </c>
      <c r="B244" s="487" t="s">
        <v>503</v>
      </c>
      <c r="C244" s="487" t="s">
        <v>509</v>
      </c>
      <c r="D244" s="571" t="s">
        <v>1822</v>
      </c>
      <c r="E244" s="572" t="s">
        <v>516</v>
      </c>
      <c r="F244" s="487" t="s">
        <v>506</v>
      </c>
      <c r="G244" s="487" t="s">
        <v>803</v>
      </c>
      <c r="H244" s="487" t="s">
        <v>271</v>
      </c>
      <c r="I244" s="487" t="s">
        <v>1138</v>
      </c>
      <c r="J244" s="487" t="s">
        <v>1139</v>
      </c>
      <c r="K244" s="487" t="s">
        <v>1140</v>
      </c>
      <c r="L244" s="488">
        <v>600.29999999999995</v>
      </c>
      <c r="M244" s="488">
        <v>600.29999999999995</v>
      </c>
      <c r="N244" s="487">
        <v>1</v>
      </c>
      <c r="O244" s="573">
        <v>1</v>
      </c>
      <c r="P244" s="488">
        <v>600.29999999999995</v>
      </c>
      <c r="Q244" s="513">
        <v>1</v>
      </c>
      <c r="R244" s="487">
        <v>1</v>
      </c>
      <c r="S244" s="513">
        <v>1</v>
      </c>
      <c r="T244" s="573">
        <v>1</v>
      </c>
      <c r="U244" s="529">
        <v>1</v>
      </c>
    </row>
    <row r="245" spans="1:21" ht="14.45" customHeight="1" x14ac:dyDescent="0.2">
      <c r="A245" s="486">
        <v>27</v>
      </c>
      <c r="B245" s="487" t="s">
        <v>503</v>
      </c>
      <c r="C245" s="487" t="s">
        <v>509</v>
      </c>
      <c r="D245" s="571" t="s">
        <v>1822</v>
      </c>
      <c r="E245" s="572" t="s">
        <v>520</v>
      </c>
      <c r="F245" s="487" t="s">
        <v>504</v>
      </c>
      <c r="G245" s="487" t="s">
        <v>638</v>
      </c>
      <c r="H245" s="487" t="s">
        <v>271</v>
      </c>
      <c r="I245" s="487" t="s">
        <v>639</v>
      </c>
      <c r="J245" s="487" t="s">
        <v>640</v>
      </c>
      <c r="K245" s="487" t="s">
        <v>641</v>
      </c>
      <c r="L245" s="488">
        <v>35.11</v>
      </c>
      <c r="M245" s="488">
        <v>105.33</v>
      </c>
      <c r="N245" s="487">
        <v>3</v>
      </c>
      <c r="O245" s="573">
        <v>0.5</v>
      </c>
      <c r="P245" s="488"/>
      <c r="Q245" s="513">
        <v>0</v>
      </c>
      <c r="R245" s="487"/>
      <c r="S245" s="513">
        <v>0</v>
      </c>
      <c r="T245" s="573"/>
      <c r="U245" s="529">
        <v>0</v>
      </c>
    </row>
    <row r="246" spans="1:21" ht="14.45" customHeight="1" x14ac:dyDescent="0.2">
      <c r="A246" s="486">
        <v>27</v>
      </c>
      <c r="B246" s="487" t="s">
        <v>503</v>
      </c>
      <c r="C246" s="487" t="s">
        <v>509</v>
      </c>
      <c r="D246" s="571" t="s">
        <v>1822</v>
      </c>
      <c r="E246" s="572" t="s">
        <v>520</v>
      </c>
      <c r="F246" s="487" t="s">
        <v>504</v>
      </c>
      <c r="G246" s="487" t="s">
        <v>638</v>
      </c>
      <c r="H246" s="487" t="s">
        <v>271</v>
      </c>
      <c r="I246" s="487" t="s">
        <v>1141</v>
      </c>
      <c r="J246" s="487" t="s">
        <v>1142</v>
      </c>
      <c r="K246" s="487" t="s">
        <v>641</v>
      </c>
      <c r="L246" s="488">
        <v>35.11</v>
      </c>
      <c r="M246" s="488">
        <v>315.99</v>
      </c>
      <c r="N246" s="487">
        <v>9</v>
      </c>
      <c r="O246" s="573">
        <v>1.5</v>
      </c>
      <c r="P246" s="488">
        <v>105.33</v>
      </c>
      <c r="Q246" s="513">
        <v>0.33333333333333331</v>
      </c>
      <c r="R246" s="487">
        <v>3</v>
      </c>
      <c r="S246" s="513">
        <v>0.33333333333333331</v>
      </c>
      <c r="T246" s="573">
        <v>0.5</v>
      </c>
      <c r="U246" s="529">
        <v>0.33333333333333331</v>
      </c>
    </row>
    <row r="247" spans="1:21" ht="14.45" customHeight="1" x14ac:dyDescent="0.2">
      <c r="A247" s="486">
        <v>27</v>
      </c>
      <c r="B247" s="487" t="s">
        <v>503</v>
      </c>
      <c r="C247" s="487" t="s">
        <v>509</v>
      </c>
      <c r="D247" s="571" t="s">
        <v>1822</v>
      </c>
      <c r="E247" s="572" t="s">
        <v>520</v>
      </c>
      <c r="F247" s="487" t="s">
        <v>504</v>
      </c>
      <c r="G247" s="487" t="s">
        <v>537</v>
      </c>
      <c r="H247" s="487" t="s">
        <v>271</v>
      </c>
      <c r="I247" s="487" t="s">
        <v>642</v>
      </c>
      <c r="J247" s="487" t="s">
        <v>643</v>
      </c>
      <c r="K247" s="487" t="s">
        <v>540</v>
      </c>
      <c r="L247" s="488">
        <v>72.55</v>
      </c>
      <c r="M247" s="488">
        <v>72.55</v>
      </c>
      <c r="N247" s="487">
        <v>1</v>
      </c>
      <c r="O247" s="573">
        <v>1</v>
      </c>
      <c r="P247" s="488">
        <v>72.55</v>
      </c>
      <c r="Q247" s="513">
        <v>1</v>
      </c>
      <c r="R247" s="487">
        <v>1</v>
      </c>
      <c r="S247" s="513">
        <v>1</v>
      </c>
      <c r="T247" s="573">
        <v>1</v>
      </c>
      <c r="U247" s="529">
        <v>1</v>
      </c>
    </row>
    <row r="248" spans="1:21" ht="14.45" customHeight="1" x14ac:dyDescent="0.2">
      <c r="A248" s="486">
        <v>27</v>
      </c>
      <c r="B248" s="487" t="s">
        <v>503</v>
      </c>
      <c r="C248" s="487" t="s">
        <v>509</v>
      </c>
      <c r="D248" s="571" t="s">
        <v>1822</v>
      </c>
      <c r="E248" s="572" t="s">
        <v>520</v>
      </c>
      <c r="F248" s="487" t="s">
        <v>504</v>
      </c>
      <c r="G248" s="487" t="s">
        <v>537</v>
      </c>
      <c r="H248" s="487" t="s">
        <v>486</v>
      </c>
      <c r="I248" s="487" t="s">
        <v>538</v>
      </c>
      <c r="J248" s="487" t="s">
        <v>539</v>
      </c>
      <c r="K248" s="487" t="s">
        <v>540</v>
      </c>
      <c r="L248" s="488">
        <v>72.55</v>
      </c>
      <c r="M248" s="488">
        <v>652.95000000000005</v>
      </c>
      <c r="N248" s="487">
        <v>9</v>
      </c>
      <c r="O248" s="573">
        <v>5</v>
      </c>
      <c r="P248" s="488">
        <v>145.1</v>
      </c>
      <c r="Q248" s="513">
        <v>0.22222222222222221</v>
      </c>
      <c r="R248" s="487">
        <v>2</v>
      </c>
      <c r="S248" s="513">
        <v>0.22222222222222221</v>
      </c>
      <c r="T248" s="573">
        <v>1</v>
      </c>
      <c r="U248" s="529">
        <v>0.2</v>
      </c>
    </row>
    <row r="249" spans="1:21" ht="14.45" customHeight="1" x14ac:dyDescent="0.2">
      <c r="A249" s="486">
        <v>27</v>
      </c>
      <c r="B249" s="487" t="s">
        <v>503</v>
      </c>
      <c r="C249" s="487" t="s">
        <v>509</v>
      </c>
      <c r="D249" s="571" t="s">
        <v>1822</v>
      </c>
      <c r="E249" s="572" t="s">
        <v>520</v>
      </c>
      <c r="F249" s="487" t="s">
        <v>504</v>
      </c>
      <c r="G249" s="487" t="s">
        <v>541</v>
      </c>
      <c r="H249" s="487" t="s">
        <v>486</v>
      </c>
      <c r="I249" s="487" t="s">
        <v>542</v>
      </c>
      <c r="J249" s="487" t="s">
        <v>543</v>
      </c>
      <c r="K249" s="487" t="s">
        <v>544</v>
      </c>
      <c r="L249" s="488">
        <v>93.27</v>
      </c>
      <c r="M249" s="488">
        <v>466.34999999999997</v>
      </c>
      <c r="N249" s="487">
        <v>5</v>
      </c>
      <c r="O249" s="573">
        <v>3</v>
      </c>
      <c r="P249" s="488">
        <v>466.34999999999997</v>
      </c>
      <c r="Q249" s="513">
        <v>1</v>
      </c>
      <c r="R249" s="487">
        <v>5</v>
      </c>
      <c r="S249" s="513">
        <v>1</v>
      </c>
      <c r="T249" s="573">
        <v>3</v>
      </c>
      <c r="U249" s="529">
        <v>1</v>
      </c>
    </row>
    <row r="250" spans="1:21" ht="14.45" customHeight="1" x14ac:dyDescent="0.2">
      <c r="A250" s="486">
        <v>27</v>
      </c>
      <c r="B250" s="487" t="s">
        <v>503</v>
      </c>
      <c r="C250" s="487" t="s">
        <v>509</v>
      </c>
      <c r="D250" s="571" t="s">
        <v>1822</v>
      </c>
      <c r="E250" s="572" t="s">
        <v>520</v>
      </c>
      <c r="F250" s="487" t="s">
        <v>504</v>
      </c>
      <c r="G250" s="487" t="s">
        <v>541</v>
      </c>
      <c r="H250" s="487" t="s">
        <v>486</v>
      </c>
      <c r="I250" s="487" t="s">
        <v>545</v>
      </c>
      <c r="J250" s="487" t="s">
        <v>543</v>
      </c>
      <c r="K250" s="487" t="s">
        <v>546</v>
      </c>
      <c r="L250" s="488">
        <v>31.09</v>
      </c>
      <c r="M250" s="488">
        <v>528.53</v>
      </c>
      <c r="N250" s="487">
        <v>17</v>
      </c>
      <c r="O250" s="573">
        <v>4.5</v>
      </c>
      <c r="P250" s="488">
        <v>62.18</v>
      </c>
      <c r="Q250" s="513">
        <v>0.11764705882352942</v>
      </c>
      <c r="R250" s="487">
        <v>2</v>
      </c>
      <c r="S250" s="513">
        <v>0.11764705882352941</v>
      </c>
      <c r="T250" s="573">
        <v>1</v>
      </c>
      <c r="U250" s="529">
        <v>0.22222222222222221</v>
      </c>
    </row>
    <row r="251" spans="1:21" ht="14.45" customHeight="1" x14ac:dyDescent="0.2">
      <c r="A251" s="486">
        <v>27</v>
      </c>
      <c r="B251" s="487" t="s">
        <v>503</v>
      </c>
      <c r="C251" s="487" t="s">
        <v>509</v>
      </c>
      <c r="D251" s="571" t="s">
        <v>1822</v>
      </c>
      <c r="E251" s="572" t="s">
        <v>520</v>
      </c>
      <c r="F251" s="487" t="s">
        <v>504</v>
      </c>
      <c r="G251" s="487" t="s">
        <v>541</v>
      </c>
      <c r="H251" s="487" t="s">
        <v>271</v>
      </c>
      <c r="I251" s="487" t="s">
        <v>1143</v>
      </c>
      <c r="J251" s="487" t="s">
        <v>1144</v>
      </c>
      <c r="K251" s="487" t="s">
        <v>1145</v>
      </c>
      <c r="L251" s="488">
        <v>62.18</v>
      </c>
      <c r="M251" s="488">
        <v>186.54</v>
      </c>
      <c r="N251" s="487">
        <v>3</v>
      </c>
      <c r="O251" s="573">
        <v>0.5</v>
      </c>
      <c r="P251" s="488">
        <v>186.54</v>
      </c>
      <c r="Q251" s="513">
        <v>1</v>
      </c>
      <c r="R251" s="487">
        <v>3</v>
      </c>
      <c r="S251" s="513">
        <v>1</v>
      </c>
      <c r="T251" s="573">
        <v>0.5</v>
      </c>
      <c r="U251" s="529">
        <v>1</v>
      </c>
    </row>
    <row r="252" spans="1:21" ht="14.45" customHeight="1" x14ac:dyDescent="0.2">
      <c r="A252" s="486">
        <v>27</v>
      </c>
      <c r="B252" s="487" t="s">
        <v>503</v>
      </c>
      <c r="C252" s="487" t="s">
        <v>509</v>
      </c>
      <c r="D252" s="571" t="s">
        <v>1822</v>
      </c>
      <c r="E252" s="572" t="s">
        <v>520</v>
      </c>
      <c r="F252" s="487" t="s">
        <v>504</v>
      </c>
      <c r="G252" s="487" t="s">
        <v>541</v>
      </c>
      <c r="H252" s="487" t="s">
        <v>486</v>
      </c>
      <c r="I252" s="487" t="s">
        <v>1146</v>
      </c>
      <c r="J252" s="487" t="s">
        <v>543</v>
      </c>
      <c r="K252" s="487" t="s">
        <v>1145</v>
      </c>
      <c r="L252" s="488">
        <v>62.18</v>
      </c>
      <c r="M252" s="488">
        <v>186.54</v>
      </c>
      <c r="N252" s="487">
        <v>3</v>
      </c>
      <c r="O252" s="573">
        <v>0.5</v>
      </c>
      <c r="P252" s="488">
        <v>186.54</v>
      </c>
      <c r="Q252" s="513">
        <v>1</v>
      </c>
      <c r="R252" s="487">
        <v>3</v>
      </c>
      <c r="S252" s="513">
        <v>1</v>
      </c>
      <c r="T252" s="573">
        <v>0.5</v>
      </c>
      <c r="U252" s="529">
        <v>1</v>
      </c>
    </row>
    <row r="253" spans="1:21" ht="14.45" customHeight="1" x14ac:dyDescent="0.2">
      <c r="A253" s="486">
        <v>27</v>
      </c>
      <c r="B253" s="487" t="s">
        <v>503</v>
      </c>
      <c r="C253" s="487" t="s">
        <v>509</v>
      </c>
      <c r="D253" s="571" t="s">
        <v>1822</v>
      </c>
      <c r="E253" s="572" t="s">
        <v>520</v>
      </c>
      <c r="F253" s="487" t="s">
        <v>504</v>
      </c>
      <c r="G253" s="487" t="s">
        <v>547</v>
      </c>
      <c r="H253" s="487" t="s">
        <v>486</v>
      </c>
      <c r="I253" s="487" t="s">
        <v>656</v>
      </c>
      <c r="J253" s="487" t="s">
        <v>657</v>
      </c>
      <c r="K253" s="487" t="s">
        <v>658</v>
      </c>
      <c r="L253" s="488">
        <v>220.53</v>
      </c>
      <c r="M253" s="488">
        <v>1764.24</v>
      </c>
      <c r="N253" s="487">
        <v>8</v>
      </c>
      <c r="O253" s="573">
        <v>3</v>
      </c>
      <c r="P253" s="488">
        <v>882.12</v>
      </c>
      <c r="Q253" s="513">
        <v>0.5</v>
      </c>
      <c r="R253" s="487">
        <v>4</v>
      </c>
      <c r="S253" s="513">
        <v>0.5</v>
      </c>
      <c r="T253" s="573">
        <v>1.5</v>
      </c>
      <c r="U253" s="529">
        <v>0.5</v>
      </c>
    </row>
    <row r="254" spans="1:21" ht="14.45" customHeight="1" x14ac:dyDescent="0.2">
      <c r="A254" s="486">
        <v>27</v>
      </c>
      <c r="B254" s="487" t="s">
        <v>503</v>
      </c>
      <c r="C254" s="487" t="s">
        <v>509</v>
      </c>
      <c r="D254" s="571" t="s">
        <v>1822</v>
      </c>
      <c r="E254" s="572" t="s">
        <v>520</v>
      </c>
      <c r="F254" s="487" t="s">
        <v>504</v>
      </c>
      <c r="G254" s="487" t="s">
        <v>547</v>
      </c>
      <c r="H254" s="487" t="s">
        <v>486</v>
      </c>
      <c r="I254" s="487" t="s">
        <v>656</v>
      </c>
      <c r="J254" s="487" t="s">
        <v>657</v>
      </c>
      <c r="K254" s="487" t="s">
        <v>658</v>
      </c>
      <c r="L254" s="488">
        <v>130.51</v>
      </c>
      <c r="M254" s="488">
        <v>1174.5899999999999</v>
      </c>
      <c r="N254" s="487">
        <v>9</v>
      </c>
      <c r="O254" s="573">
        <v>1.5</v>
      </c>
      <c r="P254" s="488">
        <v>1174.5899999999999</v>
      </c>
      <c r="Q254" s="513">
        <v>1</v>
      </c>
      <c r="R254" s="487">
        <v>9</v>
      </c>
      <c r="S254" s="513">
        <v>1</v>
      </c>
      <c r="T254" s="573">
        <v>1.5</v>
      </c>
      <c r="U254" s="529">
        <v>1</v>
      </c>
    </row>
    <row r="255" spans="1:21" ht="14.45" customHeight="1" x14ac:dyDescent="0.2">
      <c r="A255" s="486">
        <v>27</v>
      </c>
      <c r="B255" s="487" t="s">
        <v>503</v>
      </c>
      <c r="C255" s="487" t="s">
        <v>509</v>
      </c>
      <c r="D255" s="571" t="s">
        <v>1822</v>
      </c>
      <c r="E255" s="572" t="s">
        <v>520</v>
      </c>
      <c r="F255" s="487" t="s">
        <v>504</v>
      </c>
      <c r="G255" s="487" t="s">
        <v>547</v>
      </c>
      <c r="H255" s="487" t="s">
        <v>271</v>
      </c>
      <c r="I255" s="487" t="s">
        <v>1147</v>
      </c>
      <c r="J255" s="487" t="s">
        <v>549</v>
      </c>
      <c r="K255" s="487" t="s">
        <v>672</v>
      </c>
      <c r="L255" s="488">
        <v>430.05</v>
      </c>
      <c r="M255" s="488">
        <v>430.05</v>
      </c>
      <c r="N255" s="487">
        <v>1</v>
      </c>
      <c r="O255" s="573">
        <v>0.5</v>
      </c>
      <c r="P255" s="488"/>
      <c r="Q255" s="513">
        <v>0</v>
      </c>
      <c r="R255" s="487"/>
      <c r="S255" s="513">
        <v>0</v>
      </c>
      <c r="T255" s="573"/>
      <c r="U255" s="529">
        <v>0</v>
      </c>
    </row>
    <row r="256" spans="1:21" ht="14.45" customHeight="1" x14ac:dyDescent="0.2">
      <c r="A256" s="486">
        <v>27</v>
      </c>
      <c r="B256" s="487" t="s">
        <v>503</v>
      </c>
      <c r="C256" s="487" t="s">
        <v>509</v>
      </c>
      <c r="D256" s="571" t="s">
        <v>1822</v>
      </c>
      <c r="E256" s="572" t="s">
        <v>520</v>
      </c>
      <c r="F256" s="487" t="s">
        <v>504</v>
      </c>
      <c r="G256" s="487" t="s">
        <v>547</v>
      </c>
      <c r="H256" s="487" t="s">
        <v>271</v>
      </c>
      <c r="I256" s="487" t="s">
        <v>1147</v>
      </c>
      <c r="J256" s="487" t="s">
        <v>549</v>
      </c>
      <c r="K256" s="487" t="s">
        <v>672</v>
      </c>
      <c r="L256" s="488">
        <v>254.49</v>
      </c>
      <c r="M256" s="488">
        <v>508.98</v>
      </c>
      <c r="N256" s="487">
        <v>2</v>
      </c>
      <c r="O256" s="573">
        <v>1.5</v>
      </c>
      <c r="P256" s="488">
        <v>254.49</v>
      </c>
      <c r="Q256" s="513">
        <v>0.5</v>
      </c>
      <c r="R256" s="487">
        <v>1</v>
      </c>
      <c r="S256" s="513">
        <v>0.5</v>
      </c>
      <c r="T256" s="573">
        <v>1</v>
      </c>
      <c r="U256" s="529">
        <v>0.66666666666666663</v>
      </c>
    </row>
    <row r="257" spans="1:21" ht="14.45" customHeight="1" x14ac:dyDescent="0.2">
      <c r="A257" s="486">
        <v>27</v>
      </c>
      <c r="B257" s="487" t="s">
        <v>503</v>
      </c>
      <c r="C257" s="487" t="s">
        <v>509</v>
      </c>
      <c r="D257" s="571" t="s">
        <v>1822</v>
      </c>
      <c r="E257" s="572" t="s">
        <v>520</v>
      </c>
      <c r="F257" s="487" t="s">
        <v>504</v>
      </c>
      <c r="G257" s="487" t="s">
        <v>547</v>
      </c>
      <c r="H257" s="487" t="s">
        <v>486</v>
      </c>
      <c r="I257" s="487" t="s">
        <v>548</v>
      </c>
      <c r="J257" s="487" t="s">
        <v>549</v>
      </c>
      <c r="K257" s="487" t="s">
        <v>550</v>
      </c>
      <c r="L257" s="488">
        <v>82.7</v>
      </c>
      <c r="M257" s="488">
        <v>330.8</v>
      </c>
      <c r="N257" s="487">
        <v>4</v>
      </c>
      <c r="O257" s="573">
        <v>2.5</v>
      </c>
      <c r="P257" s="488">
        <v>82.7</v>
      </c>
      <c r="Q257" s="513">
        <v>0.25</v>
      </c>
      <c r="R257" s="487">
        <v>1</v>
      </c>
      <c r="S257" s="513">
        <v>0.25</v>
      </c>
      <c r="T257" s="573">
        <v>0.5</v>
      </c>
      <c r="U257" s="529">
        <v>0.2</v>
      </c>
    </row>
    <row r="258" spans="1:21" ht="14.45" customHeight="1" x14ac:dyDescent="0.2">
      <c r="A258" s="486">
        <v>27</v>
      </c>
      <c r="B258" s="487" t="s">
        <v>503</v>
      </c>
      <c r="C258" s="487" t="s">
        <v>509</v>
      </c>
      <c r="D258" s="571" t="s">
        <v>1822</v>
      </c>
      <c r="E258" s="572" t="s">
        <v>520</v>
      </c>
      <c r="F258" s="487" t="s">
        <v>504</v>
      </c>
      <c r="G258" s="487" t="s">
        <v>547</v>
      </c>
      <c r="H258" s="487" t="s">
        <v>486</v>
      </c>
      <c r="I258" s="487" t="s">
        <v>548</v>
      </c>
      <c r="J258" s="487" t="s">
        <v>549</v>
      </c>
      <c r="K258" s="487" t="s">
        <v>550</v>
      </c>
      <c r="L258" s="488">
        <v>139.77000000000001</v>
      </c>
      <c r="M258" s="488">
        <v>978.39</v>
      </c>
      <c r="N258" s="487">
        <v>7</v>
      </c>
      <c r="O258" s="573">
        <v>4.5</v>
      </c>
      <c r="P258" s="488">
        <v>139.77000000000001</v>
      </c>
      <c r="Q258" s="513">
        <v>0.14285714285714288</v>
      </c>
      <c r="R258" s="487">
        <v>1</v>
      </c>
      <c r="S258" s="513">
        <v>0.14285714285714285</v>
      </c>
      <c r="T258" s="573">
        <v>1</v>
      </c>
      <c r="U258" s="529">
        <v>0.22222222222222221</v>
      </c>
    </row>
    <row r="259" spans="1:21" ht="14.45" customHeight="1" x14ac:dyDescent="0.2">
      <c r="A259" s="486">
        <v>27</v>
      </c>
      <c r="B259" s="487" t="s">
        <v>503</v>
      </c>
      <c r="C259" s="487" t="s">
        <v>509</v>
      </c>
      <c r="D259" s="571" t="s">
        <v>1822</v>
      </c>
      <c r="E259" s="572" t="s">
        <v>520</v>
      </c>
      <c r="F259" s="487" t="s">
        <v>504</v>
      </c>
      <c r="G259" s="487" t="s">
        <v>547</v>
      </c>
      <c r="H259" s="487" t="s">
        <v>486</v>
      </c>
      <c r="I259" s="487" t="s">
        <v>1148</v>
      </c>
      <c r="J259" s="487" t="s">
        <v>549</v>
      </c>
      <c r="K259" s="487" t="s">
        <v>1149</v>
      </c>
      <c r="L259" s="488">
        <v>279.52999999999997</v>
      </c>
      <c r="M259" s="488">
        <v>2515.7699999999995</v>
      </c>
      <c r="N259" s="487">
        <v>9</v>
      </c>
      <c r="O259" s="573">
        <v>8</v>
      </c>
      <c r="P259" s="488">
        <v>279.52999999999997</v>
      </c>
      <c r="Q259" s="513">
        <v>0.11111111111111112</v>
      </c>
      <c r="R259" s="487">
        <v>1</v>
      </c>
      <c r="S259" s="513">
        <v>0.1111111111111111</v>
      </c>
      <c r="T259" s="573">
        <v>1</v>
      </c>
      <c r="U259" s="529">
        <v>0.125</v>
      </c>
    </row>
    <row r="260" spans="1:21" ht="14.45" customHeight="1" x14ac:dyDescent="0.2">
      <c r="A260" s="486">
        <v>27</v>
      </c>
      <c r="B260" s="487" t="s">
        <v>503</v>
      </c>
      <c r="C260" s="487" t="s">
        <v>509</v>
      </c>
      <c r="D260" s="571" t="s">
        <v>1822</v>
      </c>
      <c r="E260" s="572" t="s">
        <v>520</v>
      </c>
      <c r="F260" s="487" t="s">
        <v>504</v>
      </c>
      <c r="G260" s="487" t="s">
        <v>547</v>
      </c>
      <c r="H260" s="487" t="s">
        <v>486</v>
      </c>
      <c r="I260" s="487" t="s">
        <v>1148</v>
      </c>
      <c r="J260" s="487" t="s">
        <v>549</v>
      </c>
      <c r="K260" s="487" t="s">
        <v>1149</v>
      </c>
      <c r="L260" s="488">
        <v>165.41</v>
      </c>
      <c r="M260" s="488">
        <v>496.23</v>
      </c>
      <c r="N260" s="487">
        <v>3</v>
      </c>
      <c r="O260" s="573">
        <v>1.5</v>
      </c>
      <c r="P260" s="488">
        <v>165.41</v>
      </c>
      <c r="Q260" s="513">
        <v>0.33333333333333331</v>
      </c>
      <c r="R260" s="487">
        <v>1</v>
      </c>
      <c r="S260" s="513">
        <v>0.33333333333333331</v>
      </c>
      <c r="T260" s="573">
        <v>0.5</v>
      </c>
      <c r="U260" s="529">
        <v>0.33333333333333331</v>
      </c>
    </row>
    <row r="261" spans="1:21" ht="14.45" customHeight="1" x14ac:dyDescent="0.2">
      <c r="A261" s="486">
        <v>27</v>
      </c>
      <c r="B261" s="487" t="s">
        <v>503</v>
      </c>
      <c r="C261" s="487" t="s">
        <v>509</v>
      </c>
      <c r="D261" s="571" t="s">
        <v>1822</v>
      </c>
      <c r="E261" s="572" t="s">
        <v>520</v>
      </c>
      <c r="F261" s="487" t="s">
        <v>504</v>
      </c>
      <c r="G261" s="487" t="s">
        <v>547</v>
      </c>
      <c r="H261" s="487" t="s">
        <v>271</v>
      </c>
      <c r="I261" s="487" t="s">
        <v>662</v>
      </c>
      <c r="J261" s="487" t="s">
        <v>657</v>
      </c>
      <c r="K261" s="487" t="s">
        <v>663</v>
      </c>
      <c r="L261" s="488">
        <v>91.9</v>
      </c>
      <c r="M261" s="488">
        <v>91.9</v>
      </c>
      <c r="N261" s="487">
        <v>1</v>
      </c>
      <c r="O261" s="573">
        <v>1</v>
      </c>
      <c r="P261" s="488"/>
      <c r="Q261" s="513">
        <v>0</v>
      </c>
      <c r="R261" s="487"/>
      <c r="S261" s="513">
        <v>0</v>
      </c>
      <c r="T261" s="573"/>
      <c r="U261" s="529">
        <v>0</v>
      </c>
    </row>
    <row r="262" spans="1:21" ht="14.45" customHeight="1" x14ac:dyDescent="0.2">
      <c r="A262" s="486">
        <v>27</v>
      </c>
      <c r="B262" s="487" t="s">
        <v>503</v>
      </c>
      <c r="C262" s="487" t="s">
        <v>509</v>
      </c>
      <c r="D262" s="571" t="s">
        <v>1822</v>
      </c>
      <c r="E262" s="572" t="s">
        <v>520</v>
      </c>
      <c r="F262" s="487" t="s">
        <v>504</v>
      </c>
      <c r="G262" s="487" t="s">
        <v>547</v>
      </c>
      <c r="H262" s="487" t="s">
        <v>271</v>
      </c>
      <c r="I262" s="487" t="s">
        <v>1150</v>
      </c>
      <c r="J262" s="487" t="s">
        <v>657</v>
      </c>
      <c r="K262" s="487" t="s">
        <v>718</v>
      </c>
      <c r="L262" s="488">
        <v>55.14</v>
      </c>
      <c r="M262" s="488">
        <v>165.42000000000002</v>
      </c>
      <c r="N262" s="487">
        <v>3</v>
      </c>
      <c r="O262" s="573">
        <v>0.5</v>
      </c>
      <c r="P262" s="488"/>
      <c r="Q262" s="513">
        <v>0</v>
      </c>
      <c r="R262" s="487"/>
      <c r="S262" s="513">
        <v>0</v>
      </c>
      <c r="T262" s="573"/>
      <c r="U262" s="529">
        <v>0</v>
      </c>
    </row>
    <row r="263" spans="1:21" ht="14.45" customHeight="1" x14ac:dyDescent="0.2">
      <c r="A263" s="486">
        <v>27</v>
      </c>
      <c r="B263" s="487" t="s">
        <v>503</v>
      </c>
      <c r="C263" s="487" t="s">
        <v>509</v>
      </c>
      <c r="D263" s="571" t="s">
        <v>1822</v>
      </c>
      <c r="E263" s="572" t="s">
        <v>520</v>
      </c>
      <c r="F263" s="487" t="s">
        <v>504</v>
      </c>
      <c r="G263" s="487" t="s">
        <v>547</v>
      </c>
      <c r="H263" s="487" t="s">
        <v>271</v>
      </c>
      <c r="I263" s="487" t="s">
        <v>664</v>
      </c>
      <c r="J263" s="487" t="s">
        <v>657</v>
      </c>
      <c r="K263" s="487" t="s">
        <v>600</v>
      </c>
      <c r="L263" s="488">
        <v>310.58999999999997</v>
      </c>
      <c r="M263" s="488">
        <v>310.58999999999997</v>
      </c>
      <c r="N263" s="487">
        <v>1</v>
      </c>
      <c r="O263" s="573">
        <v>1</v>
      </c>
      <c r="P263" s="488"/>
      <c r="Q263" s="513">
        <v>0</v>
      </c>
      <c r="R263" s="487"/>
      <c r="S263" s="513">
        <v>0</v>
      </c>
      <c r="T263" s="573"/>
      <c r="U263" s="529">
        <v>0</v>
      </c>
    </row>
    <row r="264" spans="1:21" ht="14.45" customHeight="1" x14ac:dyDescent="0.2">
      <c r="A264" s="486">
        <v>27</v>
      </c>
      <c r="B264" s="487" t="s">
        <v>503</v>
      </c>
      <c r="C264" s="487" t="s">
        <v>509</v>
      </c>
      <c r="D264" s="571" t="s">
        <v>1822</v>
      </c>
      <c r="E264" s="572" t="s">
        <v>520</v>
      </c>
      <c r="F264" s="487" t="s">
        <v>504</v>
      </c>
      <c r="G264" s="487" t="s">
        <v>547</v>
      </c>
      <c r="H264" s="487" t="s">
        <v>486</v>
      </c>
      <c r="I264" s="487" t="s">
        <v>1151</v>
      </c>
      <c r="J264" s="487" t="s">
        <v>549</v>
      </c>
      <c r="K264" s="487" t="s">
        <v>1152</v>
      </c>
      <c r="L264" s="488">
        <v>93.18</v>
      </c>
      <c r="M264" s="488">
        <v>279.54000000000002</v>
      </c>
      <c r="N264" s="487">
        <v>3</v>
      </c>
      <c r="O264" s="573">
        <v>1</v>
      </c>
      <c r="P264" s="488"/>
      <c r="Q264" s="513">
        <v>0</v>
      </c>
      <c r="R264" s="487"/>
      <c r="S264" s="513">
        <v>0</v>
      </c>
      <c r="T264" s="573"/>
      <c r="U264" s="529">
        <v>0</v>
      </c>
    </row>
    <row r="265" spans="1:21" ht="14.45" customHeight="1" x14ac:dyDescent="0.2">
      <c r="A265" s="486">
        <v>27</v>
      </c>
      <c r="B265" s="487" t="s">
        <v>503</v>
      </c>
      <c r="C265" s="487" t="s">
        <v>509</v>
      </c>
      <c r="D265" s="571" t="s">
        <v>1822</v>
      </c>
      <c r="E265" s="572" t="s">
        <v>520</v>
      </c>
      <c r="F265" s="487" t="s">
        <v>504</v>
      </c>
      <c r="G265" s="487" t="s">
        <v>547</v>
      </c>
      <c r="H265" s="487" t="s">
        <v>271</v>
      </c>
      <c r="I265" s="487" t="s">
        <v>665</v>
      </c>
      <c r="J265" s="487" t="s">
        <v>666</v>
      </c>
      <c r="K265" s="487" t="s">
        <v>661</v>
      </c>
      <c r="L265" s="488">
        <v>279.52999999999997</v>
      </c>
      <c r="M265" s="488">
        <v>559.05999999999995</v>
      </c>
      <c r="N265" s="487">
        <v>2</v>
      </c>
      <c r="O265" s="573">
        <v>1.5</v>
      </c>
      <c r="P265" s="488">
        <v>279.52999999999997</v>
      </c>
      <c r="Q265" s="513">
        <v>0.5</v>
      </c>
      <c r="R265" s="487">
        <v>1</v>
      </c>
      <c r="S265" s="513">
        <v>0.5</v>
      </c>
      <c r="T265" s="573">
        <v>1</v>
      </c>
      <c r="U265" s="529">
        <v>0.66666666666666663</v>
      </c>
    </row>
    <row r="266" spans="1:21" ht="14.45" customHeight="1" x14ac:dyDescent="0.2">
      <c r="A266" s="486">
        <v>27</v>
      </c>
      <c r="B266" s="487" t="s">
        <v>503</v>
      </c>
      <c r="C266" s="487" t="s">
        <v>509</v>
      </c>
      <c r="D266" s="571" t="s">
        <v>1822</v>
      </c>
      <c r="E266" s="572" t="s">
        <v>520</v>
      </c>
      <c r="F266" s="487" t="s">
        <v>504</v>
      </c>
      <c r="G266" s="487" t="s">
        <v>547</v>
      </c>
      <c r="H266" s="487" t="s">
        <v>271</v>
      </c>
      <c r="I266" s="487" t="s">
        <v>667</v>
      </c>
      <c r="J266" s="487" t="s">
        <v>666</v>
      </c>
      <c r="K266" s="487" t="s">
        <v>554</v>
      </c>
      <c r="L266" s="488">
        <v>82.7</v>
      </c>
      <c r="M266" s="488">
        <v>82.7</v>
      </c>
      <c r="N266" s="487">
        <v>1</v>
      </c>
      <c r="O266" s="573">
        <v>0.5</v>
      </c>
      <c r="P266" s="488"/>
      <c r="Q266" s="513">
        <v>0</v>
      </c>
      <c r="R266" s="487"/>
      <c r="S266" s="513">
        <v>0</v>
      </c>
      <c r="T266" s="573"/>
      <c r="U266" s="529">
        <v>0</v>
      </c>
    </row>
    <row r="267" spans="1:21" ht="14.45" customHeight="1" x14ac:dyDescent="0.2">
      <c r="A267" s="486">
        <v>27</v>
      </c>
      <c r="B267" s="487" t="s">
        <v>503</v>
      </c>
      <c r="C267" s="487" t="s">
        <v>509</v>
      </c>
      <c r="D267" s="571" t="s">
        <v>1822</v>
      </c>
      <c r="E267" s="572" t="s">
        <v>520</v>
      </c>
      <c r="F267" s="487" t="s">
        <v>504</v>
      </c>
      <c r="G267" s="487" t="s">
        <v>547</v>
      </c>
      <c r="H267" s="487" t="s">
        <v>271</v>
      </c>
      <c r="I267" s="487" t="s">
        <v>669</v>
      </c>
      <c r="J267" s="487" t="s">
        <v>666</v>
      </c>
      <c r="K267" s="487" t="s">
        <v>670</v>
      </c>
      <c r="L267" s="488">
        <v>143.35</v>
      </c>
      <c r="M267" s="488">
        <v>286.7</v>
      </c>
      <c r="N267" s="487">
        <v>2</v>
      </c>
      <c r="O267" s="573">
        <v>0.5</v>
      </c>
      <c r="P267" s="488"/>
      <c r="Q267" s="513">
        <v>0</v>
      </c>
      <c r="R267" s="487"/>
      <c r="S267" s="513">
        <v>0</v>
      </c>
      <c r="T267" s="573"/>
      <c r="U267" s="529">
        <v>0</v>
      </c>
    </row>
    <row r="268" spans="1:21" ht="14.45" customHeight="1" x14ac:dyDescent="0.2">
      <c r="A268" s="486">
        <v>27</v>
      </c>
      <c r="B268" s="487" t="s">
        <v>503</v>
      </c>
      <c r="C268" s="487" t="s">
        <v>509</v>
      </c>
      <c r="D268" s="571" t="s">
        <v>1822</v>
      </c>
      <c r="E268" s="572" t="s">
        <v>520</v>
      </c>
      <c r="F268" s="487" t="s">
        <v>504</v>
      </c>
      <c r="G268" s="487" t="s">
        <v>547</v>
      </c>
      <c r="H268" s="487" t="s">
        <v>486</v>
      </c>
      <c r="I268" s="487" t="s">
        <v>1153</v>
      </c>
      <c r="J268" s="487" t="s">
        <v>549</v>
      </c>
      <c r="K268" s="487" t="s">
        <v>1154</v>
      </c>
      <c r="L268" s="488">
        <v>46.6</v>
      </c>
      <c r="M268" s="488">
        <v>139.80000000000001</v>
      </c>
      <c r="N268" s="487">
        <v>3</v>
      </c>
      <c r="O268" s="573">
        <v>0.5</v>
      </c>
      <c r="P268" s="488"/>
      <c r="Q268" s="513">
        <v>0</v>
      </c>
      <c r="R268" s="487"/>
      <c r="S268" s="513">
        <v>0</v>
      </c>
      <c r="T268" s="573"/>
      <c r="U268" s="529">
        <v>0</v>
      </c>
    </row>
    <row r="269" spans="1:21" ht="14.45" customHeight="1" x14ac:dyDescent="0.2">
      <c r="A269" s="486">
        <v>27</v>
      </c>
      <c r="B269" s="487" t="s">
        <v>503</v>
      </c>
      <c r="C269" s="487" t="s">
        <v>509</v>
      </c>
      <c r="D269" s="571" t="s">
        <v>1822</v>
      </c>
      <c r="E269" s="572" t="s">
        <v>520</v>
      </c>
      <c r="F269" s="487" t="s">
        <v>504</v>
      </c>
      <c r="G269" s="487" t="s">
        <v>547</v>
      </c>
      <c r="H269" s="487" t="s">
        <v>271</v>
      </c>
      <c r="I269" s="487" t="s">
        <v>674</v>
      </c>
      <c r="J269" s="487" t="s">
        <v>666</v>
      </c>
      <c r="K269" s="487" t="s">
        <v>675</v>
      </c>
      <c r="L269" s="488">
        <v>661.62</v>
      </c>
      <c r="M269" s="488">
        <v>661.62</v>
      </c>
      <c r="N269" s="487">
        <v>1</v>
      </c>
      <c r="O269" s="573">
        <v>0.5</v>
      </c>
      <c r="P269" s="488"/>
      <c r="Q269" s="513">
        <v>0</v>
      </c>
      <c r="R269" s="487"/>
      <c r="S269" s="513">
        <v>0</v>
      </c>
      <c r="T269" s="573"/>
      <c r="U269" s="529">
        <v>0</v>
      </c>
    </row>
    <row r="270" spans="1:21" ht="14.45" customHeight="1" x14ac:dyDescent="0.2">
      <c r="A270" s="486">
        <v>27</v>
      </c>
      <c r="B270" s="487" t="s">
        <v>503</v>
      </c>
      <c r="C270" s="487" t="s">
        <v>509</v>
      </c>
      <c r="D270" s="571" t="s">
        <v>1822</v>
      </c>
      <c r="E270" s="572" t="s">
        <v>520</v>
      </c>
      <c r="F270" s="487" t="s">
        <v>504</v>
      </c>
      <c r="G270" s="487" t="s">
        <v>547</v>
      </c>
      <c r="H270" s="487" t="s">
        <v>271</v>
      </c>
      <c r="I270" s="487" t="s">
        <v>1155</v>
      </c>
      <c r="J270" s="487" t="s">
        <v>1156</v>
      </c>
      <c r="K270" s="487" t="s">
        <v>1157</v>
      </c>
      <c r="L270" s="488">
        <v>477.84</v>
      </c>
      <c r="M270" s="488">
        <v>477.84</v>
      </c>
      <c r="N270" s="487">
        <v>1</v>
      </c>
      <c r="O270" s="573">
        <v>0.5</v>
      </c>
      <c r="P270" s="488"/>
      <c r="Q270" s="513">
        <v>0</v>
      </c>
      <c r="R270" s="487"/>
      <c r="S270" s="513">
        <v>0</v>
      </c>
      <c r="T270" s="573"/>
      <c r="U270" s="529">
        <v>0</v>
      </c>
    </row>
    <row r="271" spans="1:21" ht="14.45" customHeight="1" x14ac:dyDescent="0.2">
      <c r="A271" s="486">
        <v>27</v>
      </c>
      <c r="B271" s="487" t="s">
        <v>503</v>
      </c>
      <c r="C271" s="487" t="s">
        <v>509</v>
      </c>
      <c r="D271" s="571" t="s">
        <v>1822</v>
      </c>
      <c r="E271" s="572" t="s">
        <v>520</v>
      </c>
      <c r="F271" s="487" t="s">
        <v>504</v>
      </c>
      <c r="G271" s="487" t="s">
        <v>680</v>
      </c>
      <c r="H271" s="487" t="s">
        <v>486</v>
      </c>
      <c r="I271" s="487" t="s">
        <v>686</v>
      </c>
      <c r="J271" s="487" t="s">
        <v>684</v>
      </c>
      <c r="K271" s="487" t="s">
        <v>687</v>
      </c>
      <c r="L271" s="488">
        <v>229.38</v>
      </c>
      <c r="M271" s="488">
        <v>458.76</v>
      </c>
      <c r="N271" s="487">
        <v>2</v>
      </c>
      <c r="O271" s="573">
        <v>1</v>
      </c>
      <c r="P271" s="488"/>
      <c r="Q271" s="513">
        <v>0</v>
      </c>
      <c r="R271" s="487"/>
      <c r="S271" s="513">
        <v>0</v>
      </c>
      <c r="T271" s="573"/>
      <c r="U271" s="529">
        <v>0</v>
      </c>
    </row>
    <row r="272" spans="1:21" ht="14.45" customHeight="1" x14ac:dyDescent="0.2">
      <c r="A272" s="486">
        <v>27</v>
      </c>
      <c r="B272" s="487" t="s">
        <v>503</v>
      </c>
      <c r="C272" s="487" t="s">
        <v>509</v>
      </c>
      <c r="D272" s="571" t="s">
        <v>1822</v>
      </c>
      <c r="E272" s="572" t="s">
        <v>520</v>
      </c>
      <c r="F272" s="487" t="s">
        <v>504</v>
      </c>
      <c r="G272" s="487" t="s">
        <v>690</v>
      </c>
      <c r="H272" s="487" t="s">
        <v>271</v>
      </c>
      <c r="I272" s="487" t="s">
        <v>1158</v>
      </c>
      <c r="J272" s="487" t="s">
        <v>1159</v>
      </c>
      <c r="K272" s="487" t="s">
        <v>1160</v>
      </c>
      <c r="L272" s="488">
        <v>16.38</v>
      </c>
      <c r="M272" s="488">
        <v>16.38</v>
      </c>
      <c r="N272" s="487">
        <v>1</v>
      </c>
      <c r="O272" s="573">
        <v>1</v>
      </c>
      <c r="P272" s="488">
        <v>16.38</v>
      </c>
      <c r="Q272" s="513">
        <v>1</v>
      </c>
      <c r="R272" s="487">
        <v>1</v>
      </c>
      <c r="S272" s="513">
        <v>1</v>
      </c>
      <c r="T272" s="573">
        <v>1</v>
      </c>
      <c r="U272" s="529">
        <v>1</v>
      </c>
    </row>
    <row r="273" spans="1:21" ht="14.45" customHeight="1" x14ac:dyDescent="0.2">
      <c r="A273" s="486">
        <v>27</v>
      </c>
      <c r="B273" s="487" t="s">
        <v>503</v>
      </c>
      <c r="C273" s="487" t="s">
        <v>509</v>
      </c>
      <c r="D273" s="571" t="s">
        <v>1822</v>
      </c>
      <c r="E273" s="572" t="s">
        <v>520</v>
      </c>
      <c r="F273" s="487" t="s">
        <v>504</v>
      </c>
      <c r="G273" s="487" t="s">
        <v>690</v>
      </c>
      <c r="H273" s="487" t="s">
        <v>271</v>
      </c>
      <c r="I273" s="487" t="s">
        <v>1161</v>
      </c>
      <c r="J273" s="487" t="s">
        <v>1159</v>
      </c>
      <c r="K273" s="487" t="s">
        <v>1162</v>
      </c>
      <c r="L273" s="488">
        <v>32.76</v>
      </c>
      <c r="M273" s="488">
        <v>98.28</v>
      </c>
      <c r="N273" s="487">
        <v>3</v>
      </c>
      <c r="O273" s="573">
        <v>0.5</v>
      </c>
      <c r="P273" s="488"/>
      <c r="Q273" s="513">
        <v>0</v>
      </c>
      <c r="R273" s="487"/>
      <c r="S273" s="513">
        <v>0</v>
      </c>
      <c r="T273" s="573"/>
      <c r="U273" s="529">
        <v>0</v>
      </c>
    </row>
    <row r="274" spans="1:21" ht="14.45" customHeight="1" x14ac:dyDescent="0.2">
      <c r="A274" s="486">
        <v>27</v>
      </c>
      <c r="B274" s="487" t="s">
        <v>503</v>
      </c>
      <c r="C274" s="487" t="s">
        <v>509</v>
      </c>
      <c r="D274" s="571" t="s">
        <v>1822</v>
      </c>
      <c r="E274" s="572" t="s">
        <v>520</v>
      </c>
      <c r="F274" s="487" t="s">
        <v>504</v>
      </c>
      <c r="G274" s="487" t="s">
        <v>690</v>
      </c>
      <c r="H274" s="487" t="s">
        <v>271</v>
      </c>
      <c r="I274" s="487" t="s">
        <v>1163</v>
      </c>
      <c r="J274" s="487" t="s">
        <v>692</v>
      </c>
      <c r="K274" s="487" t="s">
        <v>697</v>
      </c>
      <c r="L274" s="488">
        <v>35.11</v>
      </c>
      <c r="M274" s="488">
        <v>210.66</v>
      </c>
      <c r="N274" s="487">
        <v>6</v>
      </c>
      <c r="O274" s="573">
        <v>2</v>
      </c>
      <c r="P274" s="488"/>
      <c r="Q274" s="513">
        <v>0</v>
      </c>
      <c r="R274" s="487"/>
      <c r="S274" s="513">
        <v>0</v>
      </c>
      <c r="T274" s="573"/>
      <c r="U274" s="529">
        <v>0</v>
      </c>
    </row>
    <row r="275" spans="1:21" ht="14.45" customHeight="1" x14ac:dyDescent="0.2">
      <c r="A275" s="486">
        <v>27</v>
      </c>
      <c r="B275" s="487" t="s">
        <v>503</v>
      </c>
      <c r="C275" s="487" t="s">
        <v>509</v>
      </c>
      <c r="D275" s="571" t="s">
        <v>1822</v>
      </c>
      <c r="E275" s="572" t="s">
        <v>520</v>
      </c>
      <c r="F275" s="487" t="s">
        <v>504</v>
      </c>
      <c r="G275" s="487" t="s">
        <v>690</v>
      </c>
      <c r="H275" s="487" t="s">
        <v>271</v>
      </c>
      <c r="I275" s="487" t="s">
        <v>695</v>
      </c>
      <c r="J275" s="487" t="s">
        <v>696</v>
      </c>
      <c r="K275" s="487" t="s">
        <v>697</v>
      </c>
      <c r="L275" s="488">
        <v>35.11</v>
      </c>
      <c r="M275" s="488">
        <v>70.22</v>
      </c>
      <c r="N275" s="487">
        <v>2</v>
      </c>
      <c r="O275" s="573">
        <v>0.5</v>
      </c>
      <c r="P275" s="488">
        <v>70.22</v>
      </c>
      <c r="Q275" s="513">
        <v>1</v>
      </c>
      <c r="R275" s="487">
        <v>2</v>
      </c>
      <c r="S275" s="513">
        <v>1</v>
      </c>
      <c r="T275" s="573">
        <v>0.5</v>
      </c>
      <c r="U275" s="529">
        <v>1</v>
      </c>
    </row>
    <row r="276" spans="1:21" ht="14.45" customHeight="1" x14ac:dyDescent="0.2">
      <c r="A276" s="486">
        <v>27</v>
      </c>
      <c r="B276" s="487" t="s">
        <v>503</v>
      </c>
      <c r="C276" s="487" t="s">
        <v>509</v>
      </c>
      <c r="D276" s="571" t="s">
        <v>1822</v>
      </c>
      <c r="E276" s="572" t="s">
        <v>520</v>
      </c>
      <c r="F276" s="487" t="s">
        <v>504</v>
      </c>
      <c r="G276" s="487" t="s">
        <v>690</v>
      </c>
      <c r="H276" s="487" t="s">
        <v>271</v>
      </c>
      <c r="I276" s="487" t="s">
        <v>1164</v>
      </c>
      <c r="J276" s="487" t="s">
        <v>699</v>
      </c>
      <c r="K276" s="487" t="s">
        <v>701</v>
      </c>
      <c r="L276" s="488">
        <v>117.03</v>
      </c>
      <c r="M276" s="488">
        <v>351.09000000000003</v>
      </c>
      <c r="N276" s="487">
        <v>3</v>
      </c>
      <c r="O276" s="573">
        <v>2</v>
      </c>
      <c r="P276" s="488"/>
      <c r="Q276" s="513">
        <v>0</v>
      </c>
      <c r="R276" s="487"/>
      <c r="S276" s="513">
        <v>0</v>
      </c>
      <c r="T276" s="573"/>
      <c r="U276" s="529">
        <v>0</v>
      </c>
    </row>
    <row r="277" spans="1:21" ht="14.45" customHeight="1" x14ac:dyDescent="0.2">
      <c r="A277" s="486">
        <v>27</v>
      </c>
      <c r="B277" s="487" t="s">
        <v>503</v>
      </c>
      <c r="C277" s="487" t="s">
        <v>509</v>
      </c>
      <c r="D277" s="571" t="s">
        <v>1822</v>
      </c>
      <c r="E277" s="572" t="s">
        <v>520</v>
      </c>
      <c r="F277" s="487" t="s">
        <v>504</v>
      </c>
      <c r="G277" s="487" t="s">
        <v>690</v>
      </c>
      <c r="H277" s="487" t="s">
        <v>271</v>
      </c>
      <c r="I277" s="487" t="s">
        <v>698</v>
      </c>
      <c r="J277" s="487" t="s">
        <v>699</v>
      </c>
      <c r="K277" s="487" t="s">
        <v>697</v>
      </c>
      <c r="L277" s="488">
        <v>35.11</v>
      </c>
      <c r="M277" s="488">
        <v>70.22</v>
      </c>
      <c r="N277" s="487">
        <v>2</v>
      </c>
      <c r="O277" s="573">
        <v>0.5</v>
      </c>
      <c r="P277" s="488">
        <v>70.22</v>
      </c>
      <c r="Q277" s="513">
        <v>1</v>
      </c>
      <c r="R277" s="487">
        <v>2</v>
      </c>
      <c r="S277" s="513">
        <v>1</v>
      </c>
      <c r="T277" s="573">
        <v>0.5</v>
      </c>
      <c r="U277" s="529">
        <v>1</v>
      </c>
    </row>
    <row r="278" spans="1:21" ht="14.45" customHeight="1" x14ac:dyDescent="0.2">
      <c r="A278" s="486">
        <v>27</v>
      </c>
      <c r="B278" s="487" t="s">
        <v>503</v>
      </c>
      <c r="C278" s="487" t="s">
        <v>509</v>
      </c>
      <c r="D278" s="571" t="s">
        <v>1822</v>
      </c>
      <c r="E278" s="572" t="s">
        <v>520</v>
      </c>
      <c r="F278" s="487" t="s">
        <v>504</v>
      </c>
      <c r="G278" s="487" t="s">
        <v>690</v>
      </c>
      <c r="H278" s="487" t="s">
        <v>271</v>
      </c>
      <c r="I278" s="487" t="s">
        <v>700</v>
      </c>
      <c r="J278" s="487" t="s">
        <v>696</v>
      </c>
      <c r="K278" s="487" t="s">
        <v>701</v>
      </c>
      <c r="L278" s="488">
        <v>117.03</v>
      </c>
      <c r="M278" s="488">
        <v>117.03</v>
      </c>
      <c r="N278" s="487">
        <v>1</v>
      </c>
      <c r="O278" s="573">
        <v>0.5</v>
      </c>
      <c r="P278" s="488"/>
      <c r="Q278" s="513">
        <v>0</v>
      </c>
      <c r="R278" s="487"/>
      <c r="S278" s="513">
        <v>0</v>
      </c>
      <c r="T278" s="573"/>
      <c r="U278" s="529">
        <v>0</v>
      </c>
    </row>
    <row r="279" spans="1:21" ht="14.45" customHeight="1" x14ac:dyDescent="0.2">
      <c r="A279" s="486">
        <v>27</v>
      </c>
      <c r="B279" s="487" t="s">
        <v>503</v>
      </c>
      <c r="C279" s="487" t="s">
        <v>509</v>
      </c>
      <c r="D279" s="571" t="s">
        <v>1822</v>
      </c>
      <c r="E279" s="572" t="s">
        <v>520</v>
      </c>
      <c r="F279" s="487" t="s">
        <v>504</v>
      </c>
      <c r="G279" s="487" t="s">
        <v>690</v>
      </c>
      <c r="H279" s="487" t="s">
        <v>271</v>
      </c>
      <c r="I279" s="487" t="s">
        <v>1165</v>
      </c>
      <c r="J279" s="487" t="s">
        <v>1166</v>
      </c>
      <c r="K279" s="487" t="s">
        <v>1167</v>
      </c>
      <c r="L279" s="488">
        <v>35.11</v>
      </c>
      <c r="M279" s="488">
        <v>210.66</v>
      </c>
      <c r="N279" s="487">
        <v>6</v>
      </c>
      <c r="O279" s="573">
        <v>1.5</v>
      </c>
      <c r="P279" s="488"/>
      <c r="Q279" s="513">
        <v>0</v>
      </c>
      <c r="R279" s="487"/>
      <c r="S279" s="513">
        <v>0</v>
      </c>
      <c r="T279" s="573"/>
      <c r="U279" s="529">
        <v>0</v>
      </c>
    </row>
    <row r="280" spans="1:21" ht="14.45" customHeight="1" x14ac:dyDescent="0.2">
      <c r="A280" s="486">
        <v>27</v>
      </c>
      <c r="B280" s="487" t="s">
        <v>503</v>
      </c>
      <c r="C280" s="487" t="s">
        <v>509</v>
      </c>
      <c r="D280" s="571" t="s">
        <v>1822</v>
      </c>
      <c r="E280" s="572" t="s">
        <v>520</v>
      </c>
      <c r="F280" s="487" t="s">
        <v>504</v>
      </c>
      <c r="G280" s="487" t="s">
        <v>690</v>
      </c>
      <c r="H280" s="487" t="s">
        <v>486</v>
      </c>
      <c r="I280" s="487" t="s">
        <v>702</v>
      </c>
      <c r="J280" s="487" t="s">
        <v>699</v>
      </c>
      <c r="K280" s="487" t="s">
        <v>701</v>
      </c>
      <c r="L280" s="488">
        <v>117.03</v>
      </c>
      <c r="M280" s="488">
        <v>234.06</v>
      </c>
      <c r="N280" s="487">
        <v>2</v>
      </c>
      <c r="O280" s="573">
        <v>1</v>
      </c>
      <c r="P280" s="488"/>
      <c r="Q280" s="513">
        <v>0</v>
      </c>
      <c r="R280" s="487"/>
      <c r="S280" s="513">
        <v>0</v>
      </c>
      <c r="T280" s="573"/>
      <c r="U280" s="529">
        <v>0</v>
      </c>
    </row>
    <row r="281" spans="1:21" ht="14.45" customHeight="1" x14ac:dyDescent="0.2">
      <c r="A281" s="486">
        <v>27</v>
      </c>
      <c r="B281" s="487" t="s">
        <v>503</v>
      </c>
      <c r="C281" s="487" t="s">
        <v>509</v>
      </c>
      <c r="D281" s="571" t="s">
        <v>1822</v>
      </c>
      <c r="E281" s="572" t="s">
        <v>520</v>
      </c>
      <c r="F281" s="487" t="s">
        <v>504</v>
      </c>
      <c r="G281" s="487" t="s">
        <v>690</v>
      </c>
      <c r="H281" s="487" t="s">
        <v>486</v>
      </c>
      <c r="I281" s="487" t="s">
        <v>1168</v>
      </c>
      <c r="J281" s="487" t="s">
        <v>699</v>
      </c>
      <c r="K281" s="487" t="s">
        <v>663</v>
      </c>
      <c r="L281" s="488">
        <v>234.07</v>
      </c>
      <c r="M281" s="488">
        <v>234.07</v>
      </c>
      <c r="N281" s="487">
        <v>1</v>
      </c>
      <c r="O281" s="573">
        <v>0.5</v>
      </c>
      <c r="P281" s="488"/>
      <c r="Q281" s="513">
        <v>0</v>
      </c>
      <c r="R281" s="487"/>
      <c r="S281" s="513">
        <v>0</v>
      </c>
      <c r="T281" s="573"/>
      <c r="U281" s="529">
        <v>0</v>
      </c>
    </row>
    <row r="282" spans="1:21" ht="14.45" customHeight="1" x14ac:dyDescent="0.2">
      <c r="A282" s="486">
        <v>27</v>
      </c>
      <c r="B282" s="487" t="s">
        <v>503</v>
      </c>
      <c r="C282" s="487" t="s">
        <v>509</v>
      </c>
      <c r="D282" s="571" t="s">
        <v>1822</v>
      </c>
      <c r="E282" s="572" t="s">
        <v>520</v>
      </c>
      <c r="F282" s="487" t="s">
        <v>504</v>
      </c>
      <c r="G282" s="487" t="s">
        <v>690</v>
      </c>
      <c r="H282" s="487" t="s">
        <v>486</v>
      </c>
      <c r="I282" s="487" t="s">
        <v>1169</v>
      </c>
      <c r="J282" s="487" t="s">
        <v>699</v>
      </c>
      <c r="K282" s="487" t="s">
        <v>1170</v>
      </c>
      <c r="L282" s="488">
        <v>17.559999999999999</v>
      </c>
      <c r="M282" s="488">
        <v>35.119999999999997</v>
      </c>
      <c r="N282" s="487">
        <v>2</v>
      </c>
      <c r="O282" s="573">
        <v>1</v>
      </c>
      <c r="P282" s="488"/>
      <c r="Q282" s="513">
        <v>0</v>
      </c>
      <c r="R282" s="487"/>
      <c r="S282" s="513">
        <v>0</v>
      </c>
      <c r="T282" s="573"/>
      <c r="U282" s="529">
        <v>0</v>
      </c>
    </row>
    <row r="283" spans="1:21" ht="14.45" customHeight="1" x14ac:dyDescent="0.2">
      <c r="A283" s="486">
        <v>27</v>
      </c>
      <c r="B283" s="487" t="s">
        <v>503</v>
      </c>
      <c r="C283" s="487" t="s">
        <v>509</v>
      </c>
      <c r="D283" s="571" t="s">
        <v>1822</v>
      </c>
      <c r="E283" s="572" t="s">
        <v>520</v>
      </c>
      <c r="F283" s="487" t="s">
        <v>504</v>
      </c>
      <c r="G283" s="487" t="s">
        <v>690</v>
      </c>
      <c r="H283" s="487" t="s">
        <v>486</v>
      </c>
      <c r="I283" s="487" t="s">
        <v>705</v>
      </c>
      <c r="J283" s="487" t="s">
        <v>699</v>
      </c>
      <c r="K283" s="487" t="s">
        <v>697</v>
      </c>
      <c r="L283" s="488">
        <v>35.11</v>
      </c>
      <c r="M283" s="488">
        <v>210.66</v>
      </c>
      <c r="N283" s="487">
        <v>6</v>
      </c>
      <c r="O283" s="573">
        <v>1.5</v>
      </c>
      <c r="P283" s="488">
        <v>105.33</v>
      </c>
      <c r="Q283" s="513">
        <v>0.5</v>
      </c>
      <c r="R283" s="487">
        <v>3</v>
      </c>
      <c r="S283" s="513">
        <v>0.5</v>
      </c>
      <c r="T283" s="573">
        <v>0.5</v>
      </c>
      <c r="U283" s="529">
        <v>0.33333333333333331</v>
      </c>
    </row>
    <row r="284" spans="1:21" ht="14.45" customHeight="1" x14ac:dyDescent="0.2">
      <c r="A284" s="486">
        <v>27</v>
      </c>
      <c r="B284" s="487" t="s">
        <v>503</v>
      </c>
      <c r="C284" s="487" t="s">
        <v>509</v>
      </c>
      <c r="D284" s="571" t="s">
        <v>1822</v>
      </c>
      <c r="E284" s="572" t="s">
        <v>520</v>
      </c>
      <c r="F284" s="487" t="s">
        <v>504</v>
      </c>
      <c r="G284" s="487" t="s">
        <v>690</v>
      </c>
      <c r="H284" s="487" t="s">
        <v>271</v>
      </c>
      <c r="I284" s="487" t="s">
        <v>1171</v>
      </c>
      <c r="J284" s="487" t="s">
        <v>1172</v>
      </c>
      <c r="K284" s="487" t="s">
        <v>1170</v>
      </c>
      <c r="L284" s="488">
        <v>17.559999999999999</v>
      </c>
      <c r="M284" s="488">
        <v>52.679999999999993</v>
      </c>
      <c r="N284" s="487">
        <v>3</v>
      </c>
      <c r="O284" s="573">
        <v>0.5</v>
      </c>
      <c r="P284" s="488"/>
      <c r="Q284" s="513">
        <v>0</v>
      </c>
      <c r="R284" s="487"/>
      <c r="S284" s="513">
        <v>0</v>
      </c>
      <c r="T284" s="573"/>
      <c r="U284" s="529">
        <v>0</v>
      </c>
    </row>
    <row r="285" spans="1:21" ht="14.45" customHeight="1" x14ac:dyDescent="0.2">
      <c r="A285" s="486">
        <v>27</v>
      </c>
      <c r="B285" s="487" t="s">
        <v>503</v>
      </c>
      <c r="C285" s="487" t="s">
        <v>509</v>
      </c>
      <c r="D285" s="571" t="s">
        <v>1822</v>
      </c>
      <c r="E285" s="572" t="s">
        <v>520</v>
      </c>
      <c r="F285" s="487" t="s">
        <v>504</v>
      </c>
      <c r="G285" s="487" t="s">
        <v>706</v>
      </c>
      <c r="H285" s="487" t="s">
        <v>486</v>
      </c>
      <c r="I285" s="487" t="s">
        <v>1173</v>
      </c>
      <c r="J285" s="487" t="s">
        <v>708</v>
      </c>
      <c r="K285" s="487" t="s">
        <v>1174</v>
      </c>
      <c r="L285" s="488">
        <v>100.77</v>
      </c>
      <c r="M285" s="488">
        <v>302.31</v>
      </c>
      <c r="N285" s="487">
        <v>3</v>
      </c>
      <c r="O285" s="573">
        <v>0.5</v>
      </c>
      <c r="P285" s="488"/>
      <c r="Q285" s="513">
        <v>0</v>
      </c>
      <c r="R285" s="487"/>
      <c r="S285" s="513">
        <v>0</v>
      </c>
      <c r="T285" s="573"/>
      <c r="U285" s="529">
        <v>0</v>
      </c>
    </row>
    <row r="286" spans="1:21" ht="14.45" customHeight="1" x14ac:dyDescent="0.2">
      <c r="A286" s="486">
        <v>27</v>
      </c>
      <c r="B286" s="487" t="s">
        <v>503</v>
      </c>
      <c r="C286" s="487" t="s">
        <v>509</v>
      </c>
      <c r="D286" s="571" t="s">
        <v>1822</v>
      </c>
      <c r="E286" s="572" t="s">
        <v>520</v>
      </c>
      <c r="F286" s="487" t="s">
        <v>504</v>
      </c>
      <c r="G286" s="487" t="s">
        <v>1175</v>
      </c>
      <c r="H286" s="487" t="s">
        <v>271</v>
      </c>
      <c r="I286" s="487" t="s">
        <v>1176</v>
      </c>
      <c r="J286" s="487" t="s">
        <v>1177</v>
      </c>
      <c r="K286" s="487" t="s">
        <v>1178</v>
      </c>
      <c r="L286" s="488">
        <v>0</v>
      </c>
      <c r="M286" s="488">
        <v>0</v>
      </c>
      <c r="N286" s="487">
        <v>2</v>
      </c>
      <c r="O286" s="573">
        <v>1</v>
      </c>
      <c r="P286" s="488">
        <v>0</v>
      </c>
      <c r="Q286" s="513"/>
      <c r="R286" s="487">
        <v>2</v>
      </c>
      <c r="S286" s="513">
        <v>1</v>
      </c>
      <c r="T286" s="573">
        <v>1</v>
      </c>
      <c r="U286" s="529">
        <v>1</v>
      </c>
    </row>
    <row r="287" spans="1:21" ht="14.45" customHeight="1" x14ac:dyDescent="0.2">
      <c r="A287" s="486">
        <v>27</v>
      </c>
      <c r="B287" s="487" t="s">
        <v>503</v>
      </c>
      <c r="C287" s="487" t="s">
        <v>509</v>
      </c>
      <c r="D287" s="571" t="s">
        <v>1822</v>
      </c>
      <c r="E287" s="572" t="s">
        <v>520</v>
      </c>
      <c r="F287" s="487" t="s">
        <v>504</v>
      </c>
      <c r="G287" s="487" t="s">
        <v>1179</v>
      </c>
      <c r="H287" s="487" t="s">
        <v>271</v>
      </c>
      <c r="I287" s="487" t="s">
        <v>1180</v>
      </c>
      <c r="J287" s="487" t="s">
        <v>1181</v>
      </c>
      <c r="K287" s="487" t="s">
        <v>1182</v>
      </c>
      <c r="L287" s="488">
        <v>35.11</v>
      </c>
      <c r="M287" s="488">
        <v>105.33</v>
      </c>
      <c r="N287" s="487">
        <v>3</v>
      </c>
      <c r="O287" s="573">
        <v>0.5</v>
      </c>
      <c r="P287" s="488"/>
      <c r="Q287" s="513">
        <v>0</v>
      </c>
      <c r="R287" s="487"/>
      <c r="S287" s="513">
        <v>0</v>
      </c>
      <c r="T287" s="573"/>
      <c r="U287" s="529">
        <v>0</v>
      </c>
    </row>
    <row r="288" spans="1:21" ht="14.45" customHeight="1" x14ac:dyDescent="0.2">
      <c r="A288" s="486">
        <v>27</v>
      </c>
      <c r="B288" s="487" t="s">
        <v>503</v>
      </c>
      <c r="C288" s="487" t="s">
        <v>509</v>
      </c>
      <c r="D288" s="571" t="s">
        <v>1822</v>
      </c>
      <c r="E288" s="572" t="s">
        <v>520</v>
      </c>
      <c r="F288" s="487" t="s">
        <v>504</v>
      </c>
      <c r="G288" s="487" t="s">
        <v>551</v>
      </c>
      <c r="H288" s="487" t="s">
        <v>271</v>
      </c>
      <c r="I288" s="487" t="s">
        <v>1183</v>
      </c>
      <c r="J288" s="487" t="s">
        <v>1184</v>
      </c>
      <c r="K288" s="487" t="s">
        <v>554</v>
      </c>
      <c r="L288" s="488">
        <v>176.32</v>
      </c>
      <c r="M288" s="488">
        <v>176.32</v>
      </c>
      <c r="N288" s="487">
        <v>1</v>
      </c>
      <c r="O288" s="573">
        <v>1</v>
      </c>
      <c r="P288" s="488"/>
      <c r="Q288" s="513">
        <v>0</v>
      </c>
      <c r="R288" s="487"/>
      <c r="S288" s="513">
        <v>0</v>
      </c>
      <c r="T288" s="573"/>
      <c r="U288" s="529">
        <v>0</v>
      </c>
    </row>
    <row r="289" spans="1:21" ht="14.45" customHeight="1" x14ac:dyDescent="0.2">
      <c r="A289" s="486">
        <v>27</v>
      </c>
      <c r="B289" s="487" t="s">
        <v>503</v>
      </c>
      <c r="C289" s="487" t="s">
        <v>509</v>
      </c>
      <c r="D289" s="571" t="s">
        <v>1822</v>
      </c>
      <c r="E289" s="572" t="s">
        <v>520</v>
      </c>
      <c r="F289" s="487" t="s">
        <v>504</v>
      </c>
      <c r="G289" s="487" t="s">
        <v>551</v>
      </c>
      <c r="H289" s="487" t="s">
        <v>486</v>
      </c>
      <c r="I289" s="487" t="s">
        <v>552</v>
      </c>
      <c r="J289" s="487" t="s">
        <v>553</v>
      </c>
      <c r="K289" s="487" t="s">
        <v>554</v>
      </c>
      <c r="L289" s="488">
        <v>176.32</v>
      </c>
      <c r="M289" s="488">
        <v>176.32</v>
      </c>
      <c r="N289" s="487">
        <v>1</v>
      </c>
      <c r="O289" s="573">
        <v>0.5</v>
      </c>
      <c r="P289" s="488">
        <v>176.32</v>
      </c>
      <c r="Q289" s="513">
        <v>1</v>
      </c>
      <c r="R289" s="487">
        <v>1</v>
      </c>
      <c r="S289" s="513">
        <v>1</v>
      </c>
      <c r="T289" s="573">
        <v>0.5</v>
      </c>
      <c r="U289" s="529">
        <v>1</v>
      </c>
    </row>
    <row r="290" spans="1:21" ht="14.45" customHeight="1" x14ac:dyDescent="0.2">
      <c r="A290" s="486">
        <v>27</v>
      </c>
      <c r="B290" s="487" t="s">
        <v>503</v>
      </c>
      <c r="C290" s="487" t="s">
        <v>509</v>
      </c>
      <c r="D290" s="571" t="s">
        <v>1822</v>
      </c>
      <c r="E290" s="572" t="s">
        <v>520</v>
      </c>
      <c r="F290" s="487" t="s">
        <v>504</v>
      </c>
      <c r="G290" s="487" t="s">
        <v>555</v>
      </c>
      <c r="H290" s="487" t="s">
        <v>271</v>
      </c>
      <c r="I290" s="487" t="s">
        <v>556</v>
      </c>
      <c r="J290" s="487" t="s">
        <v>557</v>
      </c>
      <c r="K290" s="487" t="s">
        <v>558</v>
      </c>
      <c r="L290" s="488">
        <v>1771.84</v>
      </c>
      <c r="M290" s="488">
        <v>23033.919999999998</v>
      </c>
      <c r="N290" s="487">
        <v>13</v>
      </c>
      <c r="O290" s="573">
        <v>3.5</v>
      </c>
      <c r="P290" s="488">
        <v>10631.039999999999</v>
      </c>
      <c r="Q290" s="513">
        <v>0.46153846153846151</v>
      </c>
      <c r="R290" s="487">
        <v>6</v>
      </c>
      <c r="S290" s="513">
        <v>0.46153846153846156</v>
      </c>
      <c r="T290" s="573">
        <v>1</v>
      </c>
      <c r="U290" s="529">
        <v>0.2857142857142857</v>
      </c>
    </row>
    <row r="291" spans="1:21" ht="14.45" customHeight="1" x14ac:dyDescent="0.2">
      <c r="A291" s="486">
        <v>27</v>
      </c>
      <c r="B291" s="487" t="s">
        <v>503</v>
      </c>
      <c r="C291" s="487" t="s">
        <v>509</v>
      </c>
      <c r="D291" s="571" t="s">
        <v>1822</v>
      </c>
      <c r="E291" s="572" t="s">
        <v>520</v>
      </c>
      <c r="F291" s="487" t="s">
        <v>504</v>
      </c>
      <c r="G291" s="487" t="s">
        <v>555</v>
      </c>
      <c r="H291" s="487" t="s">
        <v>271</v>
      </c>
      <c r="I291" s="487" t="s">
        <v>1185</v>
      </c>
      <c r="J291" s="487" t="s">
        <v>557</v>
      </c>
      <c r="K291" s="487" t="s">
        <v>1186</v>
      </c>
      <c r="L291" s="488">
        <v>603.08000000000004</v>
      </c>
      <c r="M291" s="488">
        <v>3618.4800000000005</v>
      </c>
      <c r="N291" s="487">
        <v>6</v>
      </c>
      <c r="O291" s="573">
        <v>1</v>
      </c>
      <c r="P291" s="488"/>
      <c r="Q291" s="513">
        <v>0</v>
      </c>
      <c r="R291" s="487"/>
      <c r="S291" s="513">
        <v>0</v>
      </c>
      <c r="T291" s="573"/>
      <c r="U291" s="529">
        <v>0</v>
      </c>
    </row>
    <row r="292" spans="1:21" ht="14.45" customHeight="1" x14ac:dyDescent="0.2">
      <c r="A292" s="486">
        <v>27</v>
      </c>
      <c r="B292" s="487" t="s">
        <v>503</v>
      </c>
      <c r="C292" s="487" t="s">
        <v>509</v>
      </c>
      <c r="D292" s="571" t="s">
        <v>1822</v>
      </c>
      <c r="E292" s="572" t="s">
        <v>520</v>
      </c>
      <c r="F292" s="487" t="s">
        <v>504</v>
      </c>
      <c r="G292" s="487" t="s">
        <v>555</v>
      </c>
      <c r="H292" s="487" t="s">
        <v>271</v>
      </c>
      <c r="I292" s="487" t="s">
        <v>559</v>
      </c>
      <c r="J292" s="487" t="s">
        <v>557</v>
      </c>
      <c r="K292" s="487" t="s">
        <v>560</v>
      </c>
      <c r="L292" s="488">
        <v>1544.99</v>
      </c>
      <c r="M292" s="488">
        <v>23174.850000000002</v>
      </c>
      <c r="N292" s="487">
        <v>15</v>
      </c>
      <c r="O292" s="573">
        <v>4.5</v>
      </c>
      <c r="P292" s="488">
        <v>23174.850000000002</v>
      </c>
      <c r="Q292" s="513">
        <v>1</v>
      </c>
      <c r="R292" s="487">
        <v>15</v>
      </c>
      <c r="S292" s="513">
        <v>1</v>
      </c>
      <c r="T292" s="573">
        <v>4.5</v>
      </c>
      <c r="U292" s="529">
        <v>1</v>
      </c>
    </row>
    <row r="293" spans="1:21" ht="14.45" customHeight="1" x14ac:dyDescent="0.2">
      <c r="A293" s="486">
        <v>27</v>
      </c>
      <c r="B293" s="487" t="s">
        <v>503</v>
      </c>
      <c r="C293" s="487" t="s">
        <v>509</v>
      </c>
      <c r="D293" s="571" t="s">
        <v>1822</v>
      </c>
      <c r="E293" s="572" t="s">
        <v>520</v>
      </c>
      <c r="F293" s="487" t="s">
        <v>504</v>
      </c>
      <c r="G293" s="487" t="s">
        <v>1187</v>
      </c>
      <c r="H293" s="487" t="s">
        <v>271</v>
      </c>
      <c r="I293" s="487" t="s">
        <v>1188</v>
      </c>
      <c r="J293" s="487" t="s">
        <v>1189</v>
      </c>
      <c r="K293" s="487" t="s">
        <v>1190</v>
      </c>
      <c r="L293" s="488">
        <v>11.75</v>
      </c>
      <c r="M293" s="488">
        <v>23.5</v>
      </c>
      <c r="N293" s="487">
        <v>2</v>
      </c>
      <c r="O293" s="573">
        <v>1</v>
      </c>
      <c r="P293" s="488"/>
      <c r="Q293" s="513">
        <v>0</v>
      </c>
      <c r="R293" s="487"/>
      <c r="S293" s="513">
        <v>0</v>
      </c>
      <c r="T293" s="573"/>
      <c r="U293" s="529">
        <v>0</v>
      </c>
    </row>
    <row r="294" spans="1:21" ht="14.45" customHeight="1" x14ac:dyDescent="0.2">
      <c r="A294" s="486">
        <v>27</v>
      </c>
      <c r="B294" s="487" t="s">
        <v>503</v>
      </c>
      <c r="C294" s="487" t="s">
        <v>509</v>
      </c>
      <c r="D294" s="571" t="s">
        <v>1822</v>
      </c>
      <c r="E294" s="572" t="s">
        <v>520</v>
      </c>
      <c r="F294" s="487" t="s">
        <v>504</v>
      </c>
      <c r="G294" s="487" t="s">
        <v>723</v>
      </c>
      <c r="H294" s="487" t="s">
        <v>271</v>
      </c>
      <c r="I294" s="487" t="s">
        <v>1191</v>
      </c>
      <c r="J294" s="487" t="s">
        <v>725</v>
      </c>
      <c r="K294" s="487" t="s">
        <v>1192</v>
      </c>
      <c r="L294" s="488">
        <v>47.46</v>
      </c>
      <c r="M294" s="488">
        <v>284.76</v>
      </c>
      <c r="N294" s="487">
        <v>6</v>
      </c>
      <c r="O294" s="573">
        <v>1.5</v>
      </c>
      <c r="P294" s="488">
        <v>142.38</v>
      </c>
      <c r="Q294" s="513">
        <v>0.5</v>
      </c>
      <c r="R294" s="487">
        <v>3</v>
      </c>
      <c r="S294" s="513">
        <v>0.5</v>
      </c>
      <c r="T294" s="573">
        <v>1</v>
      </c>
      <c r="U294" s="529">
        <v>0.66666666666666663</v>
      </c>
    </row>
    <row r="295" spans="1:21" ht="14.45" customHeight="1" x14ac:dyDescent="0.2">
      <c r="A295" s="486">
        <v>27</v>
      </c>
      <c r="B295" s="487" t="s">
        <v>503</v>
      </c>
      <c r="C295" s="487" t="s">
        <v>509</v>
      </c>
      <c r="D295" s="571" t="s">
        <v>1822</v>
      </c>
      <c r="E295" s="572" t="s">
        <v>520</v>
      </c>
      <c r="F295" s="487" t="s">
        <v>504</v>
      </c>
      <c r="G295" s="487" t="s">
        <v>529</v>
      </c>
      <c r="H295" s="487" t="s">
        <v>271</v>
      </c>
      <c r="I295" s="487" t="s">
        <v>727</v>
      </c>
      <c r="J295" s="487" t="s">
        <v>531</v>
      </c>
      <c r="K295" s="487" t="s">
        <v>728</v>
      </c>
      <c r="L295" s="488">
        <v>182.22</v>
      </c>
      <c r="M295" s="488">
        <v>911.1</v>
      </c>
      <c r="N295" s="487">
        <v>5</v>
      </c>
      <c r="O295" s="573">
        <v>2.5</v>
      </c>
      <c r="P295" s="488">
        <v>728.88</v>
      </c>
      <c r="Q295" s="513">
        <v>0.79999999999999993</v>
      </c>
      <c r="R295" s="487">
        <v>4</v>
      </c>
      <c r="S295" s="513">
        <v>0.8</v>
      </c>
      <c r="T295" s="573">
        <v>2</v>
      </c>
      <c r="U295" s="529">
        <v>0.8</v>
      </c>
    </row>
    <row r="296" spans="1:21" ht="14.45" customHeight="1" x14ac:dyDescent="0.2">
      <c r="A296" s="486">
        <v>27</v>
      </c>
      <c r="B296" s="487" t="s">
        <v>503</v>
      </c>
      <c r="C296" s="487" t="s">
        <v>509</v>
      </c>
      <c r="D296" s="571" t="s">
        <v>1822</v>
      </c>
      <c r="E296" s="572" t="s">
        <v>520</v>
      </c>
      <c r="F296" s="487" t="s">
        <v>504</v>
      </c>
      <c r="G296" s="487" t="s">
        <v>529</v>
      </c>
      <c r="H296" s="487" t="s">
        <v>271</v>
      </c>
      <c r="I296" s="487" t="s">
        <v>1193</v>
      </c>
      <c r="J296" s="487" t="s">
        <v>531</v>
      </c>
      <c r="K296" s="487" t="s">
        <v>728</v>
      </c>
      <c r="L296" s="488">
        <v>182.22</v>
      </c>
      <c r="M296" s="488">
        <v>182.22</v>
      </c>
      <c r="N296" s="487">
        <v>1</v>
      </c>
      <c r="O296" s="573">
        <v>1</v>
      </c>
      <c r="P296" s="488"/>
      <c r="Q296" s="513">
        <v>0</v>
      </c>
      <c r="R296" s="487"/>
      <c r="S296" s="513">
        <v>0</v>
      </c>
      <c r="T296" s="573"/>
      <c r="U296" s="529">
        <v>0</v>
      </c>
    </row>
    <row r="297" spans="1:21" ht="14.45" customHeight="1" x14ac:dyDescent="0.2">
      <c r="A297" s="486">
        <v>27</v>
      </c>
      <c r="B297" s="487" t="s">
        <v>503</v>
      </c>
      <c r="C297" s="487" t="s">
        <v>509</v>
      </c>
      <c r="D297" s="571" t="s">
        <v>1822</v>
      </c>
      <c r="E297" s="572" t="s">
        <v>520</v>
      </c>
      <c r="F297" s="487" t="s">
        <v>504</v>
      </c>
      <c r="G297" s="487" t="s">
        <v>529</v>
      </c>
      <c r="H297" s="487" t="s">
        <v>271</v>
      </c>
      <c r="I297" s="487" t="s">
        <v>729</v>
      </c>
      <c r="J297" s="487" t="s">
        <v>531</v>
      </c>
      <c r="K297" s="487" t="s">
        <v>730</v>
      </c>
      <c r="L297" s="488">
        <v>273.33</v>
      </c>
      <c r="M297" s="488">
        <v>273.33</v>
      </c>
      <c r="N297" s="487">
        <v>1</v>
      </c>
      <c r="O297" s="573">
        <v>1</v>
      </c>
      <c r="P297" s="488"/>
      <c r="Q297" s="513">
        <v>0</v>
      </c>
      <c r="R297" s="487"/>
      <c r="S297" s="513">
        <v>0</v>
      </c>
      <c r="T297" s="573"/>
      <c r="U297" s="529">
        <v>0</v>
      </c>
    </row>
    <row r="298" spans="1:21" ht="14.45" customHeight="1" x14ac:dyDescent="0.2">
      <c r="A298" s="486">
        <v>27</v>
      </c>
      <c r="B298" s="487" t="s">
        <v>503</v>
      </c>
      <c r="C298" s="487" t="s">
        <v>509</v>
      </c>
      <c r="D298" s="571" t="s">
        <v>1822</v>
      </c>
      <c r="E298" s="572" t="s">
        <v>520</v>
      </c>
      <c r="F298" s="487" t="s">
        <v>504</v>
      </c>
      <c r="G298" s="487" t="s">
        <v>529</v>
      </c>
      <c r="H298" s="487" t="s">
        <v>271</v>
      </c>
      <c r="I298" s="487" t="s">
        <v>1194</v>
      </c>
      <c r="J298" s="487" t="s">
        <v>531</v>
      </c>
      <c r="K298" s="487" t="s">
        <v>728</v>
      </c>
      <c r="L298" s="488">
        <v>182.22</v>
      </c>
      <c r="M298" s="488">
        <v>728.88</v>
      </c>
      <c r="N298" s="487">
        <v>4</v>
      </c>
      <c r="O298" s="573">
        <v>2.5</v>
      </c>
      <c r="P298" s="488">
        <v>182.22</v>
      </c>
      <c r="Q298" s="513">
        <v>0.25</v>
      </c>
      <c r="R298" s="487">
        <v>1</v>
      </c>
      <c r="S298" s="513">
        <v>0.25</v>
      </c>
      <c r="T298" s="573">
        <v>0.5</v>
      </c>
      <c r="U298" s="529">
        <v>0.2</v>
      </c>
    </row>
    <row r="299" spans="1:21" ht="14.45" customHeight="1" x14ac:dyDescent="0.2">
      <c r="A299" s="486">
        <v>27</v>
      </c>
      <c r="B299" s="487" t="s">
        <v>503</v>
      </c>
      <c r="C299" s="487" t="s">
        <v>509</v>
      </c>
      <c r="D299" s="571" t="s">
        <v>1822</v>
      </c>
      <c r="E299" s="572" t="s">
        <v>520</v>
      </c>
      <c r="F299" s="487" t="s">
        <v>504</v>
      </c>
      <c r="G299" s="487" t="s">
        <v>733</v>
      </c>
      <c r="H299" s="487" t="s">
        <v>486</v>
      </c>
      <c r="I299" s="487" t="s">
        <v>734</v>
      </c>
      <c r="J299" s="487" t="s">
        <v>735</v>
      </c>
      <c r="K299" s="487" t="s">
        <v>736</v>
      </c>
      <c r="L299" s="488">
        <v>300.31</v>
      </c>
      <c r="M299" s="488">
        <v>300.31</v>
      </c>
      <c r="N299" s="487">
        <v>1</v>
      </c>
      <c r="O299" s="573">
        <v>1</v>
      </c>
      <c r="P299" s="488"/>
      <c r="Q299" s="513">
        <v>0</v>
      </c>
      <c r="R299" s="487"/>
      <c r="S299" s="513">
        <v>0</v>
      </c>
      <c r="T299" s="573"/>
      <c r="U299" s="529">
        <v>0</v>
      </c>
    </row>
    <row r="300" spans="1:21" ht="14.45" customHeight="1" x14ac:dyDescent="0.2">
      <c r="A300" s="486">
        <v>27</v>
      </c>
      <c r="B300" s="487" t="s">
        <v>503</v>
      </c>
      <c r="C300" s="487" t="s">
        <v>509</v>
      </c>
      <c r="D300" s="571" t="s">
        <v>1822</v>
      </c>
      <c r="E300" s="572" t="s">
        <v>520</v>
      </c>
      <c r="F300" s="487" t="s">
        <v>504</v>
      </c>
      <c r="G300" s="487" t="s">
        <v>1195</v>
      </c>
      <c r="H300" s="487" t="s">
        <v>486</v>
      </c>
      <c r="I300" s="487" t="s">
        <v>1196</v>
      </c>
      <c r="J300" s="487" t="s">
        <v>1197</v>
      </c>
      <c r="K300" s="487" t="s">
        <v>1090</v>
      </c>
      <c r="L300" s="488">
        <v>123.2</v>
      </c>
      <c r="M300" s="488">
        <v>369.6</v>
      </c>
      <c r="N300" s="487">
        <v>3</v>
      </c>
      <c r="O300" s="573">
        <v>0.5</v>
      </c>
      <c r="P300" s="488">
        <v>369.6</v>
      </c>
      <c r="Q300" s="513">
        <v>1</v>
      </c>
      <c r="R300" s="487">
        <v>3</v>
      </c>
      <c r="S300" s="513">
        <v>1</v>
      </c>
      <c r="T300" s="573">
        <v>0.5</v>
      </c>
      <c r="U300" s="529">
        <v>1</v>
      </c>
    </row>
    <row r="301" spans="1:21" ht="14.45" customHeight="1" x14ac:dyDescent="0.2">
      <c r="A301" s="486">
        <v>27</v>
      </c>
      <c r="B301" s="487" t="s">
        <v>503</v>
      </c>
      <c r="C301" s="487" t="s">
        <v>509</v>
      </c>
      <c r="D301" s="571" t="s">
        <v>1822</v>
      </c>
      <c r="E301" s="572" t="s">
        <v>520</v>
      </c>
      <c r="F301" s="487" t="s">
        <v>504</v>
      </c>
      <c r="G301" s="487" t="s">
        <v>748</v>
      </c>
      <c r="H301" s="487" t="s">
        <v>271</v>
      </c>
      <c r="I301" s="487" t="s">
        <v>749</v>
      </c>
      <c r="J301" s="487" t="s">
        <v>750</v>
      </c>
      <c r="K301" s="487" t="s">
        <v>751</v>
      </c>
      <c r="L301" s="488">
        <v>414.96</v>
      </c>
      <c r="M301" s="488">
        <v>1659.84</v>
      </c>
      <c r="N301" s="487">
        <v>4</v>
      </c>
      <c r="O301" s="573">
        <v>2.5</v>
      </c>
      <c r="P301" s="488">
        <v>829.92</v>
      </c>
      <c r="Q301" s="513">
        <v>0.5</v>
      </c>
      <c r="R301" s="487">
        <v>2</v>
      </c>
      <c r="S301" s="513">
        <v>0.5</v>
      </c>
      <c r="T301" s="573">
        <v>1.5</v>
      </c>
      <c r="U301" s="529">
        <v>0.6</v>
      </c>
    </row>
    <row r="302" spans="1:21" ht="14.45" customHeight="1" x14ac:dyDescent="0.2">
      <c r="A302" s="486">
        <v>27</v>
      </c>
      <c r="B302" s="487" t="s">
        <v>503</v>
      </c>
      <c r="C302" s="487" t="s">
        <v>509</v>
      </c>
      <c r="D302" s="571" t="s">
        <v>1822</v>
      </c>
      <c r="E302" s="572" t="s">
        <v>520</v>
      </c>
      <c r="F302" s="487" t="s">
        <v>504</v>
      </c>
      <c r="G302" s="487" t="s">
        <v>748</v>
      </c>
      <c r="H302" s="487" t="s">
        <v>271</v>
      </c>
      <c r="I302" s="487" t="s">
        <v>752</v>
      </c>
      <c r="J302" s="487" t="s">
        <v>753</v>
      </c>
      <c r="K302" s="487" t="s">
        <v>754</v>
      </c>
      <c r="L302" s="488">
        <v>373.46</v>
      </c>
      <c r="M302" s="488">
        <v>746.92</v>
      </c>
      <c r="N302" s="487">
        <v>2</v>
      </c>
      <c r="O302" s="573">
        <v>1</v>
      </c>
      <c r="P302" s="488">
        <v>373.46</v>
      </c>
      <c r="Q302" s="513">
        <v>0.5</v>
      </c>
      <c r="R302" s="487">
        <v>1</v>
      </c>
      <c r="S302" s="513">
        <v>0.5</v>
      </c>
      <c r="T302" s="573">
        <v>0.5</v>
      </c>
      <c r="U302" s="529">
        <v>0.5</v>
      </c>
    </row>
    <row r="303" spans="1:21" ht="14.45" customHeight="1" x14ac:dyDescent="0.2">
      <c r="A303" s="486">
        <v>27</v>
      </c>
      <c r="B303" s="487" t="s">
        <v>503</v>
      </c>
      <c r="C303" s="487" t="s">
        <v>509</v>
      </c>
      <c r="D303" s="571" t="s">
        <v>1822</v>
      </c>
      <c r="E303" s="572" t="s">
        <v>520</v>
      </c>
      <c r="F303" s="487" t="s">
        <v>504</v>
      </c>
      <c r="G303" s="487" t="s">
        <v>748</v>
      </c>
      <c r="H303" s="487" t="s">
        <v>271</v>
      </c>
      <c r="I303" s="487" t="s">
        <v>1198</v>
      </c>
      <c r="J303" s="487" t="s">
        <v>750</v>
      </c>
      <c r="K303" s="487" t="s">
        <v>1199</v>
      </c>
      <c r="L303" s="488">
        <v>124.49</v>
      </c>
      <c r="M303" s="488">
        <v>373.46999999999997</v>
      </c>
      <c r="N303" s="487">
        <v>3</v>
      </c>
      <c r="O303" s="573">
        <v>1.5</v>
      </c>
      <c r="P303" s="488">
        <v>248.98</v>
      </c>
      <c r="Q303" s="513">
        <v>0.66666666666666674</v>
      </c>
      <c r="R303" s="487">
        <v>2</v>
      </c>
      <c r="S303" s="513">
        <v>0.66666666666666663</v>
      </c>
      <c r="T303" s="573">
        <v>0.5</v>
      </c>
      <c r="U303" s="529">
        <v>0.33333333333333331</v>
      </c>
    </row>
    <row r="304" spans="1:21" ht="14.45" customHeight="1" x14ac:dyDescent="0.2">
      <c r="A304" s="486">
        <v>27</v>
      </c>
      <c r="B304" s="487" t="s">
        <v>503</v>
      </c>
      <c r="C304" s="487" t="s">
        <v>509</v>
      </c>
      <c r="D304" s="571" t="s">
        <v>1822</v>
      </c>
      <c r="E304" s="572" t="s">
        <v>520</v>
      </c>
      <c r="F304" s="487" t="s">
        <v>504</v>
      </c>
      <c r="G304" s="487" t="s">
        <v>1200</v>
      </c>
      <c r="H304" s="487" t="s">
        <v>486</v>
      </c>
      <c r="I304" s="487" t="s">
        <v>1201</v>
      </c>
      <c r="J304" s="487" t="s">
        <v>1202</v>
      </c>
      <c r="K304" s="487" t="s">
        <v>1203</v>
      </c>
      <c r="L304" s="488">
        <v>419.2</v>
      </c>
      <c r="M304" s="488">
        <v>2515.1999999999998</v>
      </c>
      <c r="N304" s="487">
        <v>6</v>
      </c>
      <c r="O304" s="573">
        <v>3</v>
      </c>
      <c r="P304" s="488">
        <v>419.2</v>
      </c>
      <c r="Q304" s="513">
        <v>0.16666666666666669</v>
      </c>
      <c r="R304" s="487">
        <v>1</v>
      </c>
      <c r="S304" s="513">
        <v>0.16666666666666666</v>
      </c>
      <c r="T304" s="573">
        <v>0.5</v>
      </c>
      <c r="U304" s="529">
        <v>0.16666666666666666</v>
      </c>
    </row>
    <row r="305" spans="1:21" ht="14.45" customHeight="1" x14ac:dyDescent="0.2">
      <c r="A305" s="486">
        <v>27</v>
      </c>
      <c r="B305" s="487" t="s">
        <v>503</v>
      </c>
      <c r="C305" s="487" t="s">
        <v>509</v>
      </c>
      <c r="D305" s="571" t="s">
        <v>1822</v>
      </c>
      <c r="E305" s="572" t="s">
        <v>520</v>
      </c>
      <c r="F305" s="487" t="s">
        <v>504</v>
      </c>
      <c r="G305" s="487" t="s">
        <v>755</v>
      </c>
      <c r="H305" s="487" t="s">
        <v>271</v>
      </c>
      <c r="I305" s="487" t="s">
        <v>756</v>
      </c>
      <c r="J305" s="487" t="s">
        <v>757</v>
      </c>
      <c r="K305" s="487" t="s">
        <v>758</v>
      </c>
      <c r="L305" s="488">
        <v>43.48</v>
      </c>
      <c r="M305" s="488">
        <v>130.44</v>
      </c>
      <c r="N305" s="487">
        <v>3</v>
      </c>
      <c r="O305" s="573">
        <v>0.5</v>
      </c>
      <c r="P305" s="488"/>
      <c r="Q305" s="513">
        <v>0</v>
      </c>
      <c r="R305" s="487"/>
      <c r="S305" s="513">
        <v>0</v>
      </c>
      <c r="T305" s="573"/>
      <c r="U305" s="529">
        <v>0</v>
      </c>
    </row>
    <row r="306" spans="1:21" ht="14.45" customHeight="1" x14ac:dyDescent="0.2">
      <c r="A306" s="486">
        <v>27</v>
      </c>
      <c r="B306" s="487" t="s">
        <v>503</v>
      </c>
      <c r="C306" s="487" t="s">
        <v>509</v>
      </c>
      <c r="D306" s="571" t="s">
        <v>1822</v>
      </c>
      <c r="E306" s="572" t="s">
        <v>520</v>
      </c>
      <c r="F306" s="487" t="s">
        <v>504</v>
      </c>
      <c r="G306" s="487" t="s">
        <v>1204</v>
      </c>
      <c r="H306" s="487" t="s">
        <v>486</v>
      </c>
      <c r="I306" s="487" t="s">
        <v>1205</v>
      </c>
      <c r="J306" s="487" t="s">
        <v>1206</v>
      </c>
      <c r="K306" s="487" t="s">
        <v>1207</v>
      </c>
      <c r="L306" s="488">
        <v>32.159999999999997</v>
      </c>
      <c r="M306" s="488">
        <v>96.47999999999999</v>
      </c>
      <c r="N306" s="487">
        <v>3</v>
      </c>
      <c r="O306" s="573">
        <v>1</v>
      </c>
      <c r="P306" s="488">
        <v>96.47999999999999</v>
      </c>
      <c r="Q306" s="513">
        <v>1</v>
      </c>
      <c r="R306" s="487">
        <v>3</v>
      </c>
      <c r="S306" s="513">
        <v>1</v>
      </c>
      <c r="T306" s="573">
        <v>1</v>
      </c>
      <c r="U306" s="529">
        <v>1</v>
      </c>
    </row>
    <row r="307" spans="1:21" ht="14.45" customHeight="1" x14ac:dyDescent="0.2">
      <c r="A307" s="486">
        <v>27</v>
      </c>
      <c r="B307" s="487" t="s">
        <v>503</v>
      </c>
      <c r="C307" s="487" t="s">
        <v>509</v>
      </c>
      <c r="D307" s="571" t="s">
        <v>1822</v>
      </c>
      <c r="E307" s="572" t="s">
        <v>520</v>
      </c>
      <c r="F307" s="487" t="s">
        <v>504</v>
      </c>
      <c r="G307" s="487" t="s">
        <v>759</v>
      </c>
      <c r="H307" s="487" t="s">
        <v>486</v>
      </c>
      <c r="I307" s="487" t="s">
        <v>760</v>
      </c>
      <c r="J307" s="487" t="s">
        <v>761</v>
      </c>
      <c r="K307" s="487" t="s">
        <v>762</v>
      </c>
      <c r="L307" s="488">
        <v>42.51</v>
      </c>
      <c r="M307" s="488">
        <v>85.02</v>
      </c>
      <c r="N307" s="487">
        <v>2</v>
      </c>
      <c r="O307" s="573">
        <v>0.5</v>
      </c>
      <c r="P307" s="488">
        <v>85.02</v>
      </c>
      <c r="Q307" s="513">
        <v>1</v>
      </c>
      <c r="R307" s="487">
        <v>2</v>
      </c>
      <c r="S307" s="513">
        <v>1</v>
      </c>
      <c r="T307" s="573">
        <v>0.5</v>
      </c>
      <c r="U307" s="529">
        <v>1</v>
      </c>
    </row>
    <row r="308" spans="1:21" ht="14.45" customHeight="1" x14ac:dyDescent="0.2">
      <c r="A308" s="486">
        <v>27</v>
      </c>
      <c r="B308" s="487" t="s">
        <v>503</v>
      </c>
      <c r="C308" s="487" t="s">
        <v>509</v>
      </c>
      <c r="D308" s="571" t="s">
        <v>1822</v>
      </c>
      <c r="E308" s="572" t="s">
        <v>520</v>
      </c>
      <c r="F308" s="487" t="s">
        <v>504</v>
      </c>
      <c r="G308" s="487" t="s">
        <v>759</v>
      </c>
      <c r="H308" s="487" t="s">
        <v>486</v>
      </c>
      <c r="I308" s="487" t="s">
        <v>1208</v>
      </c>
      <c r="J308" s="487" t="s">
        <v>761</v>
      </c>
      <c r="K308" s="487" t="s">
        <v>1209</v>
      </c>
      <c r="L308" s="488">
        <v>85.02</v>
      </c>
      <c r="M308" s="488">
        <v>255.06</v>
      </c>
      <c r="N308" s="487">
        <v>3</v>
      </c>
      <c r="O308" s="573">
        <v>1.5</v>
      </c>
      <c r="P308" s="488">
        <v>255.06</v>
      </c>
      <c r="Q308" s="513">
        <v>1</v>
      </c>
      <c r="R308" s="487">
        <v>3</v>
      </c>
      <c r="S308" s="513">
        <v>1</v>
      </c>
      <c r="T308" s="573">
        <v>1.5</v>
      </c>
      <c r="U308" s="529">
        <v>1</v>
      </c>
    </row>
    <row r="309" spans="1:21" ht="14.45" customHeight="1" x14ac:dyDescent="0.2">
      <c r="A309" s="486">
        <v>27</v>
      </c>
      <c r="B309" s="487" t="s">
        <v>503</v>
      </c>
      <c r="C309" s="487" t="s">
        <v>509</v>
      </c>
      <c r="D309" s="571" t="s">
        <v>1822</v>
      </c>
      <c r="E309" s="572" t="s">
        <v>520</v>
      </c>
      <c r="F309" s="487" t="s">
        <v>504</v>
      </c>
      <c r="G309" s="487" t="s">
        <v>759</v>
      </c>
      <c r="H309" s="487" t="s">
        <v>271</v>
      </c>
      <c r="I309" s="487" t="s">
        <v>763</v>
      </c>
      <c r="J309" s="487" t="s">
        <v>764</v>
      </c>
      <c r="K309" s="487" t="s">
        <v>762</v>
      </c>
      <c r="L309" s="488">
        <v>42.51</v>
      </c>
      <c r="M309" s="488">
        <v>127.53</v>
      </c>
      <c r="N309" s="487">
        <v>3</v>
      </c>
      <c r="O309" s="573">
        <v>1.5</v>
      </c>
      <c r="P309" s="488"/>
      <c r="Q309" s="513">
        <v>0</v>
      </c>
      <c r="R309" s="487"/>
      <c r="S309" s="513">
        <v>0</v>
      </c>
      <c r="T309" s="573"/>
      <c r="U309" s="529">
        <v>0</v>
      </c>
    </row>
    <row r="310" spans="1:21" ht="14.45" customHeight="1" x14ac:dyDescent="0.2">
      <c r="A310" s="486">
        <v>27</v>
      </c>
      <c r="B310" s="487" t="s">
        <v>503</v>
      </c>
      <c r="C310" s="487" t="s">
        <v>509</v>
      </c>
      <c r="D310" s="571" t="s">
        <v>1822</v>
      </c>
      <c r="E310" s="572" t="s">
        <v>520</v>
      </c>
      <c r="F310" s="487" t="s">
        <v>504</v>
      </c>
      <c r="G310" s="487" t="s">
        <v>771</v>
      </c>
      <c r="H310" s="487" t="s">
        <v>271</v>
      </c>
      <c r="I310" s="487" t="s">
        <v>772</v>
      </c>
      <c r="J310" s="487" t="s">
        <v>773</v>
      </c>
      <c r="K310" s="487" t="s">
        <v>774</v>
      </c>
      <c r="L310" s="488">
        <v>32.81</v>
      </c>
      <c r="M310" s="488">
        <v>656.2</v>
      </c>
      <c r="N310" s="487">
        <v>20</v>
      </c>
      <c r="O310" s="573">
        <v>2.5</v>
      </c>
      <c r="P310" s="488">
        <v>164.05</v>
      </c>
      <c r="Q310" s="513">
        <v>0.25</v>
      </c>
      <c r="R310" s="487">
        <v>5</v>
      </c>
      <c r="S310" s="513">
        <v>0.25</v>
      </c>
      <c r="T310" s="573">
        <v>0.5</v>
      </c>
      <c r="U310" s="529">
        <v>0.2</v>
      </c>
    </row>
    <row r="311" spans="1:21" ht="14.45" customHeight="1" x14ac:dyDescent="0.2">
      <c r="A311" s="486">
        <v>27</v>
      </c>
      <c r="B311" s="487" t="s">
        <v>503</v>
      </c>
      <c r="C311" s="487" t="s">
        <v>509</v>
      </c>
      <c r="D311" s="571" t="s">
        <v>1822</v>
      </c>
      <c r="E311" s="572" t="s">
        <v>520</v>
      </c>
      <c r="F311" s="487" t="s">
        <v>504</v>
      </c>
      <c r="G311" s="487" t="s">
        <v>1210</v>
      </c>
      <c r="H311" s="487" t="s">
        <v>271</v>
      </c>
      <c r="I311" s="487" t="s">
        <v>1211</v>
      </c>
      <c r="J311" s="487" t="s">
        <v>1212</v>
      </c>
      <c r="K311" s="487" t="s">
        <v>1213</v>
      </c>
      <c r="L311" s="488">
        <v>50.64</v>
      </c>
      <c r="M311" s="488">
        <v>151.92000000000002</v>
      </c>
      <c r="N311" s="487">
        <v>3</v>
      </c>
      <c r="O311" s="573">
        <v>0.5</v>
      </c>
      <c r="P311" s="488"/>
      <c r="Q311" s="513">
        <v>0</v>
      </c>
      <c r="R311" s="487"/>
      <c r="S311" s="513">
        <v>0</v>
      </c>
      <c r="T311" s="573"/>
      <c r="U311" s="529">
        <v>0</v>
      </c>
    </row>
    <row r="312" spans="1:21" ht="14.45" customHeight="1" x14ac:dyDescent="0.2">
      <c r="A312" s="486">
        <v>27</v>
      </c>
      <c r="B312" s="487" t="s">
        <v>503</v>
      </c>
      <c r="C312" s="487" t="s">
        <v>509</v>
      </c>
      <c r="D312" s="571" t="s">
        <v>1822</v>
      </c>
      <c r="E312" s="572" t="s">
        <v>520</v>
      </c>
      <c r="F312" s="487" t="s">
        <v>504</v>
      </c>
      <c r="G312" s="487" t="s">
        <v>1210</v>
      </c>
      <c r="H312" s="487" t="s">
        <v>271</v>
      </c>
      <c r="I312" s="487" t="s">
        <v>1214</v>
      </c>
      <c r="J312" s="487" t="s">
        <v>1215</v>
      </c>
      <c r="K312" s="487" t="s">
        <v>1213</v>
      </c>
      <c r="L312" s="488">
        <v>50.64</v>
      </c>
      <c r="M312" s="488">
        <v>151.92000000000002</v>
      </c>
      <c r="N312" s="487">
        <v>3</v>
      </c>
      <c r="O312" s="573">
        <v>0.5</v>
      </c>
      <c r="P312" s="488"/>
      <c r="Q312" s="513">
        <v>0</v>
      </c>
      <c r="R312" s="487"/>
      <c r="S312" s="513">
        <v>0</v>
      </c>
      <c r="T312" s="573"/>
      <c r="U312" s="529">
        <v>0</v>
      </c>
    </row>
    <row r="313" spans="1:21" ht="14.45" customHeight="1" x14ac:dyDescent="0.2">
      <c r="A313" s="486">
        <v>27</v>
      </c>
      <c r="B313" s="487" t="s">
        <v>503</v>
      </c>
      <c r="C313" s="487" t="s">
        <v>509</v>
      </c>
      <c r="D313" s="571" t="s">
        <v>1822</v>
      </c>
      <c r="E313" s="572" t="s">
        <v>520</v>
      </c>
      <c r="F313" s="487" t="s">
        <v>504</v>
      </c>
      <c r="G313" s="487" t="s">
        <v>779</v>
      </c>
      <c r="H313" s="487" t="s">
        <v>271</v>
      </c>
      <c r="I313" s="487" t="s">
        <v>1216</v>
      </c>
      <c r="J313" s="487" t="s">
        <v>1217</v>
      </c>
      <c r="K313" s="487" t="s">
        <v>1218</v>
      </c>
      <c r="L313" s="488">
        <v>75.05</v>
      </c>
      <c r="M313" s="488">
        <v>75.05</v>
      </c>
      <c r="N313" s="487">
        <v>1</v>
      </c>
      <c r="O313" s="573">
        <v>0.5</v>
      </c>
      <c r="P313" s="488"/>
      <c r="Q313" s="513">
        <v>0</v>
      </c>
      <c r="R313" s="487"/>
      <c r="S313" s="513">
        <v>0</v>
      </c>
      <c r="T313" s="573"/>
      <c r="U313" s="529">
        <v>0</v>
      </c>
    </row>
    <row r="314" spans="1:21" ht="14.45" customHeight="1" x14ac:dyDescent="0.2">
      <c r="A314" s="486">
        <v>27</v>
      </c>
      <c r="B314" s="487" t="s">
        <v>503</v>
      </c>
      <c r="C314" s="487" t="s">
        <v>509</v>
      </c>
      <c r="D314" s="571" t="s">
        <v>1822</v>
      </c>
      <c r="E314" s="572" t="s">
        <v>520</v>
      </c>
      <c r="F314" s="487" t="s">
        <v>504</v>
      </c>
      <c r="G314" s="487" t="s">
        <v>779</v>
      </c>
      <c r="H314" s="487" t="s">
        <v>271</v>
      </c>
      <c r="I314" s="487" t="s">
        <v>780</v>
      </c>
      <c r="J314" s="487" t="s">
        <v>781</v>
      </c>
      <c r="K314" s="487" t="s">
        <v>782</v>
      </c>
      <c r="L314" s="488">
        <v>45.03</v>
      </c>
      <c r="M314" s="488">
        <v>135.09</v>
      </c>
      <c r="N314" s="487">
        <v>3</v>
      </c>
      <c r="O314" s="573">
        <v>0.5</v>
      </c>
      <c r="P314" s="488">
        <v>135.09</v>
      </c>
      <c r="Q314" s="513">
        <v>1</v>
      </c>
      <c r="R314" s="487">
        <v>3</v>
      </c>
      <c r="S314" s="513">
        <v>1</v>
      </c>
      <c r="T314" s="573">
        <v>0.5</v>
      </c>
      <c r="U314" s="529">
        <v>1</v>
      </c>
    </row>
    <row r="315" spans="1:21" ht="14.45" customHeight="1" x14ac:dyDescent="0.2">
      <c r="A315" s="486">
        <v>27</v>
      </c>
      <c r="B315" s="487" t="s">
        <v>503</v>
      </c>
      <c r="C315" s="487" t="s">
        <v>509</v>
      </c>
      <c r="D315" s="571" t="s">
        <v>1822</v>
      </c>
      <c r="E315" s="572" t="s">
        <v>520</v>
      </c>
      <c r="F315" s="487" t="s">
        <v>504</v>
      </c>
      <c r="G315" s="487" t="s">
        <v>566</v>
      </c>
      <c r="H315" s="487" t="s">
        <v>271</v>
      </c>
      <c r="I315" s="487" t="s">
        <v>788</v>
      </c>
      <c r="J315" s="487" t="s">
        <v>789</v>
      </c>
      <c r="K315" s="487" t="s">
        <v>790</v>
      </c>
      <c r="L315" s="488">
        <v>164.01</v>
      </c>
      <c r="M315" s="488">
        <v>328.02</v>
      </c>
      <c r="N315" s="487">
        <v>2</v>
      </c>
      <c r="O315" s="573">
        <v>1</v>
      </c>
      <c r="P315" s="488">
        <v>164.01</v>
      </c>
      <c r="Q315" s="513">
        <v>0.5</v>
      </c>
      <c r="R315" s="487">
        <v>1</v>
      </c>
      <c r="S315" s="513">
        <v>0.5</v>
      </c>
      <c r="T315" s="573">
        <v>0.5</v>
      </c>
      <c r="U315" s="529">
        <v>0.5</v>
      </c>
    </row>
    <row r="316" spans="1:21" ht="14.45" customHeight="1" x14ac:dyDescent="0.2">
      <c r="A316" s="486">
        <v>27</v>
      </c>
      <c r="B316" s="487" t="s">
        <v>503</v>
      </c>
      <c r="C316" s="487" t="s">
        <v>509</v>
      </c>
      <c r="D316" s="571" t="s">
        <v>1822</v>
      </c>
      <c r="E316" s="572" t="s">
        <v>520</v>
      </c>
      <c r="F316" s="487" t="s">
        <v>504</v>
      </c>
      <c r="G316" s="487" t="s">
        <v>566</v>
      </c>
      <c r="H316" s="487" t="s">
        <v>271</v>
      </c>
      <c r="I316" s="487" t="s">
        <v>1219</v>
      </c>
      <c r="J316" s="487" t="s">
        <v>1220</v>
      </c>
      <c r="K316" s="487" t="s">
        <v>1221</v>
      </c>
      <c r="L316" s="488">
        <v>164.01</v>
      </c>
      <c r="M316" s="488">
        <v>328.02</v>
      </c>
      <c r="N316" s="487">
        <v>2</v>
      </c>
      <c r="O316" s="573">
        <v>1.5</v>
      </c>
      <c r="P316" s="488">
        <v>328.02</v>
      </c>
      <c r="Q316" s="513">
        <v>1</v>
      </c>
      <c r="R316" s="487">
        <v>2</v>
      </c>
      <c r="S316" s="513">
        <v>1</v>
      </c>
      <c r="T316" s="573">
        <v>1.5</v>
      </c>
      <c r="U316" s="529">
        <v>1</v>
      </c>
    </row>
    <row r="317" spans="1:21" ht="14.45" customHeight="1" x14ac:dyDescent="0.2">
      <c r="A317" s="486">
        <v>27</v>
      </c>
      <c r="B317" s="487" t="s">
        <v>503</v>
      </c>
      <c r="C317" s="487" t="s">
        <v>509</v>
      </c>
      <c r="D317" s="571" t="s">
        <v>1822</v>
      </c>
      <c r="E317" s="572" t="s">
        <v>520</v>
      </c>
      <c r="F317" s="487" t="s">
        <v>504</v>
      </c>
      <c r="G317" s="487" t="s">
        <v>566</v>
      </c>
      <c r="H317" s="487" t="s">
        <v>271</v>
      </c>
      <c r="I317" s="487" t="s">
        <v>1222</v>
      </c>
      <c r="J317" s="487" t="s">
        <v>568</v>
      </c>
      <c r="K317" s="487" t="s">
        <v>1223</v>
      </c>
      <c r="L317" s="488">
        <v>49.2</v>
      </c>
      <c r="M317" s="488">
        <v>295.20000000000005</v>
      </c>
      <c r="N317" s="487">
        <v>6</v>
      </c>
      <c r="O317" s="573">
        <v>2</v>
      </c>
      <c r="P317" s="488">
        <v>147.60000000000002</v>
      </c>
      <c r="Q317" s="513">
        <v>0.5</v>
      </c>
      <c r="R317" s="487">
        <v>3</v>
      </c>
      <c r="S317" s="513">
        <v>0.5</v>
      </c>
      <c r="T317" s="573">
        <v>1</v>
      </c>
      <c r="U317" s="529">
        <v>0.5</v>
      </c>
    </row>
    <row r="318" spans="1:21" ht="14.45" customHeight="1" x14ac:dyDescent="0.2">
      <c r="A318" s="486">
        <v>27</v>
      </c>
      <c r="B318" s="487" t="s">
        <v>503</v>
      </c>
      <c r="C318" s="487" t="s">
        <v>509</v>
      </c>
      <c r="D318" s="571" t="s">
        <v>1822</v>
      </c>
      <c r="E318" s="572" t="s">
        <v>520</v>
      </c>
      <c r="F318" s="487" t="s">
        <v>504</v>
      </c>
      <c r="G318" s="487" t="s">
        <v>566</v>
      </c>
      <c r="H318" s="487" t="s">
        <v>271</v>
      </c>
      <c r="I318" s="487" t="s">
        <v>1224</v>
      </c>
      <c r="J318" s="487" t="s">
        <v>1220</v>
      </c>
      <c r="K318" s="487" t="s">
        <v>1225</v>
      </c>
      <c r="L318" s="488">
        <v>49.2</v>
      </c>
      <c r="M318" s="488">
        <v>49.2</v>
      </c>
      <c r="N318" s="487">
        <v>1</v>
      </c>
      <c r="O318" s="573">
        <v>0.5</v>
      </c>
      <c r="P318" s="488">
        <v>49.2</v>
      </c>
      <c r="Q318" s="513">
        <v>1</v>
      </c>
      <c r="R318" s="487">
        <v>1</v>
      </c>
      <c r="S318" s="513">
        <v>1</v>
      </c>
      <c r="T318" s="573">
        <v>0.5</v>
      </c>
      <c r="U318" s="529">
        <v>1</v>
      </c>
    </row>
    <row r="319" spans="1:21" ht="14.45" customHeight="1" x14ac:dyDescent="0.2">
      <c r="A319" s="486">
        <v>27</v>
      </c>
      <c r="B319" s="487" t="s">
        <v>503</v>
      </c>
      <c r="C319" s="487" t="s">
        <v>509</v>
      </c>
      <c r="D319" s="571" t="s">
        <v>1822</v>
      </c>
      <c r="E319" s="572" t="s">
        <v>520</v>
      </c>
      <c r="F319" s="487" t="s">
        <v>504</v>
      </c>
      <c r="G319" s="487" t="s">
        <v>1226</v>
      </c>
      <c r="H319" s="487" t="s">
        <v>271</v>
      </c>
      <c r="I319" s="487" t="s">
        <v>1227</v>
      </c>
      <c r="J319" s="487" t="s">
        <v>1228</v>
      </c>
      <c r="K319" s="487" t="s">
        <v>1229</v>
      </c>
      <c r="L319" s="488">
        <v>169.54</v>
      </c>
      <c r="M319" s="488">
        <v>169.54</v>
      </c>
      <c r="N319" s="487">
        <v>1</v>
      </c>
      <c r="O319" s="573">
        <v>1</v>
      </c>
      <c r="P319" s="488"/>
      <c r="Q319" s="513">
        <v>0</v>
      </c>
      <c r="R319" s="487"/>
      <c r="S319" s="513">
        <v>0</v>
      </c>
      <c r="T319" s="573"/>
      <c r="U319" s="529">
        <v>0</v>
      </c>
    </row>
    <row r="320" spans="1:21" ht="14.45" customHeight="1" x14ac:dyDescent="0.2">
      <c r="A320" s="486">
        <v>27</v>
      </c>
      <c r="B320" s="487" t="s">
        <v>503</v>
      </c>
      <c r="C320" s="487" t="s">
        <v>509</v>
      </c>
      <c r="D320" s="571" t="s">
        <v>1822</v>
      </c>
      <c r="E320" s="572" t="s">
        <v>520</v>
      </c>
      <c r="F320" s="487" t="s">
        <v>504</v>
      </c>
      <c r="G320" s="487" t="s">
        <v>795</v>
      </c>
      <c r="H320" s="487" t="s">
        <v>271</v>
      </c>
      <c r="I320" s="487" t="s">
        <v>1230</v>
      </c>
      <c r="J320" s="487" t="s">
        <v>1231</v>
      </c>
      <c r="K320" s="487" t="s">
        <v>1232</v>
      </c>
      <c r="L320" s="488">
        <v>166.1</v>
      </c>
      <c r="M320" s="488">
        <v>498.29999999999995</v>
      </c>
      <c r="N320" s="487">
        <v>3</v>
      </c>
      <c r="O320" s="573">
        <v>0.5</v>
      </c>
      <c r="P320" s="488"/>
      <c r="Q320" s="513">
        <v>0</v>
      </c>
      <c r="R320" s="487"/>
      <c r="S320" s="513">
        <v>0</v>
      </c>
      <c r="T320" s="573"/>
      <c r="U320" s="529">
        <v>0</v>
      </c>
    </row>
    <row r="321" spans="1:21" ht="14.45" customHeight="1" x14ac:dyDescent="0.2">
      <c r="A321" s="486">
        <v>27</v>
      </c>
      <c r="B321" s="487" t="s">
        <v>503</v>
      </c>
      <c r="C321" s="487" t="s">
        <v>509</v>
      </c>
      <c r="D321" s="571" t="s">
        <v>1822</v>
      </c>
      <c r="E321" s="572" t="s">
        <v>520</v>
      </c>
      <c r="F321" s="487" t="s">
        <v>504</v>
      </c>
      <c r="G321" s="487" t="s">
        <v>795</v>
      </c>
      <c r="H321" s="487" t="s">
        <v>271</v>
      </c>
      <c r="I321" s="487" t="s">
        <v>1233</v>
      </c>
      <c r="J321" s="487" t="s">
        <v>797</v>
      </c>
      <c r="K321" s="487" t="s">
        <v>1234</v>
      </c>
      <c r="L321" s="488">
        <v>296.62</v>
      </c>
      <c r="M321" s="488">
        <v>593.24</v>
      </c>
      <c r="N321" s="487">
        <v>2</v>
      </c>
      <c r="O321" s="573">
        <v>0.5</v>
      </c>
      <c r="P321" s="488"/>
      <c r="Q321" s="513">
        <v>0</v>
      </c>
      <c r="R321" s="487"/>
      <c r="S321" s="513">
        <v>0</v>
      </c>
      <c r="T321" s="573"/>
      <c r="U321" s="529">
        <v>0</v>
      </c>
    </row>
    <row r="322" spans="1:21" ht="14.45" customHeight="1" x14ac:dyDescent="0.2">
      <c r="A322" s="486">
        <v>27</v>
      </c>
      <c r="B322" s="487" t="s">
        <v>503</v>
      </c>
      <c r="C322" s="487" t="s">
        <v>509</v>
      </c>
      <c r="D322" s="571" t="s">
        <v>1822</v>
      </c>
      <c r="E322" s="572" t="s">
        <v>520</v>
      </c>
      <c r="F322" s="487" t="s">
        <v>504</v>
      </c>
      <c r="G322" s="487" t="s">
        <v>795</v>
      </c>
      <c r="H322" s="487" t="s">
        <v>271</v>
      </c>
      <c r="I322" s="487" t="s">
        <v>1235</v>
      </c>
      <c r="J322" s="487" t="s">
        <v>797</v>
      </c>
      <c r="K322" s="487" t="s">
        <v>798</v>
      </c>
      <c r="L322" s="488">
        <v>593.25</v>
      </c>
      <c r="M322" s="488">
        <v>593.25</v>
      </c>
      <c r="N322" s="487">
        <v>1</v>
      </c>
      <c r="O322" s="573">
        <v>0.5</v>
      </c>
      <c r="P322" s="488"/>
      <c r="Q322" s="513">
        <v>0</v>
      </c>
      <c r="R322" s="487"/>
      <c r="S322" s="513">
        <v>0</v>
      </c>
      <c r="T322" s="573"/>
      <c r="U322" s="529">
        <v>0</v>
      </c>
    </row>
    <row r="323" spans="1:21" ht="14.45" customHeight="1" x14ac:dyDescent="0.2">
      <c r="A323" s="486">
        <v>27</v>
      </c>
      <c r="B323" s="487" t="s">
        <v>503</v>
      </c>
      <c r="C323" s="487" t="s">
        <v>509</v>
      </c>
      <c r="D323" s="571" t="s">
        <v>1822</v>
      </c>
      <c r="E323" s="572" t="s">
        <v>520</v>
      </c>
      <c r="F323" s="487" t="s">
        <v>504</v>
      </c>
      <c r="G323" s="487" t="s">
        <v>799</v>
      </c>
      <c r="H323" s="487" t="s">
        <v>271</v>
      </c>
      <c r="I323" s="487" t="s">
        <v>1236</v>
      </c>
      <c r="J323" s="487" t="s">
        <v>801</v>
      </c>
      <c r="K323" s="487" t="s">
        <v>1237</v>
      </c>
      <c r="L323" s="488">
        <v>655.23</v>
      </c>
      <c r="M323" s="488">
        <v>1310.46</v>
      </c>
      <c r="N323" s="487">
        <v>2</v>
      </c>
      <c r="O323" s="573">
        <v>1</v>
      </c>
      <c r="P323" s="488"/>
      <c r="Q323" s="513">
        <v>0</v>
      </c>
      <c r="R323" s="487"/>
      <c r="S323" s="513">
        <v>0</v>
      </c>
      <c r="T323" s="573"/>
      <c r="U323" s="529">
        <v>0</v>
      </c>
    </row>
    <row r="324" spans="1:21" ht="14.45" customHeight="1" x14ac:dyDescent="0.2">
      <c r="A324" s="486">
        <v>27</v>
      </c>
      <c r="B324" s="487" t="s">
        <v>503</v>
      </c>
      <c r="C324" s="487" t="s">
        <v>509</v>
      </c>
      <c r="D324" s="571" t="s">
        <v>1822</v>
      </c>
      <c r="E324" s="572" t="s">
        <v>520</v>
      </c>
      <c r="F324" s="487" t="s">
        <v>504</v>
      </c>
      <c r="G324" s="487" t="s">
        <v>1238</v>
      </c>
      <c r="H324" s="487" t="s">
        <v>271</v>
      </c>
      <c r="I324" s="487" t="s">
        <v>1239</v>
      </c>
      <c r="J324" s="487" t="s">
        <v>1240</v>
      </c>
      <c r="K324" s="487" t="s">
        <v>1241</v>
      </c>
      <c r="L324" s="488">
        <v>42.14</v>
      </c>
      <c r="M324" s="488">
        <v>252.84</v>
      </c>
      <c r="N324" s="487">
        <v>6</v>
      </c>
      <c r="O324" s="573">
        <v>2.5</v>
      </c>
      <c r="P324" s="488">
        <v>84.28</v>
      </c>
      <c r="Q324" s="513">
        <v>0.33333333333333331</v>
      </c>
      <c r="R324" s="487">
        <v>2</v>
      </c>
      <c r="S324" s="513">
        <v>0.33333333333333331</v>
      </c>
      <c r="T324" s="573">
        <v>1</v>
      </c>
      <c r="U324" s="529">
        <v>0.4</v>
      </c>
    </row>
    <row r="325" spans="1:21" ht="14.45" customHeight="1" x14ac:dyDescent="0.2">
      <c r="A325" s="486">
        <v>27</v>
      </c>
      <c r="B325" s="487" t="s">
        <v>503</v>
      </c>
      <c r="C325" s="487" t="s">
        <v>509</v>
      </c>
      <c r="D325" s="571" t="s">
        <v>1822</v>
      </c>
      <c r="E325" s="572" t="s">
        <v>520</v>
      </c>
      <c r="F325" s="487" t="s">
        <v>504</v>
      </c>
      <c r="G325" s="487" t="s">
        <v>806</v>
      </c>
      <c r="H325" s="487" t="s">
        <v>271</v>
      </c>
      <c r="I325" s="487" t="s">
        <v>1242</v>
      </c>
      <c r="J325" s="487" t="s">
        <v>808</v>
      </c>
      <c r="K325" s="487" t="s">
        <v>1243</v>
      </c>
      <c r="L325" s="488">
        <v>36.909999999999997</v>
      </c>
      <c r="M325" s="488">
        <v>147.63999999999999</v>
      </c>
      <c r="N325" s="487">
        <v>4</v>
      </c>
      <c r="O325" s="573">
        <v>1.5</v>
      </c>
      <c r="P325" s="488">
        <v>110.72999999999999</v>
      </c>
      <c r="Q325" s="513">
        <v>0.75</v>
      </c>
      <c r="R325" s="487">
        <v>3</v>
      </c>
      <c r="S325" s="513">
        <v>0.75</v>
      </c>
      <c r="T325" s="573">
        <v>0.5</v>
      </c>
      <c r="U325" s="529">
        <v>0.33333333333333331</v>
      </c>
    </row>
    <row r="326" spans="1:21" ht="14.45" customHeight="1" x14ac:dyDescent="0.2">
      <c r="A326" s="486">
        <v>27</v>
      </c>
      <c r="B326" s="487" t="s">
        <v>503</v>
      </c>
      <c r="C326" s="487" t="s">
        <v>509</v>
      </c>
      <c r="D326" s="571" t="s">
        <v>1822</v>
      </c>
      <c r="E326" s="572" t="s">
        <v>520</v>
      </c>
      <c r="F326" s="487" t="s">
        <v>504</v>
      </c>
      <c r="G326" s="487" t="s">
        <v>810</v>
      </c>
      <c r="H326" s="487" t="s">
        <v>271</v>
      </c>
      <c r="I326" s="487" t="s">
        <v>814</v>
      </c>
      <c r="J326" s="487" t="s">
        <v>812</v>
      </c>
      <c r="K326" s="487" t="s">
        <v>815</v>
      </c>
      <c r="L326" s="488">
        <v>80.260000000000005</v>
      </c>
      <c r="M326" s="488">
        <v>160.52000000000001</v>
      </c>
      <c r="N326" s="487">
        <v>2</v>
      </c>
      <c r="O326" s="573">
        <v>0.5</v>
      </c>
      <c r="P326" s="488"/>
      <c r="Q326" s="513">
        <v>0</v>
      </c>
      <c r="R326" s="487"/>
      <c r="S326" s="513">
        <v>0</v>
      </c>
      <c r="T326" s="573"/>
      <c r="U326" s="529">
        <v>0</v>
      </c>
    </row>
    <row r="327" spans="1:21" ht="14.45" customHeight="1" x14ac:dyDescent="0.2">
      <c r="A327" s="486">
        <v>27</v>
      </c>
      <c r="B327" s="487" t="s">
        <v>503</v>
      </c>
      <c r="C327" s="487" t="s">
        <v>509</v>
      </c>
      <c r="D327" s="571" t="s">
        <v>1822</v>
      </c>
      <c r="E327" s="572" t="s">
        <v>520</v>
      </c>
      <c r="F327" s="487" t="s">
        <v>504</v>
      </c>
      <c r="G327" s="487" t="s">
        <v>820</v>
      </c>
      <c r="H327" s="487" t="s">
        <v>271</v>
      </c>
      <c r="I327" s="487" t="s">
        <v>1244</v>
      </c>
      <c r="J327" s="487" t="s">
        <v>822</v>
      </c>
      <c r="K327" s="487" t="s">
        <v>1012</v>
      </c>
      <c r="L327" s="488">
        <v>117.03</v>
      </c>
      <c r="M327" s="488">
        <v>117.03</v>
      </c>
      <c r="N327" s="487">
        <v>1</v>
      </c>
      <c r="O327" s="573">
        <v>1</v>
      </c>
      <c r="P327" s="488">
        <v>117.03</v>
      </c>
      <c r="Q327" s="513">
        <v>1</v>
      </c>
      <c r="R327" s="487">
        <v>1</v>
      </c>
      <c r="S327" s="513">
        <v>1</v>
      </c>
      <c r="T327" s="573">
        <v>1</v>
      </c>
      <c r="U327" s="529">
        <v>1</v>
      </c>
    </row>
    <row r="328" spans="1:21" ht="14.45" customHeight="1" x14ac:dyDescent="0.2">
      <c r="A328" s="486">
        <v>27</v>
      </c>
      <c r="B328" s="487" t="s">
        <v>503</v>
      </c>
      <c r="C328" s="487" t="s">
        <v>509</v>
      </c>
      <c r="D328" s="571" t="s">
        <v>1822</v>
      </c>
      <c r="E328" s="572" t="s">
        <v>520</v>
      </c>
      <c r="F328" s="487" t="s">
        <v>504</v>
      </c>
      <c r="G328" s="487" t="s">
        <v>827</v>
      </c>
      <c r="H328" s="487" t="s">
        <v>486</v>
      </c>
      <c r="I328" s="487" t="s">
        <v>1245</v>
      </c>
      <c r="J328" s="487" t="s">
        <v>1246</v>
      </c>
      <c r="K328" s="487" t="s">
        <v>1247</v>
      </c>
      <c r="L328" s="488">
        <v>93.43</v>
      </c>
      <c r="M328" s="488">
        <v>1121.1600000000001</v>
      </c>
      <c r="N328" s="487">
        <v>12</v>
      </c>
      <c r="O328" s="573">
        <v>3</v>
      </c>
      <c r="P328" s="488"/>
      <c r="Q328" s="513">
        <v>0</v>
      </c>
      <c r="R328" s="487"/>
      <c r="S328" s="513">
        <v>0</v>
      </c>
      <c r="T328" s="573"/>
      <c r="U328" s="529">
        <v>0</v>
      </c>
    </row>
    <row r="329" spans="1:21" ht="14.45" customHeight="1" x14ac:dyDescent="0.2">
      <c r="A329" s="486">
        <v>27</v>
      </c>
      <c r="B329" s="487" t="s">
        <v>503</v>
      </c>
      <c r="C329" s="487" t="s">
        <v>509</v>
      </c>
      <c r="D329" s="571" t="s">
        <v>1822</v>
      </c>
      <c r="E329" s="572" t="s">
        <v>520</v>
      </c>
      <c r="F329" s="487" t="s">
        <v>504</v>
      </c>
      <c r="G329" s="487" t="s">
        <v>831</v>
      </c>
      <c r="H329" s="487" t="s">
        <v>271</v>
      </c>
      <c r="I329" s="487" t="s">
        <v>1248</v>
      </c>
      <c r="J329" s="487" t="s">
        <v>833</v>
      </c>
      <c r="K329" s="487" t="s">
        <v>1249</v>
      </c>
      <c r="L329" s="488">
        <v>17.239999999999998</v>
      </c>
      <c r="M329" s="488">
        <v>34.479999999999997</v>
      </c>
      <c r="N329" s="487">
        <v>2</v>
      </c>
      <c r="O329" s="573">
        <v>0.5</v>
      </c>
      <c r="P329" s="488"/>
      <c r="Q329" s="513">
        <v>0</v>
      </c>
      <c r="R329" s="487"/>
      <c r="S329" s="513">
        <v>0</v>
      </c>
      <c r="T329" s="573"/>
      <c r="U329" s="529">
        <v>0</v>
      </c>
    </row>
    <row r="330" spans="1:21" ht="14.45" customHeight="1" x14ac:dyDescent="0.2">
      <c r="A330" s="486">
        <v>27</v>
      </c>
      <c r="B330" s="487" t="s">
        <v>503</v>
      </c>
      <c r="C330" s="487" t="s">
        <v>509</v>
      </c>
      <c r="D330" s="571" t="s">
        <v>1822</v>
      </c>
      <c r="E330" s="572" t="s">
        <v>520</v>
      </c>
      <c r="F330" s="487" t="s">
        <v>504</v>
      </c>
      <c r="G330" s="487" t="s">
        <v>835</v>
      </c>
      <c r="H330" s="487" t="s">
        <v>271</v>
      </c>
      <c r="I330" s="487" t="s">
        <v>836</v>
      </c>
      <c r="J330" s="487" t="s">
        <v>837</v>
      </c>
      <c r="K330" s="487" t="s">
        <v>838</v>
      </c>
      <c r="L330" s="488">
        <v>31.65</v>
      </c>
      <c r="M330" s="488">
        <v>379.79999999999995</v>
      </c>
      <c r="N330" s="487">
        <v>12</v>
      </c>
      <c r="O330" s="573">
        <v>3.5</v>
      </c>
      <c r="P330" s="488">
        <v>126.6</v>
      </c>
      <c r="Q330" s="513">
        <v>0.33333333333333337</v>
      </c>
      <c r="R330" s="487">
        <v>4</v>
      </c>
      <c r="S330" s="513">
        <v>0.33333333333333331</v>
      </c>
      <c r="T330" s="573">
        <v>1</v>
      </c>
      <c r="U330" s="529">
        <v>0.2857142857142857</v>
      </c>
    </row>
    <row r="331" spans="1:21" ht="14.45" customHeight="1" x14ac:dyDescent="0.2">
      <c r="A331" s="486">
        <v>27</v>
      </c>
      <c r="B331" s="487" t="s">
        <v>503</v>
      </c>
      <c r="C331" s="487" t="s">
        <v>509</v>
      </c>
      <c r="D331" s="571" t="s">
        <v>1822</v>
      </c>
      <c r="E331" s="572" t="s">
        <v>520</v>
      </c>
      <c r="F331" s="487" t="s">
        <v>504</v>
      </c>
      <c r="G331" s="487" t="s">
        <v>835</v>
      </c>
      <c r="H331" s="487" t="s">
        <v>271</v>
      </c>
      <c r="I331" s="487" t="s">
        <v>1250</v>
      </c>
      <c r="J331" s="487" t="s">
        <v>840</v>
      </c>
      <c r="K331" s="487" t="s">
        <v>1251</v>
      </c>
      <c r="L331" s="488">
        <v>26.37</v>
      </c>
      <c r="M331" s="488">
        <v>52.74</v>
      </c>
      <c r="N331" s="487">
        <v>2</v>
      </c>
      <c r="O331" s="573">
        <v>0.5</v>
      </c>
      <c r="P331" s="488"/>
      <c r="Q331" s="513">
        <v>0</v>
      </c>
      <c r="R331" s="487"/>
      <c r="S331" s="513">
        <v>0</v>
      </c>
      <c r="T331" s="573"/>
      <c r="U331" s="529">
        <v>0</v>
      </c>
    </row>
    <row r="332" spans="1:21" ht="14.45" customHeight="1" x14ac:dyDescent="0.2">
      <c r="A332" s="486">
        <v>27</v>
      </c>
      <c r="B332" s="487" t="s">
        <v>503</v>
      </c>
      <c r="C332" s="487" t="s">
        <v>509</v>
      </c>
      <c r="D332" s="571" t="s">
        <v>1822</v>
      </c>
      <c r="E332" s="572" t="s">
        <v>520</v>
      </c>
      <c r="F332" s="487" t="s">
        <v>504</v>
      </c>
      <c r="G332" s="487" t="s">
        <v>835</v>
      </c>
      <c r="H332" s="487" t="s">
        <v>271</v>
      </c>
      <c r="I332" s="487" t="s">
        <v>839</v>
      </c>
      <c r="J332" s="487" t="s">
        <v>840</v>
      </c>
      <c r="K332" s="487" t="s">
        <v>841</v>
      </c>
      <c r="L332" s="488">
        <v>52.75</v>
      </c>
      <c r="M332" s="488">
        <v>211</v>
      </c>
      <c r="N332" s="487">
        <v>4</v>
      </c>
      <c r="O332" s="573">
        <v>2.5</v>
      </c>
      <c r="P332" s="488">
        <v>105.5</v>
      </c>
      <c r="Q332" s="513">
        <v>0.5</v>
      </c>
      <c r="R332" s="487">
        <v>2</v>
      </c>
      <c r="S332" s="513">
        <v>0.5</v>
      </c>
      <c r="T332" s="573">
        <v>1</v>
      </c>
      <c r="U332" s="529">
        <v>0.4</v>
      </c>
    </row>
    <row r="333" spans="1:21" ht="14.45" customHeight="1" x14ac:dyDescent="0.2">
      <c r="A333" s="486">
        <v>27</v>
      </c>
      <c r="B333" s="487" t="s">
        <v>503</v>
      </c>
      <c r="C333" s="487" t="s">
        <v>509</v>
      </c>
      <c r="D333" s="571" t="s">
        <v>1822</v>
      </c>
      <c r="E333" s="572" t="s">
        <v>520</v>
      </c>
      <c r="F333" s="487" t="s">
        <v>504</v>
      </c>
      <c r="G333" s="487" t="s">
        <v>835</v>
      </c>
      <c r="H333" s="487" t="s">
        <v>271</v>
      </c>
      <c r="I333" s="487" t="s">
        <v>842</v>
      </c>
      <c r="J333" s="487" t="s">
        <v>843</v>
      </c>
      <c r="K333" s="487" t="s">
        <v>844</v>
      </c>
      <c r="L333" s="488">
        <v>52.75</v>
      </c>
      <c r="M333" s="488">
        <v>211</v>
      </c>
      <c r="N333" s="487">
        <v>4</v>
      </c>
      <c r="O333" s="573">
        <v>2</v>
      </c>
      <c r="P333" s="488"/>
      <c r="Q333" s="513">
        <v>0</v>
      </c>
      <c r="R333" s="487"/>
      <c r="S333" s="513">
        <v>0</v>
      </c>
      <c r="T333" s="573"/>
      <c r="U333" s="529">
        <v>0</v>
      </c>
    </row>
    <row r="334" spans="1:21" ht="14.45" customHeight="1" x14ac:dyDescent="0.2">
      <c r="A334" s="486">
        <v>27</v>
      </c>
      <c r="B334" s="487" t="s">
        <v>503</v>
      </c>
      <c r="C334" s="487" t="s">
        <v>509</v>
      </c>
      <c r="D334" s="571" t="s">
        <v>1822</v>
      </c>
      <c r="E334" s="572" t="s">
        <v>520</v>
      </c>
      <c r="F334" s="487" t="s">
        <v>504</v>
      </c>
      <c r="G334" s="487" t="s">
        <v>835</v>
      </c>
      <c r="H334" s="487" t="s">
        <v>271</v>
      </c>
      <c r="I334" s="487" t="s">
        <v>845</v>
      </c>
      <c r="J334" s="487" t="s">
        <v>837</v>
      </c>
      <c r="K334" s="487" t="s">
        <v>540</v>
      </c>
      <c r="L334" s="488">
        <v>0</v>
      </c>
      <c r="M334" s="488">
        <v>0</v>
      </c>
      <c r="N334" s="487">
        <v>1</v>
      </c>
      <c r="O334" s="573">
        <v>0.5</v>
      </c>
      <c r="P334" s="488"/>
      <c r="Q334" s="513"/>
      <c r="R334" s="487"/>
      <c r="S334" s="513">
        <v>0</v>
      </c>
      <c r="T334" s="573"/>
      <c r="U334" s="529">
        <v>0</v>
      </c>
    </row>
    <row r="335" spans="1:21" ht="14.45" customHeight="1" x14ac:dyDescent="0.2">
      <c r="A335" s="486">
        <v>27</v>
      </c>
      <c r="B335" s="487" t="s">
        <v>503</v>
      </c>
      <c r="C335" s="487" t="s">
        <v>509</v>
      </c>
      <c r="D335" s="571" t="s">
        <v>1822</v>
      </c>
      <c r="E335" s="572" t="s">
        <v>520</v>
      </c>
      <c r="F335" s="487" t="s">
        <v>504</v>
      </c>
      <c r="G335" s="487" t="s">
        <v>835</v>
      </c>
      <c r="H335" s="487" t="s">
        <v>271</v>
      </c>
      <c r="I335" s="487" t="s">
        <v>845</v>
      </c>
      <c r="J335" s="487" t="s">
        <v>837</v>
      </c>
      <c r="K335" s="487" t="s">
        <v>540</v>
      </c>
      <c r="L335" s="488">
        <v>58.62</v>
      </c>
      <c r="M335" s="488">
        <v>410.34</v>
      </c>
      <c r="N335" s="487">
        <v>7</v>
      </c>
      <c r="O335" s="573">
        <v>5</v>
      </c>
      <c r="P335" s="488">
        <v>175.85999999999999</v>
      </c>
      <c r="Q335" s="513">
        <v>0.42857142857142855</v>
      </c>
      <c r="R335" s="487">
        <v>3</v>
      </c>
      <c r="S335" s="513">
        <v>0.42857142857142855</v>
      </c>
      <c r="T335" s="573">
        <v>2.5</v>
      </c>
      <c r="U335" s="529">
        <v>0.5</v>
      </c>
    </row>
    <row r="336" spans="1:21" ht="14.45" customHeight="1" x14ac:dyDescent="0.2">
      <c r="A336" s="486">
        <v>27</v>
      </c>
      <c r="B336" s="487" t="s">
        <v>503</v>
      </c>
      <c r="C336" s="487" t="s">
        <v>509</v>
      </c>
      <c r="D336" s="571" t="s">
        <v>1822</v>
      </c>
      <c r="E336" s="572" t="s">
        <v>520</v>
      </c>
      <c r="F336" s="487" t="s">
        <v>504</v>
      </c>
      <c r="G336" s="487" t="s">
        <v>835</v>
      </c>
      <c r="H336" s="487" t="s">
        <v>271</v>
      </c>
      <c r="I336" s="487" t="s">
        <v>1252</v>
      </c>
      <c r="J336" s="487" t="s">
        <v>837</v>
      </c>
      <c r="K336" s="487" t="s">
        <v>838</v>
      </c>
      <c r="L336" s="488">
        <v>31.65</v>
      </c>
      <c r="M336" s="488">
        <v>63.3</v>
      </c>
      <c r="N336" s="487">
        <v>2</v>
      </c>
      <c r="O336" s="573">
        <v>0.5</v>
      </c>
      <c r="P336" s="488"/>
      <c r="Q336" s="513">
        <v>0</v>
      </c>
      <c r="R336" s="487"/>
      <c r="S336" s="513">
        <v>0</v>
      </c>
      <c r="T336" s="573"/>
      <c r="U336" s="529">
        <v>0</v>
      </c>
    </row>
    <row r="337" spans="1:21" ht="14.45" customHeight="1" x14ac:dyDescent="0.2">
      <c r="A337" s="486">
        <v>27</v>
      </c>
      <c r="B337" s="487" t="s">
        <v>503</v>
      </c>
      <c r="C337" s="487" t="s">
        <v>509</v>
      </c>
      <c r="D337" s="571" t="s">
        <v>1822</v>
      </c>
      <c r="E337" s="572" t="s">
        <v>520</v>
      </c>
      <c r="F337" s="487" t="s">
        <v>504</v>
      </c>
      <c r="G337" s="487" t="s">
        <v>835</v>
      </c>
      <c r="H337" s="487" t="s">
        <v>271</v>
      </c>
      <c r="I337" s="487" t="s">
        <v>1253</v>
      </c>
      <c r="J337" s="487" t="s">
        <v>837</v>
      </c>
      <c r="K337" s="487" t="s">
        <v>1254</v>
      </c>
      <c r="L337" s="488">
        <v>31.65</v>
      </c>
      <c r="M337" s="488">
        <v>63.3</v>
      </c>
      <c r="N337" s="487">
        <v>2</v>
      </c>
      <c r="O337" s="573">
        <v>0.5</v>
      </c>
      <c r="P337" s="488">
        <v>63.3</v>
      </c>
      <c r="Q337" s="513">
        <v>1</v>
      </c>
      <c r="R337" s="487">
        <v>2</v>
      </c>
      <c r="S337" s="513">
        <v>1</v>
      </c>
      <c r="T337" s="573">
        <v>0.5</v>
      </c>
      <c r="U337" s="529">
        <v>1</v>
      </c>
    </row>
    <row r="338" spans="1:21" ht="14.45" customHeight="1" x14ac:dyDescent="0.2">
      <c r="A338" s="486">
        <v>27</v>
      </c>
      <c r="B338" s="487" t="s">
        <v>503</v>
      </c>
      <c r="C338" s="487" t="s">
        <v>509</v>
      </c>
      <c r="D338" s="571" t="s">
        <v>1822</v>
      </c>
      <c r="E338" s="572" t="s">
        <v>520</v>
      </c>
      <c r="F338" s="487" t="s">
        <v>504</v>
      </c>
      <c r="G338" s="487" t="s">
        <v>847</v>
      </c>
      <c r="H338" s="487" t="s">
        <v>271</v>
      </c>
      <c r="I338" s="487" t="s">
        <v>848</v>
      </c>
      <c r="J338" s="487" t="s">
        <v>849</v>
      </c>
      <c r="K338" s="487" t="s">
        <v>850</v>
      </c>
      <c r="L338" s="488">
        <v>73.150000000000006</v>
      </c>
      <c r="M338" s="488">
        <v>585.20000000000005</v>
      </c>
      <c r="N338" s="487">
        <v>8</v>
      </c>
      <c r="O338" s="573">
        <v>2.5</v>
      </c>
      <c r="P338" s="488"/>
      <c r="Q338" s="513">
        <v>0</v>
      </c>
      <c r="R338" s="487"/>
      <c r="S338" s="513">
        <v>0</v>
      </c>
      <c r="T338" s="573"/>
      <c r="U338" s="529">
        <v>0</v>
      </c>
    </row>
    <row r="339" spans="1:21" ht="14.45" customHeight="1" x14ac:dyDescent="0.2">
      <c r="A339" s="486">
        <v>27</v>
      </c>
      <c r="B339" s="487" t="s">
        <v>503</v>
      </c>
      <c r="C339" s="487" t="s">
        <v>509</v>
      </c>
      <c r="D339" s="571" t="s">
        <v>1822</v>
      </c>
      <c r="E339" s="572" t="s">
        <v>520</v>
      </c>
      <c r="F339" s="487" t="s">
        <v>504</v>
      </c>
      <c r="G339" s="487" t="s">
        <v>867</v>
      </c>
      <c r="H339" s="487" t="s">
        <v>486</v>
      </c>
      <c r="I339" s="487" t="s">
        <v>871</v>
      </c>
      <c r="J339" s="487" t="s">
        <v>869</v>
      </c>
      <c r="K339" s="487" t="s">
        <v>872</v>
      </c>
      <c r="L339" s="488">
        <v>118.65</v>
      </c>
      <c r="M339" s="488">
        <v>118.65</v>
      </c>
      <c r="N339" s="487">
        <v>1</v>
      </c>
      <c r="O339" s="573">
        <v>0.5</v>
      </c>
      <c r="P339" s="488">
        <v>118.65</v>
      </c>
      <c r="Q339" s="513">
        <v>1</v>
      </c>
      <c r="R339" s="487">
        <v>1</v>
      </c>
      <c r="S339" s="513">
        <v>1</v>
      </c>
      <c r="T339" s="573">
        <v>0.5</v>
      </c>
      <c r="U339" s="529">
        <v>1</v>
      </c>
    </row>
    <row r="340" spans="1:21" ht="14.45" customHeight="1" x14ac:dyDescent="0.2">
      <c r="A340" s="486">
        <v>27</v>
      </c>
      <c r="B340" s="487" t="s">
        <v>503</v>
      </c>
      <c r="C340" s="487" t="s">
        <v>509</v>
      </c>
      <c r="D340" s="571" t="s">
        <v>1822</v>
      </c>
      <c r="E340" s="572" t="s">
        <v>520</v>
      </c>
      <c r="F340" s="487" t="s">
        <v>504</v>
      </c>
      <c r="G340" s="487" t="s">
        <v>873</v>
      </c>
      <c r="H340" s="487" t="s">
        <v>486</v>
      </c>
      <c r="I340" s="487" t="s">
        <v>874</v>
      </c>
      <c r="J340" s="487" t="s">
        <v>875</v>
      </c>
      <c r="K340" s="487" t="s">
        <v>876</v>
      </c>
      <c r="L340" s="488">
        <v>77.790000000000006</v>
      </c>
      <c r="M340" s="488">
        <v>77.790000000000006</v>
      </c>
      <c r="N340" s="487">
        <v>1</v>
      </c>
      <c r="O340" s="573">
        <v>0.5</v>
      </c>
      <c r="P340" s="488">
        <v>77.790000000000006</v>
      </c>
      <c r="Q340" s="513">
        <v>1</v>
      </c>
      <c r="R340" s="487">
        <v>1</v>
      </c>
      <c r="S340" s="513">
        <v>1</v>
      </c>
      <c r="T340" s="573">
        <v>0.5</v>
      </c>
      <c r="U340" s="529">
        <v>1</v>
      </c>
    </row>
    <row r="341" spans="1:21" ht="14.45" customHeight="1" x14ac:dyDescent="0.2">
      <c r="A341" s="486">
        <v>27</v>
      </c>
      <c r="B341" s="487" t="s">
        <v>503</v>
      </c>
      <c r="C341" s="487" t="s">
        <v>509</v>
      </c>
      <c r="D341" s="571" t="s">
        <v>1822</v>
      </c>
      <c r="E341" s="572" t="s">
        <v>520</v>
      </c>
      <c r="F341" s="487" t="s">
        <v>504</v>
      </c>
      <c r="G341" s="487" t="s">
        <v>1255</v>
      </c>
      <c r="H341" s="487" t="s">
        <v>271</v>
      </c>
      <c r="I341" s="487" t="s">
        <v>1256</v>
      </c>
      <c r="J341" s="487" t="s">
        <v>1257</v>
      </c>
      <c r="K341" s="487" t="s">
        <v>653</v>
      </c>
      <c r="L341" s="488">
        <v>38.56</v>
      </c>
      <c r="M341" s="488">
        <v>115.68</v>
      </c>
      <c r="N341" s="487">
        <v>3</v>
      </c>
      <c r="O341" s="573">
        <v>2</v>
      </c>
      <c r="P341" s="488">
        <v>115.68</v>
      </c>
      <c r="Q341" s="513">
        <v>1</v>
      </c>
      <c r="R341" s="487">
        <v>3</v>
      </c>
      <c r="S341" s="513">
        <v>1</v>
      </c>
      <c r="T341" s="573">
        <v>2</v>
      </c>
      <c r="U341" s="529">
        <v>1</v>
      </c>
    </row>
    <row r="342" spans="1:21" ht="14.45" customHeight="1" x14ac:dyDescent="0.2">
      <c r="A342" s="486">
        <v>27</v>
      </c>
      <c r="B342" s="487" t="s">
        <v>503</v>
      </c>
      <c r="C342" s="487" t="s">
        <v>509</v>
      </c>
      <c r="D342" s="571" t="s">
        <v>1822</v>
      </c>
      <c r="E342" s="572" t="s">
        <v>520</v>
      </c>
      <c r="F342" s="487" t="s">
        <v>504</v>
      </c>
      <c r="G342" s="487" t="s">
        <v>877</v>
      </c>
      <c r="H342" s="487" t="s">
        <v>271</v>
      </c>
      <c r="I342" s="487" t="s">
        <v>1258</v>
      </c>
      <c r="J342" s="487" t="s">
        <v>879</v>
      </c>
      <c r="K342" s="487" t="s">
        <v>1259</v>
      </c>
      <c r="L342" s="488">
        <v>43.21</v>
      </c>
      <c r="M342" s="488">
        <v>129.63</v>
      </c>
      <c r="N342" s="487">
        <v>3</v>
      </c>
      <c r="O342" s="573">
        <v>0.5</v>
      </c>
      <c r="P342" s="488">
        <v>129.63</v>
      </c>
      <c r="Q342" s="513">
        <v>1</v>
      </c>
      <c r="R342" s="487">
        <v>3</v>
      </c>
      <c r="S342" s="513">
        <v>1</v>
      </c>
      <c r="T342" s="573">
        <v>0.5</v>
      </c>
      <c r="U342" s="529">
        <v>1</v>
      </c>
    </row>
    <row r="343" spans="1:21" ht="14.45" customHeight="1" x14ac:dyDescent="0.2">
      <c r="A343" s="486">
        <v>27</v>
      </c>
      <c r="B343" s="487" t="s">
        <v>503</v>
      </c>
      <c r="C343" s="487" t="s">
        <v>509</v>
      </c>
      <c r="D343" s="571" t="s">
        <v>1822</v>
      </c>
      <c r="E343" s="572" t="s">
        <v>520</v>
      </c>
      <c r="F343" s="487" t="s">
        <v>504</v>
      </c>
      <c r="G343" s="487" t="s">
        <v>877</v>
      </c>
      <c r="H343" s="487" t="s">
        <v>486</v>
      </c>
      <c r="I343" s="487" t="s">
        <v>886</v>
      </c>
      <c r="J343" s="487" t="s">
        <v>882</v>
      </c>
      <c r="K343" s="487" t="s">
        <v>887</v>
      </c>
      <c r="L343" s="488">
        <v>73.45</v>
      </c>
      <c r="M343" s="488">
        <v>146.9</v>
      </c>
      <c r="N343" s="487">
        <v>2</v>
      </c>
      <c r="O343" s="573">
        <v>1</v>
      </c>
      <c r="P343" s="488"/>
      <c r="Q343" s="513">
        <v>0</v>
      </c>
      <c r="R343" s="487"/>
      <c r="S343" s="513">
        <v>0</v>
      </c>
      <c r="T343" s="573"/>
      <c r="U343" s="529">
        <v>0</v>
      </c>
    </row>
    <row r="344" spans="1:21" ht="14.45" customHeight="1" x14ac:dyDescent="0.2">
      <c r="A344" s="486">
        <v>27</v>
      </c>
      <c r="B344" s="487" t="s">
        <v>503</v>
      </c>
      <c r="C344" s="487" t="s">
        <v>509</v>
      </c>
      <c r="D344" s="571" t="s">
        <v>1822</v>
      </c>
      <c r="E344" s="572" t="s">
        <v>520</v>
      </c>
      <c r="F344" s="487" t="s">
        <v>504</v>
      </c>
      <c r="G344" s="487" t="s">
        <v>877</v>
      </c>
      <c r="H344" s="487" t="s">
        <v>271</v>
      </c>
      <c r="I344" s="487" t="s">
        <v>1260</v>
      </c>
      <c r="J344" s="487" t="s">
        <v>1261</v>
      </c>
      <c r="K344" s="487" t="s">
        <v>532</v>
      </c>
      <c r="L344" s="488">
        <v>43.21</v>
      </c>
      <c r="M344" s="488">
        <v>43.21</v>
      </c>
      <c r="N344" s="487">
        <v>1</v>
      </c>
      <c r="O344" s="573">
        <v>0.5</v>
      </c>
      <c r="P344" s="488">
        <v>43.21</v>
      </c>
      <c r="Q344" s="513">
        <v>1</v>
      </c>
      <c r="R344" s="487">
        <v>1</v>
      </c>
      <c r="S344" s="513">
        <v>1</v>
      </c>
      <c r="T344" s="573">
        <v>0.5</v>
      </c>
      <c r="U344" s="529">
        <v>1</v>
      </c>
    </row>
    <row r="345" spans="1:21" ht="14.45" customHeight="1" x14ac:dyDescent="0.2">
      <c r="A345" s="486">
        <v>27</v>
      </c>
      <c r="B345" s="487" t="s">
        <v>503</v>
      </c>
      <c r="C345" s="487" t="s">
        <v>509</v>
      </c>
      <c r="D345" s="571" t="s">
        <v>1822</v>
      </c>
      <c r="E345" s="572" t="s">
        <v>520</v>
      </c>
      <c r="F345" s="487" t="s">
        <v>504</v>
      </c>
      <c r="G345" s="487" t="s">
        <v>570</v>
      </c>
      <c r="H345" s="487" t="s">
        <v>271</v>
      </c>
      <c r="I345" s="487" t="s">
        <v>888</v>
      </c>
      <c r="J345" s="487" t="s">
        <v>889</v>
      </c>
      <c r="K345" s="487" t="s">
        <v>540</v>
      </c>
      <c r="L345" s="488">
        <v>109.95</v>
      </c>
      <c r="M345" s="488">
        <v>109.95</v>
      </c>
      <c r="N345" s="487">
        <v>1</v>
      </c>
      <c r="O345" s="573">
        <v>0.5</v>
      </c>
      <c r="P345" s="488"/>
      <c r="Q345" s="513">
        <v>0</v>
      </c>
      <c r="R345" s="487"/>
      <c r="S345" s="513">
        <v>0</v>
      </c>
      <c r="T345" s="573"/>
      <c r="U345" s="529">
        <v>0</v>
      </c>
    </row>
    <row r="346" spans="1:21" ht="14.45" customHeight="1" x14ac:dyDescent="0.2">
      <c r="A346" s="486">
        <v>27</v>
      </c>
      <c r="B346" s="487" t="s">
        <v>503</v>
      </c>
      <c r="C346" s="487" t="s">
        <v>509</v>
      </c>
      <c r="D346" s="571" t="s">
        <v>1822</v>
      </c>
      <c r="E346" s="572" t="s">
        <v>520</v>
      </c>
      <c r="F346" s="487" t="s">
        <v>504</v>
      </c>
      <c r="G346" s="487" t="s">
        <v>570</v>
      </c>
      <c r="H346" s="487" t="s">
        <v>271</v>
      </c>
      <c r="I346" s="487" t="s">
        <v>1262</v>
      </c>
      <c r="J346" s="487" t="s">
        <v>572</v>
      </c>
      <c r="K346" s="487" t="s">
        <v>1263</v>
      </c>
      <c r="L346" s="488">
        <v>38.04</v>
      </c>
      <c r="M346" s="488">
        <v>38.04</v>
      </c>
      <c r="N346" s="487">
        <v>1</v>
      </c>
      <c r="O346" s="573">
        <v>0.5</v>
      </c>
      <c r="P346" s="488">
        <v>38.04</v>
      </c>
      <c r="Q346" s="513">
        <v>1</v>
      </c>
      <c r="R346" s="487">
        <v>1</v>
      </c>
      <c r="S346" s="513">
        <v>1</v>
      </c>
      <c r="T346" s="573">
        <v>0.5</v>
      </c>
      <c r="U346" s="529">
        <v>1</v>
      </c>
    </row>
    <row r="347" spans="1:21" ht="14.45" customHeight="1" x14ac:dyDescent="0.2">
      <c r="A347" s="486">
        <v>27</v>
      </c>
      <c r="B347" s="487" t="s">
        <v>503</v>
      </c>
      <c r="C347" s="487" t="s">
        <v>509</v>
      </c>
      <c r="D347" s="571" t="s">
        <v>1822</v>
      </c>
      <c r="E347" s="572" t="s">
        <v>520</v>
      </c>
      <c r="F347" s="487" t="s">
        <v>504</v>
      </c>
      <c r="G347" s="487" t="s">
        <v>570</v>
      </c>
      <c r="H347" s="487" t="s">
        <v>271</v>
      </c>
      <c r="I347" s="487" t="s">
        <v>1264</v>
      </c>
      <c r="J347" s="487" t="s">
        <v>895</v>
      </c>
      <c r="K347" s="487" t="s">
        <v>896</v>
      </c>
      <c r="L347" s="488">
        <v>234.07</v>
      </c>
      <c r="M347" s="488">
        <v>234.07</v>
      </c>
      <c r="N347" s="487">
        <v>1</v>
      </c>
      <c r="O347" s="573">
        <v>0.5</v>
      </c>
      <c r="P347" s="488"/>
      <c r="Q347" s="513">
        <v>0</v>
      </c>
      <c r="R347" s="487"/>
      <c r="S347" s="513">
        <v>0</v>
      </c>
      <c r="T347" s="573"/>
      <c r="U347" s="529">
        <v>0</v>
      </c>
    </row>
    <row r="348" spans="1:21" ht="14.45" customHeight="1" x14ac:dyDescent="0.2">
      <c r="A348" s="486">
        <v>27</v>
      </c>
      <c r="B348" s="487" t="s">
        <v>503</v>
      </c>
      <c r="C348" s="487" t="s">
        <v>509</v>
      </c>
      <c r="D348" s="571" t="s">
        <v>1822</v>
      </c>
      <c r="E348" s="572" t="s">
        <v>520</v>
      </c>
      <c r="F348" s="487" t="s">
        <v>504</v>
      </c>
      <c r="G348" s="487" t="s">
        <v>570</v>
      </c>
      <c r="H348" s="487" t="s">
        <v>271</v>
      </c>
      <c r="I348" s="487" t="s">
        <v>892</v>
      </c>
      <c r="J348" s="487" t="s">
        <v>572</v>
      </c>
      <c r="K348" s="487" t="s">
        <v>893</v>
      </c>
      <c r="L348" s="488">
        <v>117.03</v>
      </c>
      <c r="M348" s="488">
        <v>117.03</v>
      </c>
      <c r="N348" s="487">
        <v>1</v>
      </c>
      <c r="O348" s="573">
        <v>1</v>
      </c>
      <c r="P348" s="488">
        <v>117.03</v>
      </c>
      <c r="Q348" s="513">
        <v>1</v>
      </c>
      <c r="R348" s="487">
        <v>1</v>
      </c>
      <c r="S348" s="513">
        <v>1</v>
      </c>
      <c r="T348" s="573">
        <v>1</v>
      </c>
      <c r="U348" s="529">
        <v>1</v>
      </c>
    </row>
    <row r="349" spans="1:21" ht="14.45" customHeight="1" x14ac:dyDescent="0.2">
      <c r="A349" s="486">
        <v>27</v>
      </c>
      <c r="B349" s="487" t="s">
        <v>503</v>
      </c>
      <c r="C349" s="487" t="s">
        <v>509</v>
      </c>
      <c r="D349" s="571" t="s">
        <v>1822</v>
      </c>
      <c r="E349" s="572" t="s">
        <v>520</v>
      </c>
      <c r="F349" s="487" t="s">
        <v>504</v>
      </c>
      <c r="G349" s="487" t="s">
        <v>570</v>
      </c>
      <c r="H349" s="487" t="s">
        <v>486</v>
      </c>
      <c r="I349" s="487" t="s">
        <v>1265</v>
      </c>
      <c r="J349" s="487" t="s">
        <v>1266</v>
      </c>
      <c r="K349" s="487" t="s">
        <v>1267</v>
      </c>
      <c r="L349" s="488">
        <v>27.49</v>
      </c>
      <c r="M349" s="488">
        <v>82.47</v>
      </c>
      <c r="N349" s="487">
        <v>3</v>
      </c>
      <c r="O349" s="573">
        <v>1</v>
      </c>
      <c r="P349" s="488"/>
      <c r="Q349" s="513">
        <v>0</v>
      </c>
      <c r="R349" s="487"/>
      <c r="S349" s="513">
        <v>0</v>
      </c>
      <c r="T349" s="573"/>
      <c r="U349" s="529">
        <v>0</v>
      </c>
    </row>
    <row r="350" spans="1:21" ht="14.45" customHeight="1" x14ac:dyDescent="0.2">
      <c r="A350" s="486">
        <v>27</v>
      </c>
      <c r="B350" s="487" t="s">
        <v>503</v>
      </c>
      <c r="C350" s="487" t="s">
        <v>509</v>
      </c>
      <c r="D350" s="571" t="s">
        <v>1822</v>
      </c>
      <c r="E350" s="572" t="s">
        <v>520</v>
      </c>
      <c r="F350" s="487" t="s">
        <v>504</v>
      </c>
      <c r="G350" s="487" t="s">
        <v>570</v>
      </c>
      <c r="H350" s="487" t="s">
        <v>271</v>
      </c>
      <c r="I350" s="487" t="s">
        <v>1268</v>
      </c>
      <c r="J350" s="487" t="s">
        <v>1269</v>
      </c>
      <c r="K350" s="487" t="s">
        <v>1270</v>
      </c>
      <c r="L350" s="488">
        <v>35.11</v>
      </c>
      <c r="M350" s="488">
        <v>70.22</v>
      </c>
      <c r="N350" s="487">
        <v>2</v>
      </c>
      <c r="O350" s="573">
        <v>1</v>
      </c>
      <c r="P350" s="488"/>
      <c r="Q350" s="513">
        <v>0</v>
      </c>
      <c r="R350" s="487"/>
      <c r="S350" s="513">
        <v>0</v>
      </c>
      <c r="T350" s="573"/>
      <c r="U350" s="529">
        <v>0</v>
      </c>
    </row>
    <row r="351" spans="1:21" ht="14.45" customHeight="1" x14ac:dyDescent="0.2">
      <c r="A351" s="486">
        <v>27</v>
      </c>
      <c r="B351" s="487" t="s">
        <v>503</v>
      </c>
      <c r="C351" s="487" t="s">
        <v>509</v>
      </c>
      <c r="D351" s="571" t="s">
        <v>1822</v>
      </c>
      <c r="E351" s="572" t="s">
        <v>520</v>
      </c>
      <c r="F351" s="487" t="s">
        <v>504</v>
      </c>
      <c r="G351" s="487" t="s">
        <v>1271</v>
      </c>
      <c r="H351" s="487" t="s">
        <v>271</v>
      </c>
      <c r="I351" s="487" t="s">
        <v>1272</v>
      </c>
      <c r="J351" s="487" t="s">
        <v>1273</v>
      </c>
      <c r="K351" s="487" t="s">
        <v>975</v>
      </c>
      <c r="L351" s="488">
        <v>0</v>
      </c>
      <c r="M351" s="488">
        <v>0</v>
      </c>
      <c r="N351" s="487">
        <v>3</v>
      </c>
      <c r="O351" s="573">
        <v>1</v>
      </c>
      <c r="P351" s="488">
        <v>0</v>
      </c>
      <c r="Q351" s="513"/>
      <c r="R351" s="487">
        <v>3</v>
      </c>
      <c r="S351" s="513">
        <v>1</v>
      </c>
      <c r="T351" s="573">
        <v>1</v>
      </c>
      <c r="U351" s="529">
        <v>1</v>
      </c>
    </row>
    <row r="352" spans="1:21" ht="14.45" customHeight="1" x14ac:dyDescent="0.2">
      <c r="A352" s="486">
        <v>27</v>
      </c>
      <c r="B352" s="487" t="s">
        <v>503</v>
      </c>
      <c r="C352" s="487" t="s">
        <v>509</v>
      </c>
      <c r="D352" s="571" t="s">
        <v>1822</v>
      </c>
      <c r="E352" s="572" t="s">
        <v>520</v>
      </c>
      <c r="F352" s="487" t="s">
        <v>504</v>
      </c>
      <c r="G352" s="487" t="s">
        <v>1274</v>
      </c>
      <c r="H352" s="487" t="s">
        <v>486</v>
      </c>
      <c r="I352" s="487" t="s">
        <v>1275</v>
      </c>
      <c r="J352" s="487" t="s">
        <v>1276</v>
      </c>
      <c r="K352" s="487" t="s">
        <v>1277</v>
      </c>
      <c r="L352" s="488">
        <v>140.59</v>
      </c>
      <c r="M352" s="488">
        <v>421.77</v>
      </c>
      <c r="N352" s="487">
        <v>3</v>
      </c>
      <c r="O352" s="573">
        <v>0.5</v>
      </c>
      <c r="P352" s="488">
        <v>421.77</v>
      </c>
      <c r="Q352" s="513">
        <v>1</v>
      </c>
      <c r="R352" s="487">
        <v>3</v>
      </c>
      <c r="S352" s="513">
        <v>1</v>
      </c>
      <c r="T352" s="573">
        <v>0.5</v>
      </c>
      <c r="U352" s="529">
        <v>1</v>
      </c>
    </row>
    <row r="353" spans="1:21" ht="14.45" customHeight="1" x14ac:dyDescent="0.2">
      <c r="A353" s="486">
        <v>27</v>
      </c>
      <c r="B353" s="487" t="s">
        <v>503</v>
      </c>
      <c r="C353" s="487" t="s">
        <v>509</v>
      </c>
      <c r="D353" s="571" t="s">
        <v>1822</v>
      </c>
      <c r="E353" s="572" t="s">
        <v>520</v>
      </c>
      <c r="F353" s="487" t="s">
        <v>504</v>
      </c>
      <c r="G353" s="487" t="s">
        <v>1274</v>
      </c>
      <c r="H353" s="487" t="s">
        <v>271</v>
      </c>
      <c r="I353" s="487" t="s">
        <v>1278</v>
      </c>
      <c r="J353" s="487" t="s">
        <v>1279</v>
      </c>
      <c r="K353" s="487" t="s">
        <v>1280</v>
      </c>
      <c r="L353" s="488">
        <v>459.26</v>
      </c>
      <c r="M353" s="488">
        <v>459.26</v>
      </c>
      <c r="N353" s="487">
        <v>1</v>
      </c>
      <c r="O353" s="573">
        <v>1</v>
      </c>
      <c r="P353" s="488"/>
      <c r="Q353" s="513">
        <v>0</v>
      </c>
      <c r="R353" s="487"/>
      <c r="S353" s="513">
        <v>0</v>
      </c>
      <c r="T353" s="573"/>
      <c r="U353" s="529">
        <v>0</v>
      </c>
    </row>
    <row r="354" spans="1:21" ht="14.45" customHeight="1" x14ac:dyDescent="0.2">
      <c r="A354" s="486">
        <v>27</v>
      </c>
      <c r="B354" s="487" t="s">
        <v>503</v>
      </c>
      <c r="C354" s="487" t="s">
        <v>509</v>
      </c>
      <c r="D354" s="571" t="s">
        <v>1822</v>
      </c>
      <c r="E354" s="572" t="s">
        <v>520</v>
      </c>
      <c r="F354" s="487" t="s">
        <v>504</v>
      </c>
      <c r="G354" s="487" t="s">
        <v>904</v>
      </c>
      <c r="H354" s="487" t="s">
        <v>271</v>
      </c>
      <c r="I354" s="487" t="s">
        <v>905</v>
      </c>
      <c r="J354" s="487" t="s">
        <v>906</v>
      </c>
      <c r="K354" s="487" t="s">
        <v>893</v>
      </c>
      <c r="L354" s="488">
        <v>88.07</v>
      </c>
      <c r="M354" s="488">
        <v>352.28</v>
      </c>
      <c r="N354" s="487">
        <v>4</v>
      </c>
      <c r="O354" s="573">
        <v>1.5</v>
      </c>
      <c r="P354" s="488">
        <v>176.14</v>
      </c>
      <c r="Q354" s="513">
        <v>0.5</v>
      </c>
      <c r="R354" s="487">
        <v>2</v>
      </c>
      <c r="S354" s="513">
        <v>0.5</v>
      </c>
      <c r="T354" s="573">
        <v>1</v>
      </c>
      <c r="U354" s="529">
        <v>0.66666666666666663</v>
      </c>
    </row>
    <row r="355" spans="1:21" ht="14.45" customHeight="1" x14ac:dyDescent="0.2">
      <c r="A355" s="486">
        <v>27</v>
      </c>
      <c r="B355" s="487" t="s">
        <v>503</v>
      </c>
      <c r="C355" s="487" t="s">
        <v>509</v>
      </c>
      <c r="D355" s="571" t="s">
        <v>1822</v>
      </c>
      <c r="E355" s="572" t="s">
        <v>520</v>
      </c>
      <c r="F355" s="487" t="s">
        <v>504</v>
      </c>
      <c r="G355" s="487" t="s">
        <v>578</v>
      </c>
      <c r="H355" s="487" t="s">
        <v>271</v>
      </c>
      <c r="I355" s="487" t="s">
        <v>907</v>
      </c>
      <c r="J355" s="487" t="s">
        <v>908</v>
      </c>
      <c r="K355" s="487" t="s">
        <v>581</v>
      </c>
      <c r="L355" s="488">
        <v>32.76</v>
      </c>
      <c r="M355" s="488">
        <v>65.52</v>
      </c>
      <c r="N355" s="487">
        <v>2</v>
      </c>
      <c r="O355" s="573">
        <v>0.5</v>
      </c>
      <c r="P355" s="488"/>
      <c r="Q355" s="513">
        <v>0</v>
      </c>
      <c r="R355" s="487"/>
      <c r="S355" s="513">
        <v>0</v>
      </c>
      <c r="T355" s="573"/>
      <c r="U355" s="529">
        <v>0</v>
      </c>
    </row>
    <row r="356" spans="1:21" ht="14.45" customHeight="1" x14ac:dyDescent="0.2">
      <c r="A356" s="486">
        <v>27</v>
      </c>
      <c r="B356" s="487" t="s">
        <v>503</v>
      </c>
      <c r="C356" s="487" t="s">
        <v>509</v>
      </c>
      <c r="D356" s="571" t="s">
        <v>1822</v>
      </c>
      <c r="E356" s="572" t="s">
        <v>520</v>
      </c>
      <c r="F356" s="487" t="s">
        <v>504</v>
      </c>
      <c r="G356" s="487" t="s">
        <v>578</v>
      </c>
      <c r="H356" s="487" t="s">
        <v>271</v>
      </c>
      <c r="I356" s="487" t="s">
        <v>579</v>
      </c>
      <c r="J356" s="487" t="s">
        <v>580</v>
      </c>
      <c r="K356" s="487" t="s">
        <v>581</v>
      </c>
      <c r="L356" s="488">
        <v>32.76</v>
      </c>
      <c r="M356" s="488">
        <v>98.28</v>
      </c>
      <c r="N356" s="487">
        <v>3</v>
      </c>
      <c r="O356" s="573">
        <v>1</v>
      </c>
      <c r="P356" s="488"/>
      <c r="Q356" s="513">
        <v>0</v>
      </c>
      <c r="R356" s="487"/>
      <c r="S356" s="513">
        <v>0</v>
      </c>
      <c r="T356" s="573"/>
      <c r="U356" s="529">
        <v>0</v>
      </c>
    </row>
    <row r="357" spans="1:21" ht="14.45" customHeight="1" x14ac:dyDescent="0.2">
      <c r="A357" s="486">
        <v>27</v>
      </c>
      <c r="B357" s="487" t="s">
        <v>503</v>
      </c>
      <c r="C357" s="487" t="s">
        <v>509</v>
      </c>
      <c r="D357" s="571" t="s">
        <v>1822</v>
      </c>
      <c r="E357" s="572" t="s">
        <v>520</v>
      </c>
      <c r="F357" s="487" t="s">
        <v>504</v>
      </c>
      <c r="G357" s="487" t="s">
        <v>578</v>
      </c>
      <c r="H357" s="487" t="s">
        <v>271</v>
      </c>
      <c r="I357" s="487" t="s">
        <v>909</v>
      </c>
      <c r="J357" s="487" t="s">
        <v>908</v>
      </c>
      <c r="K357" s="487" t="s">
        <v>544</v>
      </c>
      <c r="L357" s="488">
        <v>105.32</v>
      </c>
      <c r="M357" s="488">
        <v>105.32</v>
      </c>
      <c r="N357" s="487">
        <v>1</v>
      </c>
      <c r="O357" s="573">
        <v>0.5</v>
      </c>
      <c r="P357" s="488">
        <v>105.32</v>
      </c>
      <c r="Q357" s="513">
        <v>1</v>
      </c>
      <c r="R357" s="487">
        <v>1</v>
      </c>
      <c r="S357" s="513">
        <v>1</v>
      </c>
      <c r="T357" s="573">
        <v>0.5</v>
      </c>
      <c r="U357" s="529">
        <v>1</v>
      </c>
    </row>
    <row r="358" spans="1:21" ht="14.45" customHeight="1" x14ac:dyDescent="0.2">
      <c r="A358" s="486">
        <v>27</v>
      </c>
      <c r="B358" s="487" t="s">
        <v>503</v>
      </c>
      <c r="C358" s="487" t="s">
        <v>509</v>
      </c>
      <c r="D358" s="571" t="s">
        <v>1822</v>
      </c>
      <c r="E358" s="572" t="s">
        <v>520</v>
      </c>
      <c r="F358" s="487" t="s">
        <v>504</v>
      </c>
      <c r="G358" s="487" t="s">
        <v>578</v>
      </c>
      <c r="H358" s="487" t="s">
        <v>486</v>
      </c>
      <c r="I358" s="487" t="s">
        <v>1281</v>
      </c>
      <c r="J358" s="487" t="s">
        <v>580</v>
      </c>
      <c r="K358" s="487" t="s">
        <v>1282</v>
      </c>
      <c r="L358" s="488">
        <v>114.65</v>
      </c>
      <c r="M358" s="488">
        <v>229.3</v>
      </c>
      <c r="N358" s="487">
        <v>2</v>
      </c>
      <c r="O358" s="573">
        <v>1</v>
      </c>
      <c r="P358" s="488">
        <v>229.3</v>
      </c>
      <c r="Q358" s="513">
        <v>1</v>
      </c>
      <c r="R358" s="487">
        <v>2</v>
      </c>
      <c r="S358" s="513">
        <v>1</v>
      </c>
      <c r="T358" s="573">
        <v>1</v>
      </c>
      <c r="U358" s="529">
        <v>1</v>
      </c>
    </row>
    <row r="359" spans="1:21" ht="14.45" customHeight="1" x14ac:dyDescent="0.2">
      <c r="A359" s="486">
        <v>27</v>
      </c>
      <c r="B359" s="487" t="s">
        <v>503</v>
      </c>
      <c r="C359" s="487" t="s">
        <v>509</v>
      </c>
      <c r="D359" s="571" t="s">
        <v>1822</v>
      </c>
      <c r="E359" s="572" t="s">
        <v>520</v>
      </c>
      <c r="F359" s="487" t="s">
        <v>504</v>
      </c>
      <c r="G359" s="487" t="s">
        <v>1283</v>
      </c>
      <c r="H359" s="487" t="s">
        <v>271</v>
      </c>
      <c r="I359" s="487" t="s">
        <v>1284</v>
      </c>
      <c r="J359" s="487" t="s">
        <v>1285</v>
      </c>
      <c r="K359" s="487" t="s">
        <v>1286</v>
      </c>
      <c r="L359" s="488">
        <v>35.25</v>
      </c>
      <c r="M359" s="488">
        <v>35.25</v>
      </c>
      <c r="N359" s="487">
        <v>1</v>
      </c>
      <c r="O359" s="573">
        <v>1</v>
      </c>
      <c r="P359" s="488">
        <v>35.25</v>
      </c>
      <c r="Q359" s="513">
        <v>1</v>
      </c>
      <c r="R359" s="487">
        <v>1</v>
      </c>
      <c r="S359" s="513">
        <v>1</v>
      </c>
      <c r="T359" s="573">
        <v>1</v>
      </c>
      <c r="U359" s="529">
        <v>1</v>
      </c>
    </row>
    <row r="360" spans="1:21" ht="14.45" customHeight="1" x14ac:dyDescent="0.2">
      <c r="A360" s="486">
        <v>27</v>
      </c>
      <c r="B360" s="487" t="s">
        <v>503</v>
      </c>
      <c r="C360" s="487" t="s">
        <v>509</v>
      </c>
      <c r="D360" s="571" t="s">
        <v>1822</v>
      </c>
      <c r="E360" s="572" t="s">
        <v>520</v>
      </c>
      <c r="F360" s="487" t="s">
        <v>504</v>
      </c>
      <c r="G360" s="487" t="s">
        <v>1287</v>
      </c>
      <c r="H360" s="487" t="s">
        <v>486</v>
      </c>
      <c r="I360" s="487" t="s">
        <v>1288</v>
      </c>
      <c r="J360" s="487" t="s">
        <v>1289</v>
      </c>
      <c r="K360" s="487" t="s">
        <v>1290</v>
      </c>
      <c r="L360" s="488">
        <v>103.64</v>
      </c>
      <c r="M360" s="488">
        <v>103.64</v>
      </c>
      <c r="N360" s="487">
        <v>1</v>
      </c>
      <c r="O360" s="573">
        <v>0.5</v>
      </c>
      <c r="P360" s="488">
        <v>103.64</v>
      </c>
      <c r="Q360" s="513">
        <v>1</v>
      </c>
      <c r="R360" s="487">
        <v>1</v>
      </c>
      <c r="S360" s="513">
        <v>1</v>
      </c>
      <c r="T360" s="573">
        <v>0.5</v>
      </c>
      <c r="U360" s="529">
        <v>1</v>
      </c>
    </row>
    <row r="361" spans="1:21" ht="14.45" customHeight="1" x14ac:dyDescent="0.2">
      <c r="A361" s="486">
        <v>27</v>
      </c>
      <c r="B361" s="487" t="s">
        <v>503</v>
      </c>
      <c r="C361" s="487" t="s">
        <v>509</v>
      </c>
      <c r="D361" s="571" t="s">
        <v>1822</v>
      </c>
      <c r="E361" s="572" t="s">
        <v>520</v>
      </c>
      <c r="F361" s="487" t="s">
        <v>504</v>
      </c>
      <c r="G361" s="487" t="s">
        <v>1291</v>
      </c>
      <c r="H361" s="487" t="s">
        <v>271</v>
      </c>
      <c r="I361" s="487" t="s">
        <v>1292</v>
      </c>
      <c r="J361" s="487" t="s">
        <v>1293</v>
      </c>
      <c r="K361" s="487" t="s">
        <v>1286</v>
      </c>
      <c r="L361" s="488">
        <v>174.59</v>
      </c>
      <c r="M361" s="488">
        <v>523.77</v>
      </c>
      <c r="N361" s="487">
        <v>3</v>
      </c>
      <c r="O361" s="573">
        <v>2</v>
      </c>
      <c r="P361" s="488">
        <v>174.59</v>
      </c>
      <c r="Q361" s="513">
        <v>0.33333333333333337</v>
      </c>
      <c r="R361" s="487">
        <v>1</v>
      </c>
      <c r="S361" s="513">
        <v>0.33333333333333331</v>
      </c>
      <c r="T361" s="573">
        <v>1</v>
      </c>
      <c r="U361" s="529">
        <v>0.5</v>
      </c>
    </row>
    <row r="362" spans="1:21" ht="14.45" customHeight="1" x14ac:dyDescent="0.2">
      <c r="A362" s="486">
        <v>27</v>
      </c>
      <c r="B362" s="487" t="s">
        <v>503</v>
      </c>
      <c r="C362" s="487" t="s">
        <v>509</v>
      </c>
      <c r="D362" s="571" t="s">
        <v>1822</v>
      </c>
      <c r="E362" s="572" t="s">
        <v>520</v>
      </c>
      <c r="F362" s="487" t="s">
        <v>504</v>
      </c>
      <c r="G362" s="487" t="s">
        <v>910</v>
      </c>
      <c r="H362" s="487" t="s">
        <v>271</v>
      </c>
      <c r="I362" s="487" t="s">
        <v>1294</v>
      </c>
      <c r="J362" s="487" t="s">
        <v>912</v>
      </c>
      <c r="K362" s="487" t="s">
        <v>1295</v>
      </c>
      <c r="L362" s="488">
        <v>27.37</v>
      </c>
      <c r="M362" s="488">
        <v>82.11</v>
      </c>
      <c r="N362" s="487">
        <v>3</v>
      </c>
      <c r="O362" s="573">
        <v>0.5</v>
      </c>
      <c r="P362" s="488"/>
      <c r="Q362" s="513">
        <v>0</v>
      </c>
      <c r="R362" s="487"/>
      <c r="S362" s="513">
        <v>0</v>
      </c>
      <c r="T362" s="573"/>
      <c r="U362" s="529">
        <v>0</v>
      </c>
    </row>
    <row r="363" spans="1:21" ht="14.45" customHeight="1" x14ac:dyDescent="0.2">
      <c r="A363" s="486">
        <v>27</v>
      </c>
      <c r="B363" s="487" t="s">
        <v>503</v>
      </c>
      <c r="C363" s="487" t="s">
        <v>509</v>
      </c>
      <c r="D363" s="571" t="s">
        <v>1822</v>
      </c>
      <c r="E363" s="572" t="s">
        <v>520</v>
      </c>
      <c r="F363" s="487" t="s">
        <v>504</v>
      </c>
      <c r="G363" s="487" t="s">
        <v>910</v>
      </c>
      <c r="H363" s="487" t="s">
        <v>271</v>
      </c>
      <c r="I363" s="487" t="s">
        <v>911</v>
      </c>
      <c r="J363" s="487" t="s">
        <v>912</v>
      </c>
      <c r="K363" s="487" t="s">
        <v>913</v>
      </c>
      <c r="L363" s="488">
        <v>97.76</v>
      </c>
      <c r="M363" s="488">
        <v>97.76</v>
      </c>
      <c r="N363" s="487">
        <v>1</v>
      </c>
      <c r="O363" s="573">
        <v>0.5</v>
      </c>
      <c r="P363" s="488"/>
      <c r="Q363" s="513">
        <v>0</v>
      </c>
      <c r="R363" s="487"/>
      <c r="S363" s="513">
        <v>0</v>
      </c>
      <c r="T363" s="573"/>
      <c r="U363" s="529">
        <v>0</v>
      </c>
    </row>
    <row r="364" spans="1:21" ht="14.45" customHeight="1" x14ac:dyDescent="0.2">
      <c r="A364" s="486">
        <v>27</v>
      </c>
      <c r="B364" s="487" t="s">
        <v>503</v>
      </c>
      <c r="C364" s="487" t="s">
        <v>509</v>
      </c>
      <c r="D364" s="571" t="s">
        <v>1822</v>
      </c>
      <c r="E364" s="572" t="s">
        <v>520</v>
      </c>
      <c r="F364" s="487" t="s">
        <v>504</v>
      </c>
      <c r="G364" s="487" t="s">
        <v>910</v>
      </c>
      <c r="H364" s="487" t="s">
        <v>271</v>
      </c>
      <c r="I364" s="487" t="s">
        <v>914</v>
      </c>
      <c r="J364" s="487" t="s">
        <v>915</v>
      </c>
      <c r="K364" s="487" t="s">
        <v>916</v>
      </c>
      <c r="L364" s="488">
        <v>87.98</v>
      </c>
      <c r="M364" s="488">
        <v>87.98</v>
      </c>
      <c r="N364" s="487">
        <v>1</v>
      </c>
      <c r="O364" s="573">
        <v>0.5</v>
      </c>
      <c r="P364" s="488"/>
      <c r="Q364" s="513">
        <v>0</v>
      </c>
      <c r="R364" s="487"/>
      <c r="S364" s="513">
        <v>0</v>
      </c>
      <c r="T364" s="573"/>
      <c r="U364" s="529">
        <v>0</v>
      </c>
    </row>
    <row r="365" spans="1:21" ht="14.45" customHeight="1" x14ac:dyDescent="0.2">
      <c r="A365" s="486">
        <v>27</v>
      </c>
      <c r="B365" s="487" t="s">
        <v>503</v>
      </c>
      <c r="C365" s="487" t="s">
        <v>509</v>
      </c>
      <c r="D365" s="571" t="s">
        <v>1822</v>
      </c>
      <c r="E365" s="572" t="s">
        <v>520</v>
      </c>
      <c r="F365" s="487" t="s">
        <v>504</v>
      </c>
      <c r="G365" s="487" t="s">
        <v>910</v>
      </c>
      <c r="H365" s="487" t="s">
        <v>271</v>
      </c>
      <c r="I365" s="487" t="s">
        <v>917</v>
      </c>
      <c r="J365" s="487" t="s">
        <v>915</v>
      </c>
      <c r="K365" s="487" t="s">
        <v>916</v>
      </c>
      <c r="L365" s="488">
        <v>301.2</v>
      </c>
      <c r="M365" s="488">
        <v>301.2</v>
      </c>
      <c r="N365" s="487">
        <v>1</v>
      </c>
      <c r="O365" s="573">
        <v>0.5</v>
      </c>
      <c r="P365" s="488"/>
      <c r="Q365" s="513">
        <v>0</v>
      </c>
      <c r="R365" s="487"/>
      <c r="S365" s="513">
        <v>0</v>
      </c>
      <c r="T365" s="573"/>
      <c r="U365" s="529">
        <v>0</v>
      </c>
    </row>
    <row r="366" spans="1:21" ht="14.45" customHeight="1" x14ac:dyDescent="0.2">
      <c r="A366" s="486">
        <v>27</v>
      </c>
      <c r="B366" s="487" t="s">
        <v>503</v>
      </c>
      <c r="C366" s="487" t="s">
        <v>509</v>
      </c>
      <c r="D366" s="571" t="s">
        <v>1822</v>
      </c>
      <c r="E366" s="572" t="s">
        <v>520</v>
      </c>
      <c r="F366" s="487" t="s">
        <v>504</v>
      </c>
      <c r="G366" s="487" t="s">
        <v>582</v>
      </c>
      <c r="H366" s="487" t="s">
        <v>271</v>
      </c>
      <c r="I366" s="487" t="s">
        <v>1296</v>
      </c>
      <c r="J366" s="487" t="s">
        <v>584</v>
      </c>
      <c r="K366" s="487" t="s">
        <v>1297</v>
      </c>
      <c r="L366" s="488">
        <v>57.64</v>
      </c>
      <c r="M366" s="488">
        <v>172.92000000000002</v>
      </c>
      <c r="N366" s="487">
        <v>3</v>
      </c>
      <c r="O366" s="573">
        <v>0.5</v>
      </c>
      <c r="P366" s="488">
        <v>172.92000000000002</v>
      </c>
      <c r="Q366" s="513">
        <v>1</v>
      </c>
      <c r="R366" s="487">
        <v>3</v>
      </c>
      <c r="S366" s="513">
        <v>1</v>
      </c>
      <c r="T366" s="573">
        <v>0.5</v>
      </c>
      <c r="U366" s="529">
        <v>1</v>
      </c>
    </row>
    <row r="367" spans="1:21" ht="14.45" customHeight="1" x14ac:dyDescent="0.2">
      <c r="A367" s="486">
        <v>27</v>
      </c>
      <c r="B367" s="487" t="s">
        <v>503</v>
      </c>
      <c r="C367" s="487" t="s">
        <v>509</v>
      </c>
      <c r="D367" s="571" t="s">
        <v>1822</v>
      </c>
      <c r="E367" s="572" t="s">
        <v>520</v>
      </c>
      <c r="F367" s="487" t="s">
        <v>504</v>
      </c>
      <c r="G367" s="487" t="s">
        <v>582</v>
      </c>
      <c r="H367" s="487" t="s">
        <v>486</v>
      </c>
      <c r="I367" s="487" t="s">
        <v>583</v>
      </c>
      <c r="J367" s="487" t="s">
        <v>584</v>
      </c>
      <c r="K367" s="487" t="s">
        <v>585</v>
      </c>
      <c r="L367" s="488">
        <v>102.93</v>
      </c>
      <c r="M367" s="488">
        <v>205.86</v>
      </c>
      <c r="N367" s="487">
        <v>2</v>
      </c>
      <c r="O367" s="573">
        <v>1</v>
      </c>
      <c r="P367" s="488">
        <v>205.86</v>
      </c>
      <c r="Q367" s="513">
        <v>1</v>
      </c>
      <c r="R367" s="487">
        <v>2</v>
      </c>
      <c r="S367" s="513">
        <v>1</v>
      </c>
      <c r="T367" s="573">
        <v>1</v>
      </c>
      <c r="U367" s="529">
        <v>1</v>
      </c>
    </row>
    <row r="368" spans="1:21" ht="14.45" customHeight="1" x14ac:dyDescent="0.2">
      <c r="A368" s="486">
        <v>27</v>
      </c>
      <c r="B368" s="487" t="s">
        <v>503</v>
      </c>
      <c r="C368" s="487" t="s">
        <v>509</v>
      </c>
      <c r="D368" s="571" t="s">
        <v>1822</v>
      </c>
      <c r="E368" s="572" t="s">
        <v>520</v>
      </c>
      <c r="F368" s="487" t="s">
        <v>504</v>
      </c>
      <c r="G368" s="487" t="s">
        <v>586</v>
      </c>
      <c r="H368" s="487" t="s">
        <v>486</v>
      </c>
      <c r="I368" s="487" t="s">
        <v>936</v>
      </c>
      <c r="J368" s="487" t="s">
        <v>588</v>
      </c>
      <c r="K368" s="487" t="s">
        <v>697</v>
      </c>
      <c r="L368" s="488">
        <v>34.47</v>
      </c>
      <c r="M368" s="488">
        <v>413.64</v>
      </c>
      <c r="N368" s="487">
        <v>12</v>
      </c>
      <c r="O368" s="573">
        <v>6</v>
      </c>
      <c r="P368" s="488">
        <v>137.88</v>
      </c>
      <c r="Q368" s="513">
        <v>0.33333333333333331</v>
      </c>
      <c r="R368" s="487">
        <v>4</v>
      </c>
      <c r="S368" s="513">
        <v>0.33333333333333331</v>
      </c>
      <c r="T368" s="573">
        <v>2.5</v>
      </c>
      <c r="U368" s="529">
        <v>0.41666666666666669</v>
      </c>
    </row>
    <row r="369" spans="1:21" ht="14.45" customHeight="1" x14ac:dyDescent="0.2">
      <c r="A369" s="486">
        <v>27</v>
      </c>
      <c r="B369" s="487" t="s">
        <v>503</v>
      </c>
      <c r="C369" s="487" t="s">
        <v>509</v>
      </c>
      <c r="D369" s="571" t="s">
        <v>1822</v>
      </c>
      <c r="E369" s="572" t="s">
        <v>520</v>
      </c>
      <c r="F369" s="487" t="s">
        <v>504</v>
      </c>
      <c r="G369" s="487" t="s">
        <v>586</v>
      </c>
      <c r="H369" s="487" t="s">
        <v>486</v>
      </c>
      <c r="I369" s="487" t="s">
        <v>587</v>
      </c>
      <c r="J369" s="487" t="s">
        <v>588</v>
      </c>
      <c r="K369" s="487" t="s">
        <v>589</v>
      </c>
      <c r="L369" s="488">
        <v>103.4</v>
      </c>
      <c r="M369" s="488">
        <v>413.6</v>
      </c>
      <c r="N369" s="487">
        <v>4</v>
      </c>
      <c r="O369" s="573">
        <v>3</v>
      </c>
      <c r="P369" s="488">
        <v>206.8</v>
      </c>
      <c r="Q369" s="513">
        <v>0.5</v>
      </c>
      <c r="R369" s="487">
        <v>2</v>
      </c>
      <c r="S369" s="513">
        <v>0.5</v>
      </c>
      <c r="T369" s="573">
        <v>1.5</v>
      </c>
      <c r="U369" s="529">
        <v>0.5</v>
      </c>
    </row>
    <row r="370" spans="1:21" ht="14.45" customHeight="1" x14ac:dyDescent="0.2">
      <c r="A370" s="486">
        <v>27</v>
      </c>
      <c r="B370" s="487" t="s">
        <v>503</v>
      </c>
      <c r="C370" s="487" t="s">
        <v>509</v>
      </c>
      <c r="D370" s="571" t="s">
        <v>1822</v>
      </c>
      <c r="E370" s="572" t="s">
        <v>520</v>
      </c>
      <c r="F370" s="487" t="s">
        <v>504</v>
      </c>
      <c r="G370" s="487" t="s">
        <v>586</v>
      </c>
      <c r="H370" s="487" t="s">
        <v>486</v>
      </c>
      <c r="I370" s="487" t="s">
        <v>937</v>
      </c>
      <c r="J370" s="487" t="s">
        <v>938</v>
      </c>
      <c r="K370" s="487" t="s">
        <v>939</v>
      </c>
      <c r="L370" s="488">
        <v>206.78</v>
      </c>
      <c r="M370" s="488">
        <v>206.78</v>
      </c>
      <c r="N370" s="487">
        <v>1</v>
      </c>
      <c r="O370" s="573">
        <v>0.5</v>
      </c>
      <c r="P370" s="488"/>
      <c r="Q370" s="513">
        <v>0</v>
      </c>
      <c r="R370" s="487"/>
      <c r="S370" s="513">
        <v>0</v>
      </c>
      <c r="T370" s="573"/>
      <c r="U370" s="529">
        <v>0</v>
      </c>
    </row>
    <row r="371" spans="1:21" ht="14.45" customHeight="1" x14ac:dyDescent="0.2">
      <c r="A371" s="486">
        <v>27</v>
      </c>
      <c r="B371" s="487" t="s">
        <v>503</v>
      </c>
      <c r="C371" s="487" t="s">
        <v>509</v>
      </c>
      <c r="D371" s="571" t="s">
        <v>1822</v>
      </c>
      <c r="E371" s="572" t="s">
        <v>520</v>
      </c>
      <c r="F371" s="487" t="s">
        <v>504</v>
      </c>
      <c r="G371" s="487" t="s">
        <v>586</v>
      </c>
      <c r="H371" s="487" t="s">
        <v>271</v>
      </c>
      <c r="I371" s="487" t="s">
        <v>943</v>
      </c>
      <c r="J371" s="487" t="s">
        <v>941</v>
      </c>
      <c r="K371" s="487" t="s">
        <v>942</v>
      </c>
      <c r="L371" s="488">
        <v>34.47</v>
      </c>
      <c r="M371" s="488">
        <v>103.41</v>
      </c>
      <c r="N371" s="487">
        <v>3</v>
      </c>
      <c r="O371" s="573">
        <v>1</v>
      </c>
      <c r="P371" s="488"/>
      <c r="Q371" s="513">
        <v>0</v>
      </c>
      <c r="R371" s="487"/>
      <c r="S371" s="513">
        <v>0</v>
      </c>
      <c r="T371" s="573"/>
      <c r="U371" s="529">
        <v>0</v>
      </c>
    </row>
    <row r="372" spans="1:21" ht="14.45" customHeight="1" x14ac:dyDescent="0.2">
      <c r="A372" s="486">
        <v>27</v>
      </c>
      <c r="B372" s="487" t="s">
        <v>503</v>
      </c>
      <c r="C372" s="487" t="s">
        <v>509</v>
      </c>
      <c r="D372" s="571" t="s">
        <v>1822</v>
      </c>
      <c r="E372" s="572" t="s">
        <v>520</v>
      </c>
      <c r="F372" s="487" t="s">
        <v>504</v>
      </c>
      <c r="G372" s="487" t="s">
        <v>533</v>
      </c>
      <c r="H372" s="487" t="s">
        <v>486</v>
      </c>
      <c r="I372" s="487" t="s">
        <v>1298</v>
      </c>
      <c r="J372" s="487" t="s">
        <v>535</v>
      </c>
      <c r="K372" s="487" t="s">
        <v>1299</v>
      </c>
      <c r="L372" s="488">
        <v>117.46</v>
      </c>
      <c r="M372" s="488">
        <v>939.68</v>
      </c>
      <c r="N372" s="487">
        <v>8</v>
      </c>
      <c r="O372" s="573">
        <v>4</v>
      </c>
      <c r="P372" s="488">
        <v>234.92</v>
      </c>
      <c r="Q372" s="513">
        <v>0.25</v>
      </c>
      <c r="R372" s="487">
        <v>2</v>
      </c>
      <c r="S372" s="513">
        <v>0.25</v>
      </c>
      <c r="T372" s="573">
        <v>1</v>
      </c>
      <c r="U372" s="529">
        <v>0.25</v>
      </c>
    </row>
    <row r="373" spans="1:21" ht="14.45" customHeight="1" x14ac:dyDescent="0.2">
      <c r="A373" s="486">
        <v>27</v>
      </c>
      <c r="B373" s="487" t="s">
        <v>503</v>
      </c>
      <c r="C373" s="487" t="s">
        <v>509</v>
      </c>
      <c r="D373" s="571" t="s">
        <v>1822</v>
      </c>
      <c r="E373" s="572" t="s">
        <v>520</v>
      </c>
      <c r="F373" s="487" t="s">
        <v>504</v>
      </c>
      <c r="G373" s="487" t="s">
        <v>533</v>
      </c>
      <c r="H373" s="487" t="s">
        <v>486</v>
      </c>
      <c r="I373" s="487" t="s">
        <v>534</v>
      </c>
      <c r="J373" s="487" t="s">
        <v>535</v>
      </c>
      <c r="K373" s="487" t="s">
        <v>536</v>
      </c>
      <c r="L373" s="488">
        <v>352.37</v>
      </c>
      <c r="M373" s="488">
        <v>1409.48</v>
      </c>
      <c r="N373" s="487">
        <v>4</v>
      </c>
      <c r="O373" s="573">
        <v>2.5</v>
      </c>
      <c r="P373" s="488"/>
      <c r="Q373" s="513">
        <v>0</v>
      </c>
      <c r="R373" s="487"/>
      <c r="S373" s="513">
        <v>0</v>
      </c>
      <c r="T373" s="573"/>
      <c r="U373" s="529">
        <v>0</v>
      </c>
    </row>
    <row r="374" spans="1:21" ht="14.45" customHeight="1" x14ac:dyDescent="0.2">
      <c r="A374" s="486">
        <v>27</v>
      </c>
      <c r="B374" s="487" t="s">
        <v>503</v>
      </c>
      <c r="C374" s="487" t="s">
        <v>509</v>
      </c>
      <c r="D374" s="571" t="s">
        <v>1822</v>
      </c>
      <c r="E374" s="572" t="s">
        <v>520</v>
      </c>
      <c r="F374" s="487" t="s">
        <v>504</v>
      </c>
      <c r="G374" s="487" t="s">
        <v>533</v>
      </c>
      <c r="H374" s="487" t="s">
        <v>486</v>
      </c>
      <c r="I374" s="487" t="s">
        <v>1300</v>
      </c>
      <c r="J374" s="487" t="s">
        <v>535</v>
      </c>
      <c r="K374" s="487" t="s">
        <v>1301</v>
      </c>
      <c r="L374" s="488">
        <v>545.82000000000005</v>
      </c>
      <c r="M374" s="488">
        <v>1091.6400000000001</v>
      </c>
      <c r="N374" s="487">
        <v>2</v>
      </c>
      <c r="O374" s="573">
        <v>1</v>
      </c>
      <c r="P374" s="488">
        <v>1091.6400000000001</v>
      </c>
      <c r="Q374" s="513">
        <v>1</v>
      </c>
      <c r="R374" s="487">
        <v>2</v>
      </c>
      <c r="S374" s="513">
        <v>1</v>
      </c>
      <c r="T374" s="573">
        <v>1</v>
      </c>
      <c r="U374" s="529">
        <v>1</v>
      </c>
    </row>
    <row r="375" spans="1:21" ht="14.45" customHeight="1" x14ac:dyDescent="0.2">
      <c r="A375" s="486">
        <v>27</v>
      </c>
      <c r="B375" s="487" t="s">
        <v>503</v>
      </c>
      <c r="C375" s="487" t="s">
        <v>509</v>
      </c>
      <c r="D375" s="571" t="s">
        <v>1822</v>
      </c>
      <c r="E375" s="572" t="s">
        <v>520</v>
      </c>
      <c r="F375" s="487" t="s">
        <v>504</v>
      </c>
      <c r="G375" s="487" t="s">
        <v>533</v>
      </c>
      <c r="H375" s="487" t="s">
        <v>486</v>
      </c>
      <c r="I375" s="487" t="s">
        <v>1302</v>
      </c>
      <c r="J375" s="487" t="s">
        <v>535</v>
      </c>
      <c r="K375" s="487" t="s">
        <v>1303</v>
      </c>
      <c r="L375" s="488">
        <v>704.73</v>
      </c>
      <c r="M375" s="488">
        <v>704.73</v>
      </c>
      <c r="N375" s="487">
        <v>1</v>
      </c>
      <c r="O375" s="573">
        <v>0.5</v>
      </c>
      <c r="P375" s="488"/>
      <c r="Q375" s="513">
        <v>0</v>
      </c>
      <c r="R375" s="487"/>
      <c r="S375" s="513">
        <v>0</v>
      </c>
      <c r="T375" s="573"/>
      <c r="U375" s="529">
        <v>0</v>
      </c>
    </row>
    <row r="376" spans="1:21" ht="14.45" customHeight="1" x14ac:dyDescent="0.2">
      <c r="A376" s="486">
        <v>27</v>
      </c>
      <c r="B376" s="487" t="s">
        <v>503</v>
      </c>
      <c r="C376" s="487" t="s">
        <v>509</v>
      </c>
      <c r="D376" s="571" t="s">
        <v>1822</v>
      </c>
      <c r="E376" s="572" t="s">
        <v>520</v>
      </c>
      <c r="F376" s="487" t="s">
        <v>504</v>
      </c>
      <c r="G376" s="487" t="s">
        <v>533</v>
      </c>
      <c r="H376" s="487" t="s">
        <v>486</v>
      </c>
      <c r="I376" s="487" t="s">
        <v>1304</v>
      </c>
      <c r="J376" s="487" t="s">
        <v>535</v>
      </c>
      <c r="K376" s="487" t="s">
        <v>1305</v>
      </c>
      <c r="L376" s="488">
        <v>691.37</v>
      </c>
      <c r="M376" s="488">
        <v>691.37</v>
      </c>
      <c r="N376" s="487">
        <v>1</v>
      </c>
      <c r="O376" s="573">
        <v>0.5</v>
      </c>
      <c r="P376" s="488"/>
      <c r="Q376" s="513">
        <v>0</v>
      </c>
      <c r="R376" s="487"/>
      <c r="S376" s="513">
        <v>0</v>
      </c>
      <c r="T376" s="573"/>
      <c r="U376" s="529">
        <v>0</v>
      </c>
    </row>
    <row r="377" spans="1:21" ht="14.45" customHeight="1" x14ac:dyDescent="0.2">
      <c r="A377" s="486">
        <v>27</v>
      </c>
      <c r="B377" s="487" t="s">
        <v>503</v>
      </c>
      <c r="C377" s="487" t="s">
        <v>509</v>
      </c>
      <c r="D377" s="571" t="s">
        <v>1822</v>
      </c>
      <c r="E377" s="572" t="s">
        <v>520</v>
      </c>
      <c r="F377" s="487" t="s">
        <v>504</v>
      </c>
      <c r="G377" s="487" t="s">
        <v>590</v>
      </c>
      <c r="H377" s="487" t="s">
        <v>271</v>
      </c>
      <c r="I377" s="487" t="s">
        <v>1306</v>
      </c>
      <c r="J377" s="487" t="s">
        <v>592</v>
      </c>
      <c r="K377" s="487" t="s">
        <v>1307</v>
      </c>
      <c r="L377" s="488">
        <v>72.88</v>
      </c>
      <c r="M377" s="488">
        <v>437.28</v>
      </c>
      <c r="N377" s="487">
        <v>6</v>
      </c>
      <c r="O377" s="573">
        <v>1</v>
      </c>
      <c r="P377" s="488"/>
      <c r="Q377" s="513">
        <v>0</v>
      </c>
      <c r="R377" s="487"/>
      <c r="S377" s="513">
        <v>0</v>
      </c>
      <c r="T377" s="573"/>
      <c r="U377" s="529">
        <v>0</v>
      </c>
    </row>
    <row r="378" spans="1:21" ht="14.45" customHeight="1" x14ac:dyDescent="0.2">
      <c r="A378" s="486">
        <v>27</v>
      </c>
      <c r="B378" s="487" t="s">
        <v>503</v>
      </c>
      <c r="C378" s="487" t="s">
        <v>509</v>
      </c>
      <c r="D378" s="571" t="s">
        <v>1822</v>
      </c>
      <c r="E378" s="572" t="s">
        <v>520</v>
      </c>
      <c r="F378" s="487" t="s">
        <v>504</v>
      </c>
      <c r="G378" s="487" t="s">
        <v>590</v>
      </c>
      <c r="H378" s="487" t="s">
        <v>271</v>
      </c>
      <c r="I378" s="487" t="s">
        <v>591</v>
      </c>
      <c r="J378" s="487" t="s">
        <v>592</v>
      </c>
      <c r="K378" s="487" t="s">
        <v>593</v>
      </c>
      <c r="L378" s="488">
        <v>218.62</v>
      </c>
      <c r="M378" s="488">
        <v>1967.58</v>
      </c>
      <c r="N378" s="487">
        <v>9</v>
      </c>
      <c r="O378" s="573">
        <v>6</v>
      </c>
      <c r="P378" s="488">
        <v>655.86</v>
      </c>
      <c r="Q378" s="513">
        <v>0.33333333333333337</v>
      </c>
      <c r="R378" s="487">
        <v>3</v>
      </c>
      <c r="S378" s="513">
        <v>0.33333333333333331</v>
      </c>
      <c r="T378" s="573">
        <v>2.5</v>
      </c>
      <c r="U378" s="529">
        <v>0.41666666666666669</v>
      </c>
    </row>
    <row r="379" spans="1:21" ht="14.45" customHeight="1" x14ac:dyDescent="0.2">
      <c r="A379" s="486">
        <v>27</v>
      </c>
      <c r="B379" s="487" t="s">
        <v>503</v>
      </c>
      <c r="C379" s="487" t="s">
        <v>509</v>
      </c>
      <c r="D379" s="571" t="s">
        <v>1822</v>
      </c>
      <c r="E379" s="572" t="s">
        <v>520</v>
      </c>
      <c r="F379" s="487" t="s">
        <v>504</v>
      </c>
      <c r="G379" s="487" t="s">
        <v>590</v>
      </c>
      <c r="H379" s="487" t="s">
        <v>271</v>
      </c>
      <c r="I379" s="487" t="s">
        <v>952</v>
      </c>
      <c r="J379" s="487" t="s">
        <v>592</v>
      </c>
      <c r="K379" s="487" t="s">
        <v>953</v>
      </c>
      <c r="L379" s="488">
        <v>437.23</v>
      </c>
      <c r="M379" s="488">
        <v>437.23</v>
      </c>
      <c r="N379" s="487">
        <v>1</v>
      </c>
      <c r="O379" s="573">
        <v>0.5</v>
      </c>
      <c r="P379" s="488"/>
      <c r="Q379" s="513">
        <v>0</v>
      </c>
      <c r="R379" s="487"/>
      <c r="S379" s="513">
        <v>0</v>
      </c>
      <c r="T379" s="573"/>
      <c r="U379" s="529">
        <v>0</v>
      </c>
    </row>
    <row r="380" spans="1:21" ht="14.45" customHeight="1" x14ac:dyDescent="0.2">
      <c r="A380" s="486">
        <v>27</v>
      </c>
      <c r="B380" s="487" t="s">
        <v>503</v>
      </c>
      <c r="C380" s="487" t="s">
        <v>509</v>
      </c>
      <c r="D380" s="571" t="s">
        <v>1822</v>
      </c>
      <c r="E380" s="572" t="s">
        <v>520</v>
      </c>
      <c r="F380" s="487" t="s">
        <v>504</v>
      </c>
      <c r="G380" s="487" t="s">
        <v>1308</v>
      </c>
      <c r="H380" s="487" t="s">
        <v>271</v>
      </c>
      <c r="I380" s="487" t="s">
        <v>1309</v>
      </c>
      <c r="J380" s="487" t="s">
        <v>1310</v>
      </c>
      <c r="K380" s="487" t="s">
        <v>1311</v>
      </c>
      <c r="L380" s="488">
        <v>127.91</v>
      </c>
      <c r="M380" s="488">
        <v>639.54999999999995</v>
      </c>
      <c r="N380" s="487">
        <v>5</v>
      </c>
      <c r="O380" s="573">
        <v>1</v>
      </c>
      <c r="P380" s="488">
        <v>639.54999999999995</v>
      </c>
      <c r="Q380" s="513">
        <v>1</v>
      </c>
      <c r="R380" s="487">
        <v>5</v>
      </c>
      <c r="S380" s="513">
        <v>1</v>
      </c>
      <c r="T380" s="573">
        <v>1</v>
      </c>
      <c r="U380" s="529">
        <v>1</v>
      </c>
    </row>
    <row r="381" spans="1:21" ht="14.45" customHeight="1" x14ac:dyDescent="0.2">
      <c r="A381" s="486">
        <v>27</v>
      </c>
      <c r="B381" s="487" t="s">
        <v>503</v>
      </c>
      <c r="C381" s="487" t="s">
        <v>509</v>
      </c>
      <c r="D381" s="571" t="s">
        <v>1822</v>
      </c>
      <c r="E381" s="572" t="s">
        <v>520</v>
      </c>
      <c r="F381" s="487" t="s">
        <v>504</v>
      </c>
      <c r="G381" s="487" t="s">
        <v>958</v>
      </c>
      <c r="H381" s="487" t="s">
        <v>486</v>
      </c>
      <c r="I381" s="487" t="s">
        <v>966</v>
      </c>
      <c r="J381" s="487" t="s">
        <v>967</v>
      </c>
      <c r="K381" s="487" t="s">
        <v>961</v>
      </c>
      <c r="L381" s="488">
        <v>320.20999999999998</v>
      </c>
      <c r="M381" s="488">
        <v>3522.3099999999995</v>
      </c>
      <c r="N381" s="487">
        <v>11</v>
      </c>
      <c r="O381" s="573">
        <v>2.5</v>
      </c>
      <c r="P381" s="488">
        <v>2561.6799999999994</v>
      </c>
      <c r="Q381" s="513">
        <v>0.72727272727272718</v>
      </c>
      <c r="R381" s="487">
        <v>8</v>
      </c>
      <c r="S381" s="513">
        <v>0.72727272727272729</v>
      </c>
      <c r="T381" s="573">
        <v>2</v>
      </c>
      <c r="U381" s="529">
        <v>0.8</v>
      </c>
    </row>
    <row r="382" spans="1:21" ht="14.45" customHeight="1" x14ac:dyDescent="0.2">
      <c r="A382" s="486">
        <v>27</v>
      </c>
      <c r="B382" s="487" t="s">
        <v>503</v>
      </c>
      <c r="C382" s="487" t="s">
        <v>509</v>
      </c>
      <c r="D382" s="571" t="s">
        <v>1822</v>
      </c>
      <c r="E382" s="572" t="s">
        <v>520</v>
      </c>
      <c r="F382" s="487" t="s">
        <v>504</v>
      </c>
      <c r="G382" s="487" t="s">
        <v>958</v>
      </c>
      <c r="H382" s="487" t="s">
        <v>486</v>
      </c>
      <c r="I382" s="487" t="s">
        <v>1312</v>
      </c>
      <c r="J382" s="487" t="s">
        <v>967</v>
      </c>
      <c r="K382" s="487" t="s">
        <v>1313</v>
      </c>
      <c r="L382" s="488">
        <v>640.41</v>
      </c>
      <c r="M382" s="488">
        <v>1921.23</v>
      </c>
      <c r="N382" s="487">
        <v>3</v>
      </c>
      <c r="O382" s="573">
        <v>0.5</v>
      </c>
      <c r="P382" s="488"/>
      <c r="Q382" s="513">
        <v>0</v>
      </c>
      <c r="R382" s="487"/>
      <c r="S382" s="513">
        <v>0</v>
      </c>
      <c r="T382" s="573"/>
      <c r="U382" s="529">
        <v>0</v>
      </c>
    </row>
    <row r="383" spans="1:21" ht="14.45" customHeight="1" x14ac:dyDescent="0.2">
      <c r="A383" s="486">
        <v>27</v>
      </c>
      <c r="B383" s="487" t="s">
        <v>503</v>
      </c>
      <c r="C383" s="487" t="s">
        <v>509</v>
      </c>
      <c r="D383" s="571" t="s">
        <v>1822</v>
      </c>
      <c r="E383" s="572" t="s">
        <v>520</v>
      </c>
      <c r="F383" s="487" t="s">
        <v>504</v>
      </c>
      <c r="G383" s="487" t="s">
        <v>594</v>
      </c>
      <c r="H383" s="487" t="s">
        <v>486</v>
      </c>
      <c r="I383" s="487" t="s">
        <v>974</v>
      </c>
      <c r="J383" s="487" t="s">
        <v>596</v>
      </c>
      <c r="K383" s="487" t="s">
        <v>975</v>
      </c>
      <c r="L383" s="488">
        <v>11.48</v>
      </c>
      <c r="M383" s="488">
        <v>57.400000000000006</v>
      </c>
      <c r="N383" s="487">
        <v>5</v>
      </c>
      <c r="O383" s="573">
        <v>0.5</v>
      </c>
      <c r="P383" s="488"/>
      <c r="Q383" s="513">
        <v>0</v>
      </c>
      <c r="R383" s="487"/>
      <c r="S383" s="513">
        <v>0</v>
      </c>
      <c r="T383" s="573"/>
      <c r="U383" s="529">
        <v>0</v>
      </c>
    </row>
    <row r="384" spans="1:21" ht="14.45" customHeight="1" x14ac:dyDescent="0.2">
      <c r="A384" s="486">
        <v>27</v>
      </c>
      <c r="B384" s="487" t="s">
        <v>503</v>
      </c>
      <c r="C384" s="487" t="s">
        <v>509</v>
      </c>
      <c r="D384" s="571" t="s">
        <v>1822</v>
      </c>
      <c r="E384" s="572" t="s">
        <v>520</v>
      </c>
      <c r="F384" s="487" t="s">
        <v>504</v>
      </c>
      <c r="G384" s="487" t="s">
        <v>594</v>
      </c>
      <c r="H384" s="487" t="s">
        <v>486</v>
      </c>
      <c r="I384" s="487" t="s">
        <v>976</v>
      </c>
      <c r="J384" s="487" t="s">
        <v>596</v>
      </c>
      <c r="K384" s="487" t="s">
        <v>977</v>
      </c>
      <c r="L384" s="488">
        <v>114.88</v>
      </c>
      <c r="M384" s="488">
        <v>344.64</v>
      </c>
      <c r="N384" s="487">
        <v>3</v>
      </c>
      <c r="O384" s="573">
        <v>2.5</v>
      </c>
      <c r="P384" s="488">
        <v>114.88</v>
      </c>
      <c r="Q384" s="513">
        <v>0.33333333333333331</v>
      </c>
      <c r="R384" s="487">
        <v>1</v>
      </c>
      <c r="S384" s="513">
        <v>0.33333333333333331</v>
      </c>
      <c r="T384" s="573">
        <v>0.5</v>
      </c>
      <c r="U384" s="529">
        <v>0.2</v>
      </c>
    </row>
    <row r="385" spans="1:21" ht="14.45" customHeight="1" x14ac:dyDescent="0.2">
      <c r="A385" s="486">
        <v>27</v>
      </c>
      <c r="B385" s="487" t="s">
        <v>503</v>
      </c>
      <c r="C385" s="487" t="s">
        <v>509</v>
      </c>
      <c r="D385" s="571" t="s">
        <v>1822</v>
      </c>
      <c r="E385" s="572" t="s">
        <v>520</v>
      </c>
      <c r="F385" s="487" t="s">
        <v>504</v>
      </c>
      <c r="G385" s="487" t="s">
        <v>1314</v>
      </c>
      <c r="H385" s="487" t="s">
        <v>271</v>
      </c>
      <c r="I385" s="487" t="s">
        <v>1315</v>
      </c>
      <c r="J385" s="487" t="s">
        <v>1316</v>
      </c>
      <c r="K385" s="487" t="s">
        <v>1317</v>
      </c>
      <c r="L385" s="488">
        <v>42.47</v>
      </c>
      <c r="M385" s="488">
        <v>127.41</v>
      </c>
      <c r="N385" s="487">
        <v>3</v>
      </c>
      <c r="O385" s="573">
        <v>0.5</v>
      </c>
      <c r="P385" s="488"/>
      <c r="Q385" s="513">
        <v>0</v>
      </c>
      <c r="R385" s="487"/>
      <c r="S385" s="513">
        <v>0</v>
      </c>
      <c r="T385" s="573"/>
      <c r="U385" s="529">
        <v>0</v>
      </c>
    </row>
    <row r="386" spans="1:21" ht="14.45" customHeight="1" x14ac:dyDescent="0.2">
      <c r="A386" s="486">
        <v>27</v>
      </c>
      <c r="B386" s="487" t="s">
        <v>503</v>
      </c>
      <c r="C386" s="487" t="s">
        <v>509</v>
      </c>
      <c r="D386" s="571" t="s">
        <v>1822</v>
      </c>
      <c r="E386" s="572" t="s">
        <v>520</v>
      </c>
      <c r="F386" s="487" t="s">
        <v>504</v>
      </c>
      <c r="G386" s="487" t="s">
        <v>978</v>
      </c>
      <c r="H386" s="487" t="s">
        <v>271</v>
      </c>
      <c r="I386" s="487" t="s">
        <v>1318</v>
      </c>
      <c r="J386" s="487" t="s">
        <v>1319</v>
      </c>
      <c r="K386" s="487" t="s">
        <v>981</v>
      </c>
      <c r="L386" s="488">
        <v>316.33</v>
      </c>
      <c r="M386" s="488">
        <v>1265.32</v>
      </c>
      <c r="N386" s="487">
        <v>4</v>
      </c>
      <c r="O386" s="573">
        <v>1.5</v>
      </c>
      <c r="P386" s="488">
        <v>316.33</v>
      </c>
      <c r="Q386" s="513">
        <v>0.25</v>
      </c>
      <c r="R386" s="487">
        <v>1</v>
      </c>
      <c r="S386" s="513">
        <v>0.25</v>
      </c>
      <c r="T386" s="573">
        <v>0.5</v>
      </c>
      <c r="U386" s="529">
        <v>0.33333333333333331</v>
      </c>
    </row>
    <row r="387" spans="1:21" ht="14.45" customHeight="1" x14ac:dyDescent="0.2">
      <c r="A387" s="486">
        <v>27</v>
      </c>
      <c r="B387" s="487" t="s">
        <v>503</v>
      </c>
      <c r="C387" s="487" t="s">
        <v>509</v>
      </c>
      <c r="D387" s="571" t="s">
        <v>1822</v>
      </c>
      <c r="E387" s="572" t="s">
        <v>520</v>
      </c>
      <c r="F387" s="487" t="s">
        <v>504</v>
      </c>
      <c r="G387" s="487" t="s">
        <v>978</v>
      </c>
      <c r="H387" s="487" t="s">
        <v>271</v>
      </c>
      <c r="I387" s="487" t="s">
        <v>1320</v>
      </c>
      <c r="J387" s="487" t="s">
        <v>1319</v>
      </c>
      <c r="K387" s="487" t="s">
        <v>768</v>
      </c>
      <c r="L387" s="488">
        <v>105.44</v>
      </c>
      <c r="M387" s="488">
        <v>210.88</v>
      </c>
      <c r="N387" s="487">
        <v>2</v>
      </c>
      <c r="O387" s="573">
        <v>1</v>
      </c>
      <c r="P387" s="488">
        <v>210.88</v>
      </c>
      <c r="Q387" s="513">
        <v>1</v>
      </c>
      <c r="R387" s="487">
        <v>2</v>
      </c>
      <c r="S387" s="513">
        <v>1</v>
      </c>
      <c r="T387" s="573">
        <v>1</v>
      </c>
      <c r="U387" s="529">
        <v>1</v>
      </c>
    </row>
    <row r="388" spans="1:21" ht="14.45" customHeight="1" x14ac:dyDescent="0.2">
      <c r="A388" s="486">
        <v>27</v>
      </c>
      <c r="B388" s="487" t="s">
        <v>503</v>
      </c>
      <c r="C388" s="487" t="s">
        <v>509</v>
      </c>
      <c r="D388" s="571" t="s">
        <v>1822</v>
      </c>
      <c r="E388" s="572" t="s">
        <v>520</v>
      </c>
      <c r="F388" s="487" t="s">
        <v>504</v>
      </c>
      <c r="G388" s="487" t="s">
        <v>982</v>
      </c>
      <c r="H388" s="487" t="s">
        <v>271</v>
      </c>
      <c r="I388" s="487" t="s">
        <v>986</v>
      </c>
      <c r="J388" s="487" t="s">
        <v>984</v>
      </c>
      <c r="K388" s="487" t="s">
        <v>987</v>
      </c>
      <c r="L388" s="488">
        <v>5788.01</v>
      </c>
      <c r="M388" s="488">
        <v>5788.01</v>
      </c>
      <c r="N388" s="487">
        <v>1</v>
      </c>
      <c r="O388" s="573">
        <v>1</v>
      </c>
      <c r="P388" s="488"/>
      <c r="Q388" s="513">
        <v>0</v>
      </c>
      <c r="R388" s="487"/>
      <c r="S388" s="513">
        <v>0</v>
      </c>
      <c r="T388" s="573"/>
      <c r="U388" s="529">
        <v>0</v>
      </c>
    </row>
    <row r="389" spans="1:21" ht="14.45" customHeight="1" x14ac:dyDescent="0.2">
      <c r="A389" s="486">
        <v>27</v>
      </c>
      <c r="B389" s="487" t="s">
        <v>503</v>
      </c>
      <c r="C389" s="487" t="s">
        <v>509</v>
      </c>
      <c r="D389" s="571" t="s">
        <v>1822</v>
      </c>
      <c r="E389" s="572" t="s">
        <v>520</v>
      </c>
      <c r="F389" s="487" t="s">
        <v>504</v>
      </c>
      <c r="G389" s="487" t="s">
        <v>982</v>
      </c>
      <c r="H389" s="487" t="s">
        <v>271</v>
      </c>
      <c r="I389" s="487" t="s">
        <v>988</v>
      </c>
      <c r="J389" s="487" t="s">
        <v>984</v>
      </c>
      <c r="K389" s="487" t="s">
        <v>989</v>
      </c>
      <c r="L389" s="488">
        <v>4341</v>
      </c>
      <c r="M389" s="488">
        <v>4341</v>
      </c>
      <c r="N389" s="487">
        <v>1</v>
      </c>
      <c r="O389" s="573">
        <v>1</v>
      </c>
      <c r="P389" s="488"/>
      <c r="Q389" s="513">
        <v>0</v>
      </c>
      <c r="R389" s="487"/>
      <c r="S389" s="513">
        <v>0</v>
      </c>
      <c r="T389" s="573"/>
      <c r="U389" s="529">
        <v>0</v>
      </c>
    </row>
    <row r="390" spans="1:21" ht="14.45" customHeight="1" x14ac:dyDescent="0.2">
      <c r="A390" s="486">
        <v>27</v>
      </c>
      <c r="B390" s="487" t="s">
        <v>503</v>
      </c>
      <c r="C390" s="487" t="s">
        <v>509</v>
      </c>
      <c r="D390" s="571" t="s">
        <v>1822</v>
      </c>
      <c r="E390" s="572" t="s">
        <v>520</v>
      </c>
      <c r="F390" s="487" t="s">
        <v>504</v>
      </c>
      <c r="G390" s="487" t="s">
        <v>597</v>
      </c>
      <c r="H390" s="487" t="s">
        <v>486</v>
      </c>
      <c r="I390" s="487" t="s">
        <v>1321</v>
      </c>
      <c r="J390" s="487" t="s">
        <v>1322</v>
      </c>
      <c r="K390" s="487" t="s">
        <v>661</v>
      </c>
      <c r="L390" s="488">
        <v>430.05</v>
      </c>
      <c r="M390" s="488">
        <v>430.05</v>
      </c>
      <c r="N390" s="487">
        <v>1</v>
      </c>
      <c r="O390" s="573">
        <v>0.5</v>
      </c>
      <c r="P390" s="488">
        <v>430.05</v>
      </c>
      <c r="Q390" s="513">
        <v>1</v>
      </c>
      <c r="R390" s="487">
        <v>1</v>
      </c>
      <c r="S390" s="513">
        <v>1</v>
      </c>
      <c r="T390" s="573">
        <v>0.5</v>
      </c>
      <c r="U390" s="529">
        <v>1</v>
      </c>
    </row>
    <row r="391" spans="1:21" ht="14.45" customHeight="1" x14ac:dyDescent="0.2">
      <c r="A391" s="486">
        <v>27</v>
      </c>
      <c r="B391" s="487" t="s">
        <v>503</v>
      </c>
      <c r="C391" s="487" t="s">
        <v>509</v>
      </c>
      <c r="D391" s="571" t="s">
        <v>1822</v>
      </c>
      <c r="E391" s="572" t="s">
        <v>520</v>
      </c>
      <c r="F391" s="487" t="s">
        <v>504</v>
      </c>
      <c r="G391" s="487" t="s">
        <v>597</v>
      </c>
      <c r="H391" s="487" t="s">
        <v>271</v>
      </c>
      <c r="I391" s="487" t="s">
        <v>1323</v>
      </c>
      <c r="J391" s="487" t="s">
        <v>599</v>
      </c>
      <c r="K391" s="487" t="s">
        <v>718</v>
      </c>
      <c r="L391" s="488">
        <v>84.83</v>
      </c>
      <c r="M391" s="488">
        <v>254.49</v>
      </c>
      <c r="N391" s="487">
        <v>3</v>
      </c>
      <c r="O391" s="573">
        <v>1</v>
      </c>
      <c r="P391" s="488">
        <v>254.49</v>
      </c>
      <c r="Q391" s="513">
        <v>1</v>
      </c>
      <c r="R391" s="487">
        <v>3</v>
      </c>
      <c r="S391" s="513">
        <v>1</v>
      </c>
      <c r="T391" s="573">
        <v>1</v>
      </c>
      <c r="U391" s="529">
        <v>1</v>
      </c>
    </row>
    <row r="392" spans="1:21" ht="14.45" customHeight="1" x14ac:dyDescent="0.2">
      <c r="A392" s="486">
        <v>27</v>
      </c>
      <c r="B392" s="487" t="s">
        <v>503</v>
      </c>
      <c r="C392" s="487" t="s">
        <v>509</v>
      </c>
      <c r="D392" s="571" t="s">
        <v>1822</v>
      </c>
      <c r="E392" s="572" t="s">
        <v>520</v>
      </c>
      <c r="F392" s="487" t="s">
        <v>504</v>
      </c>
      <c r="G392" s="487" t="s">
        <v>597</v>
      </c>
      <c r="H392" s="487" t="s">
        <v>271</v>
      </c>
      <c r="I392" s="487" t="s">
        <v>598</v>
      </c>
      <c r="J392" s="487" t="s">
        <v>599</v>
      </c>
      <c r="K392" s="487" t="s">
        <v>600</v>
      </c>
      <c r="L392" s="488">
        <v>477.84</v>
      </c>
      <c r="M392" s="488">
        <v>955.68</v>
      </c>
      <c r="N392" s="487">
        <v>2</v>
      </c>
      <c r="O392" s="573">
        <v>1</v>
      </c>
      <c r="P392" s="488">
        <v>955.68</v>
      </c>
      <c r="Q392" s="513">
        <v>1</v>
      </c>
      <c r="R392" s="487">
        <v>2</v>
      </c>
      <c r="S392" s="513">
        <v>1</v>
      </c>
      <c r="T392" s="573">
        <v>1</v>
      </c>
      <c r="U392" s="529">
        <v>1</v>
      </c>
    </row>
    <row r="393" spans="1:21" ht="14.45" customHeight="1" x14ac:dyDescent="0.2">
      <c r="A393" s="486">
        <v>27</v>
      </c>
      <c r="B393" s="487" t="s">
        <v>503</v>
      </c>
      <c r="C393" s="487" t="s">
        <v>509</v>
      </c>
      <c r="D393" s="571" t="s">
        <v>1822</v>
      </c>
      <c r="E393" s="572" t="s">
        <v>520</v>
      </c>
      <c r="F393" s="487" t="s">
        <v>504</v>
      </c>
      <c r="G393" s="487" t="s">
        <v>597</v>
      </c>
      <c r="H393" s="487" t="s">
        <v>271</v>
      </c>
      <c r="I393" s="487" t="s">
        <v>598</v>
      </c>
      <c r="J393" s="487" t="s">
        <v>599</v>
      </c>
      <c r="K393" s="487" t="s">
        <v>600</v>
      </c>
      <c r="L393" s="488">
        <v>282.76</v>
      </c>
      <c r="M393" s="488">
        <v>565.52</v>
      </c>
      <c r="N393" s="487">
        <v>2</v>
      </c>
      <c r="O393" s="573">
        <v>2</v>
      </c>
      <c r="P393" s="488">
        <v>565.52</v>
      </c>
      <c r="Q393" s="513">
        <v>1</v>
      </c>
      <c r="R393" s="487">
        <v>2</v>
      </c>
      <c r="S393" s="513">
        <v>1</v>
      </c>
      <c r="T393" s="573">
        <v>2</v>
      </c>
      <c r="U393" s="529">
        <v>1</v>
      </c>
    </row>
    <row r="394" spans="1:21" ht="14.45" customHeight="1" x14ac:dyDescent="0.2">
      <c r="A394" s="486">
        <v>27</v>
      </c>
      <c r="B394" s="487" t="s">
        <v>503</v>
      </c>
      <c r="C394" s="487" t="s">
        <v>509</v>
      </c>
      <c r="D394" s="571" t="s">
        <v>1822</v>
      </c>
      <c r="E394" s="572" t="s">
        <v>520</v>
      </c>
      <c r="F394" s="487" t="s">
        <v>504</v>
      </c>
      <c r="G394" s="487" t="s">
        <v>597</v>
      </c>
      <c r="H394" s="487" t="s">
        <v>271</v>
      </c>
      <c r="I394" s="487" t="s">
        <v>994</v>
      </c>
      <c r="J394" s="487" t="s">
        <v>599</v>
      </c>
      <c r="K394" s="487" t="s">
        <v>670</v>
      </c>
      <c r="L394" s="488">
        <v>220.53</v>
      </c>
      <c r="M394" s="488">
        <v>3087.42</v>
      </c>
      <c r="N394" s="487">
        <v>14</v>
      </c>
      <c r="O394" s="573">
        <v>4.5</v>
      </c>
      <c r="P394" s="488">
        <v>441.06</v>
      </c>
      <c r="Q394" s="513">
        <v>0.14285714285714285</v>
      </c>
      <c r="R394" s="487">
        <v>2</v>
      </c>
      <c r="S394" s="513">
        <v>0.14285714285714285</v>
      </c>
      <c r="T394" s="573">
        <v>1</v>
      </c>
      <c r="U394" s="529">
        <v>0.22222222222222221</v>
      </c>
    </row>
    <row r="395" spans="1:21" ht="14.45" customHeight="1" x14ac:dyDescent="0.2">
      <c r="A395" s="486">
        <v>27</v>
      </c>
      <c r="B395" s="487" t="s">
        <v>503</v>
      </c>
      <c r="C395" s="487" t="s">
        <v>509</v>
      </c>
      <c r="D395" s="571" t="s">
        <v>1822</v>
      </c>
      <c r="E395" s="572" t="s">
        <v>520</v>
      </c>
      <c r="F395" s="487" t="s">
        <v>504</v>
      </c>
      <c r="G395" s="487" t="s">
        <v>597</v>
      </c>
      <c r="H395" s="487" t="s">
        <v>271</v>
      </c>
      <c r="I395" s="487" t="s">
        <v>994</v>
      </c>
      <c r="J395" s="487" t="s">
        <v>599</v>
      </c>
      <c r="K395" s="487" t="s">
        <v>670</v>
      </c>
      <c r="L395" s="488">
        <v>130.51</v>
      </c>
      <c r="M395" s="488">
        <v>1044.08</v>
      </c>
      <c r="N395" s="487">
        <v>8</v>
      </c>
      <c r="O395" s="573">
        <v>2.5</v>
      </c>
      <c r="P395" s="488"/>
      <c r="Q395" s="513">
        <v>0</v>
      </c>
      <c r="R395" s="487"/>
      <c r="S395" s="513">
        <v>0</v>
      </c>
      <c r="T395" s="573"/>
      <c r="U395" s="529">
        <v>0</v>
      </c>
    </row>
    <row r="396" spans="1:21" ht="14.45" customHeight="1" x14ac:dyDescent="0.2">
      <c r="A396" s="486">
        <v>27</v>
      </c>
      <c r="B396" s="487" t="s">
        <v>503</v>
      </c>
      <c r="C396" s="487" t="s">
        <v>509</v>
      </c>
      <c r="D396" s="571" t="s">
        <v>1822</v>
      </c>
      <c r="E396" s="572" t="s">
        <v>520</v>
      </c>
      <c r="F396" s="487" t="s">
        <v>504</v>
      </c>
      <c r="G396" s="487" t="s">
        <v>597</v>
      </c>
      <c r="H396" s="487" t="s">
        <v>271</v>
      </c>
      <c r="I396" s="487" t="s">
        <v>995</v>
      </c>
      <c r="J396" s="487" t="s">
        <v>599</v>
      </c>
      <c r="K396" s="487" t="s">
        <v>704</v>
      </c>
      <c r="L396" s="488">
        <v>93.18</v>
      </c>
      <c r="M396" s="488">
        <v>279.54000000000002</v>
      </c>
      <c r="N396" s="487">
        <v>3</v>
      </c>
      <c r="O396" s="573">
        <v>0.5</v>
      </c>
      <c r="P396" s="488">
        <v>279.54000000000002</v>
      </c>
      <c r="Q396" s="513">
        <v>1</v>
      </c>
      <c r="R396" s="487">
        <v>3</v>
      </c>
      <c r="S396" s="513">
        <v>1</v>
      </c>
      <c r="T396" s="573">
        <v>0.5</v>
      </c>
      <c r="U396" s="529">
        <v>1</v>
      </c>
    </row>
    <row r="397" spans="1:21" ht="14.45" customHeight="1" x14ac:dyDescent="0.2">
      <c r="A397" s="486">
        <v>27</v>
      </c>
      <c r="B397" s="487" t="s">
        <v>503</v>
      </c>
      <c r="C397" s="487" t="s">
        <v>509</v>
      </c>
      <c r="D397" s="571" t="s">
        <v>1822</v>
      </c>
      <c r="E397" s="572" t="s">
        <v>520</v>
      </c>
      <c r="F397" s="487" t="s">
        <v>504</v>
      </c>
      <c r="G397" s="487" t="s">
        <v>597</v>
      </c>
      <c r="H397" s="487" t="s">
        <v>271</v>
      </c>
      <c r="I397" s="487" t="s">
        <v>995</v>
      </c>
      <c r="J397" s="487" t="s">
        <v>599</v>
      </c>
      <c r="K397" s="487" t="s">
        <v>704</v>
      </c>
      <c r="L397" s="488">
        <v>55.14</v>
      </c>
      <c r="M397" s="488">
        <v>110.28</v>
      </c>
      <c r="N397" s="487">
        <v>2</v>
      </c>
      <c r="O397" s="573">
        <v>1</v>
      </c>
      <c r="P397" s="488">
        <v>110.28</v>
      </c>
      <c r="Q397" s="513">
        <v>1</v>
      </c>
      <c r="R397" s="487">
        <v>2</v>
      </c>
      <c r="S397" s="513">
        <v>1</v>
      </c>
      <c r="T397" s="573">
        <v>1</v>
      </c>
      <c r="U397" s="529">
        <v>1</v>
      </c>
    </row>
    <row r="398" spans="1:21" ht="14.45" customHeight="1" x14ac:dyDescent="0.2">
      <c r="A398" s="486">
        <v>27</v>
      </c>
      <c r="B398" s="487" t="s">
        <v>503</v>
      </c>
      <c r="C398" s="487" t="s">
        <v>509</v>
      </c>
      <c r="D398" s="571" t="s">
        <v>1822</v>
      </c>
      <c r="E398" s="572" t="s">
        <v>520</v>
      </c>
      <c r="F398" s="487" t="s">
        <v>504</v>
      </c>
      <c r="G398" s="487" t="s">
        <v>1324</v>
      </c>
      <c r="H398" s="487" t="s">
        <v>271</v>
      </c>
      <c r="I398" s="487" t="s">
        <v>1325</v>
      </c>
      <c r="J398" s="487" t="s">
        <v>1326</v>
      </c>
      <c r="K398" s="487" t="s">
        <v>1327</v>
      </c>
      <c r="L398" s="488">
        <v>0</v>
      </c>
      <c r="M398" s="488">
        <v>0</v>
      </c>
      <c r="N398" s="487">
        <v>2</v>
      </c>
      <c r="O398" s="573">
        <v>0.5</v>
      </c>
      <c r="P398" s="488">
        <v>0</v>
      </c>
      <c r="Q398" s="513"/>
      <c r="R398" s="487">
        <v>2</v>
      </c>
      <c r="S398" s="513">
        <v>1</v>
      </c>
      <c r="T398" s="573">
        <v>0.5</v>
      </c>
      <c r="U398" s="529">
        <v>1</v>
      </c>
    </row>
    <row r="399" spans="1:21" ht="14.45" customHeight="1" x14ac:dyDescent="0.2">
      <c r="A399" s="486">
        <v>27</v>
      </c>
      <c r="B399" s="487" t="s">
        <v>503</v>
      </c>
      <c r="C399" s="487" t="s">
        <v>509</v>
      </c>
      <c r="D399" s="571" t="s">
        <v>1822</v>
      </c>
      <c r="E399" s="572" t="s">
        <v>520</v>
      </c>
      <c r="F399" s="487" t="s">
        <v>504</v>
      </c>
      <c r="G399" s="487" t="s">
        <v>1328</v>
      </c>
      <c r="H399" s="487" t="s">
        <v>271</v>
      </c>
      <c r="I399" s="487" t="s">
        <v>1329</v>
      </c>
      <c r="J399" s="487" t="s">
        <v>1330</v>
      </c>
      <c r="K399" s="487" t="s">
        <v>1331</v>
      </c>
      <c r="L399" s="488">
        <v>54.43</v>
      </c>
      <c r="M399" s="488">
        <v>108.86</v>
      </c>
      <c r="N399" s="487">
        <v>2</v>
      </c>
      <c r="O399" s="573">
        <v>1</v>
      </c>
      <c r="P399" s="488"/>
      <c r="Q399" s="513">
        <v>0</v>
      </c>
      <c r="R399" s="487"/>
      <c r="S399" s="513">
        <v>0</v>
      </c>
      <c r="T399" s="573"/>
      <c r="U399" s="529">
        <v>0</v>
      </c>
    </row>
    <row r="400" spans="1:21" ht="14.45" customHeight="1" x14ac:dyDescent="0.2">
      <c r="A400" s="486">
        <v>27</v>
      </c>
      <c r="B400" s="487" t="s">
        <v>503</v>
      </c>
      <c r="C400" s="487" t="s">
        <v>509</v>
      </c>
      <c r="D400" s="571" t="s">
        <v>1822</v>
      </c>
      <c r="E400" s="572" t="s">
        <v>520</v>
      </c>
      <c r="F400" s="487" t="s">
        <v>504</v>
      </c>
      <c r="G400" s="487" t="s">
        <v>1332</v>
      </c>
      <c r="H400" s="487" t="s">
        <v>271</v>
      </c>
      <c r="I400" s="487" t="s">
        <v>1333</v>
      </c>
      <c r="J400" s="487" t="s">
        <v>1334</v>
      </c>
      <c r="K400" s="487" t="s">
        <v>1335</v>
      </c>
      <c r="L400" s="488">
        <v>73.09</v>
      </c>
      <c r="M400" s="488">
        <v>219.27</v>
      </c>
      <c r="N400" s="487">
        <v>3</v>
      </c>
      <c r="O400" s="573">
        <v>1</v>
      </c>
      <c r="P400" s="488">
        <v>219.27</v>
      </c>
      <c r="Q400" s="513">
        <v>1</v>
      </c>
      <c r="R400" s="487">
        <v>3</v>
      </c>
      <c r="S400" s="513">
        <v>1</v>
      </c>
      <c r="T400" s="573">
        <v>1</v>
      </c>
      <c r="U400" s="529">
        <v>1</v>
      </c>
    </row>
    <row r="401" spans="1:21" ht="14.45" customHeight="1" x14ac:dyDescent="0.2">
      <c r="A401" s="486">
        <v>27</v>
      </c>
      <c r="B401" s="487" t="s">
        <v>503</v>
      </c>
      <c r="C401" s="487" t="s">
        <v>509</v>
      </c>
      <c r="D401" s="571" t="s">
        <v>1822</v>
      </c>
      <c r="E401" s="572" t="s">
        <v>520</v>
      </c>
      <c r="F401" s="487" t="s">
        <v>504</v>
      </c>
      <c r="G401" s="487" t="s">
        <v>1336</v>
      </c>
      <c r="H401" s="487" t="s">
        <v>486</v>
      </c>
      <c r="I401" s="487" t="s">
        <v>1337</v>
      </c>
      <c r="J401" s="487" t="s">
        <v>1338</v>
      </c>
      <c r="K401" s="487" t="s">
        <v>1339</v>
      </c>
      <c r="L401" s="488">
        <v>0</v>
      </c>
      <c r="M401" s="488">
        <v>0</v>
      </c>
      <c r="N401" s="487">
        <v>2</v>
      </c>
      <c r="O401" s="573">
        <v>0.5</v>
      </c>
      <c r="P401" s="488">
        <v>0</v>
      </c>
      <c r="Q401" s="513"/>
      <c r="R401" s="487">
        <v>2</v>
      </c>
      <c r="S401" s="513">
        <v>1</v>
      </c>
      <c r="T401" s="573">
        <v>0.5</v>
      </c>
      <c r="U401" s="529">
        <v>1</v>
      </c>
    </row>
    <row r="402" spans="1:21" ht="14.45" customHeight="1" x14ac:dyDescent="0.2">
      <c r="A402" s="486">
        <v>27</v>
      </c>
      <c r="B402" s="487" t="s">
        <v>503</v>
      </c>
      <c r="C402" s="487" t="s">
        <v>509</v>
      </c>
      <c r="D402" s="571" t="s">
        <v>1822</v>
      </c>
      <c r="E402" s="572" t="s">
        <v>520</v>
      </c>
      <c r="F402" s="487" t="s">
        <v>504</v>
      </c>
      <c r="G402" s="487" t="s">
        <v>1009</v>
      </c>
      <c r="H402" s="487" t="s">
        <v>271</v>
      </c>
      <c r="I402" s="487" t="s">
        <v>1010</v>
      </c>
      <c r="J402" s="487" t="s">
        <v>1011</v>
      </c>
      <c r="K402" s="487" t="s">
        <v>1012</v>
      </c>
      <c r="L402" s="488">
        <v>210.38</v>
      </c>
      <c r="M402" s="488">
        <v>841.52</v>
      </c>
      <c r="N402" s="487">
        <v>4</v>
      </c>
      <c r="O402" s="573">
        <v>2</v>
      </c>
      <c r="P402" s="488">
        <v>420.76</v>
      </c>
      <c r="Q402" s="513">
        <v>0.5</v>
      </c>
      <c r="R402" s="487">
        <v>2</v>
      </c>
      <c r="S402" s="513">
        <v>0.5</v>
      </c>
      <c r="T402" s="573">
        <v>1.5</v>
      </c>
      <c r="U402" s="529">
        <v>0.75</v>
      </c>
    </row>
    <row r="403" spans="1:21" ht="14.45" customHeight="1" x14ac:dyDescent="0.2">
      <c r="A403" s="486">
        <v>27</v>
      </c>
      <c r="B403" s="487" t="s">
        <v>503</v>
      </c>
      <c r="C403" s="487" t="s">
        <v>509</v>
      </c>
      <c r="D403" s="571" t="s">
        <v>1822</v>
      </c>
      <c r="E403" s="572" t="s">
        <v>520</v>
      </c>
      <c r="F403" s="487" t="s">
        <v>504</v>
      </c>
      <c r="G403" s="487" t="s">
        <v>1340</v>
      </c>
      <c r="H403" s="487" t="s">
        <v>271</v>
      </c>
      <c r="I403" s="487" t="s">
        <v>1341</v>
      </c>
      <c r="J403" s="487" t="s">
        <v>1342</v>
      </c>
      <c r="K403" s="487" t="s">
        <v>1343</v>
      </c>
      <c r="L403" s="488">
        <v>59.56</v>
      </c>
      <c r="M403" s="488">
        <v>119.12</v>
      </c>
      <c r="N403" s="487">
        <v>2</v>
      </c>
      <c r="O403" s="573">
        <v>1</v>
      </c>
      <c r="P403" s="488">
        <v>119.12</v>
      </c>
      <c r="Q403" s="513">
        <v>1</v>
      </c>
      <c r="R403" s="487">
        <v>2</v>
      </c>
      <c r="S403" s="513">
        <v>1</v>
      </c>
      <c r="T403" s="573">
        <v>1</v>
      </c>
      <c r="U403" s="529">
        <v>1</v>
      </c>
    </row>
    <row r="404" spans="1:21" ht="14.45" customHeight="1" x14ac:dyDescent="0.2">
      <c r="A404" s="486">
        <v>27</v>
      </c>
      <c r="B404" s="487" t="s">
        <v>503</v>
      </c>
      <c r="C404" s="487" t="s">
        <v>509</v>
      </c>
      <c r="D404" s="571" t="s">
        <v>1822</v>
      </c>
      <c r="E404" s="572" t="s">
        <v>520</v>
      </c>
      <c r="F404" s="487" t="s">
        <v>504</v>
      </c>
      <c r="G404" s="487" t="s">
        <v>1014</v>
      </c>
      <c r="H404" s="487" t="s">
        <v>271</v>
      </c>
      <c r="I404" s="487" t="s">
        <v>1015</v>
      </c>
      <c r="J404" s="487" t="s">
        <v>1016</v>
      </c>
      <c r="K404" s="487" t="s">
        <v>1017</v>
      </c>
      <c r="L404" s="488">
        <v>789.2</v>
      </c>
      <c r="M404" s="488">
        <v>2367.6000000000004</v>
      </c>
      <c r="N404" s="487">
        <v>3</v>
      </c>
      <c r="O404" s="573">
        <v>0.5</v>
      </c>
      <c r="P404" s="488"/>
      <c r="Q404" s="513">
        <v>0</v>
      </c>
      <c r="R404" s="487"/>
      <c r="S404" s="513">
        <v>0</v>
      </c>
      <c r="T404" s="573"/>
      <c r="U404" s="529">
        <v>0</v>
      </c>
    </row>
    <row r="405" spans="1:21" ht="14.45" customHeight="1" x14ac:dyDescent="0.2">
      <c r="A405" s="486">
        <v>27</v>
      </c>
      <c r="B405" s="487" t="s">
        <v>503</v>
      </c>
      <c r="C405" s="487" t="s">
        <v>509</v>
      </c>
      <c r="D405" s="571" t="s">
        <v>1822</v>
      </c>
      <c r="E405" s="572" t="s">
        <v>520</v>
      </c>
      <c r="F405" s="487" t="s">
        <v>504</v>
      </c>
      <c r="G405" s="487" t="s">
        <v>1018</v>
      </c>
      <c r="H405" s="487" t="s">
        <v>271</v>
      </c>
      <c r="I405" s="487" t="s">
        <v>1344</v>
      </c>
      <c r="J405" s="487" t="s">
        <v>1345</v>
      </c>
      <c r="K405" s="487" t="s">
        <v>1346</v>
      </c>
      <c r="L405" s="488">
        <v>79.11</v>
      </c>
      <c r="M405" s="488">
        <v>395.54999999999995</v>
      </c>
      <c r="N405" s="487">
        <v>5</v>
      </c>
      <c r="O405" s="573">
        <v>1</v>
      </c>
      <c r="P405" s="488">
        <v>237.32999999999998</v>
      </c>
      <c r="Q405" s="513">
        <v>0.6</v>
      </c>
      <c r="R405" s="487">
        <v>3</v>
      </c>
      <c r="S405" s="513">
        <v>0.6</v>
      </c>
      <c r="T405" s="573">
        <v>0.5</v>
      </c>
      <c r="U405" s="529">
        <v>0.5</v>
      </c>
    </row>
    <row r="406" spans="1:21" ht="14.45" customHeight="1" x14ac:dyDescent="0.2">
      <c r="A406" s="486">
        <v>27</v>
      </c>
      <c r="B406" s="487" t="s">
        <v>503</v>
      </c>
      <c r="C406" s="487" t="s">
        <v>509</v>
      </c>
      <c r="D406" s="571" t="s">
        <v>1822</v>
      </c>
      <c r="E406" s="572" t="s">
        <v>520</v>
      </c>
      <c r="F406" s="487" t="s">
        <v>504</v>
      </c>
      <c r="G406" s="487" t="s">
        <v>1018</v>
      </c>
      <c r="H406" s="487" t="s">
        <v>271</v>
      </c>
      <c r="I406" s="487" t="s">
        <v>1347</v>
      </c>
      <c r="J406" s="487" t="s">
        <v>1345</v>
      </c>
      <c r="K406" s="487" t="s">
        <v>1348</v>
      </c>
      <c r="L406" s="488">
        <v>263.68</v>
      </c>
      <c r="M406" s="488">
        <v>263.68</v>
      </c>
      <c r="N406" s="487">
        <v>1</v>
      </c>
      <c r="O406" s="573">
        <v>1</v>
      </c>
      <c r="P406" s="488">
        <v>263.68</v>
      </c>
      <c r="Q406" s="513">
        <v>1</v>
      </c>
      <c r="R406" s="487">
        <v>1</v>
      </c>
      <c r="S406" s="513">
        <v>1</v>
      </c>
      <c r="T406" s="573">
        <v>1</v>
      </c>
      <c r="U406" s="529">
        <v>1</v>
      </c>
    </row>
    <row r="407" spans="1:21" ht="14.45" customHeight="1" x14ac:dyDescent="0.2">
      <c r="A407" s="486">
        <v>27</v>
      </c>
      <c r="B407" s="487" t="s">
        <v>503</v>
      </c>
      <c r="C407" s="487" t="s">
        <v>509</v>
      </c>
      <c r="D407" s="571" t="s">
        <v>1822</v>
      </c>
      <c r="E407" s="572" t="s">
        <v>520</v>
      </c>
      <c r="F407" s="487" t="s">
        <v>504</v>
      </c>
      <c r="G407" s="487" t="s">
        <v>1018</v>
      </c>
      <c r="H407" s="487" t="s">
        <v>271</v>
      </c>
      <c r="I407" s="487" t="s">
        <v>1349</v>
      </c>
      <c r="J407" s="487" t="s">
        <v>1350</v>
      </c>
      <c r="K407" s="487" t="s">
        <v>1351</v>
      </c>
      <c r="L407" s="488">
        <v>258.41000000000003</v>
      </c>
      <c r="M407" s="488">
        <v>516.82000000000005</v>
      </c>
      <c r="N407" s="487">
        <v>2</v>
      </c>
      <c r="O407" s="573">
        <v>1</v>
      </c>
      <c r="P407" s="488"/>
      <c r="Q407" s="513">
        <v>0</v>
      </c>
      <c r="R407" s="487"/>
      <c r="S407" s="513">
        <v>0</v>
      </c>
      <c r="T407" s="573"/>
      <c r="U407" s="529">
        <v>0</v>
      </c>
    </row>
    <row r="408" spans="1:21" ht="14.45" customHeight="1" x14ac:dyDescent="0.2">
      <c r="A408" s="486">
        <v>27</v>
      </c>
      <c r="B408" s="487" t="s">
        <v>503</v>
      </c>
      <c r="C408" s="487" t="s">
        <v>509</v>
      </c>
      <c r="D408" s="571" t="s">
        <v>1822</v>
      </c>
      <c r="E408" s="572" t="s">
        <v>520</v>
      </c>
      <c r="F408" s="487" t="s">
        <v>504</v>
      </c>
      <c r="G408" s="487" t="s">
        <v>1018</v>
      </c>
      <c r="H408" s="487" t="s">
        <v>271</v>
      </c>
      <c r="I408" s="487" t="s">
        <v>1352</v>
      </c>
      <c r="J408" s="487" t="s">
        <v>1353</v>
      </c>
      <c r="K408" s="487" t="s">
        <v>1354</v>
      </c>
      <c r="L408" s="488">
        <v>36.909999999999997</v>
      </c>
      <c r="M408" s="488">
        <v>110.72999999999999</v>
      </c>
      <c r="N408" s="487">
        <v>3</v>
      </c>
      <c r="O408" s="573">
        <v>1</v>
      </c>
      <c r="P408" s="488">
        <v>110.72999999999999</v>
      </c>
      <c r="Q408" s="513">
        <v>1</v>
      </c>
      <c r="R408" s="487">
        <v>3</v>
      </c>
      <c r="S408" s="513">
        <v>1</v>
      </c>
      <c r="T408" s="573">
        <v>1</v>
      </c>
      <c r="U408" s="529">
        <v>1</v>
      </c>
    </row>
    <row r="409" spans="1:21" ht="14.45" customHeight="1" x14ac:dyDescent="0.2">
      <c r="A409" s="486">
        <v>27</v>
      </c>
      <c r="B409" s="487" t="s">
        <v>503</v>
      </c>
      <c r="C409" s="487" t="s">
        <v>509</v>
      </c>
      <c r="D409" s="571" t="s">
        <v>1822</v>
      </c>
      <c r="E409" s="572" t="s">
        <v>520</v>
      </c>
      <c r="F409" s="487" t="s">
        <v>504</v>
      </c>
      <c r="G409" s="487" t="s">
        <v>1355</v>
      </c>
      <c r="H409" s="487" t="s">
        <v>486</v>
      </c>
      <c r="I409" s="487" t="s">
        <v>1356</v>
      </c>
      <c r="J409" s="487" t="s">
        <v>1357</v>
      </c>
      <c r="K409" s="487" t="s">
        <v>1358</v>
      </c>
      <c r="L409" s="488">
        <v>102.85</v>
      </c>
      <c r="M409" s="488">
        <v>925.64999999999986</v>
      </c>
      <c r="N409" s="487">
        <v>9</v>
      </c>
      <c r="O409" s="573">
        <v>2</v>
      </c>
      <c r="P409" s="488">
        <v>617.09999999999991</v>
      </c>
      <c r="Q409" s="513">
        <v>0.66666666666666663</v>
      </c>
      <c r="R409" s="487">
        <v>6</v>
      </c>
      <c r="S409" s="513">
        <v>0.66666666666666663</v>
      </c>
      <c r="T409" s="573">
        <v>1.5</v>
      </c>
      <c r="U409" s="529">
        <v>0.75</v>
      </c>
    </row>
    <row r="410" spans="1:21" ht="14.45" customHeight="1" x14ac:dyDescent="0.2">
      <c r="A410" s="486">
        <v>27</v>
      </c>
      <c r="B410" s="487" t="s">
        <v>503</v>
      </c>
      <c r="C410" s="487" t="s">
        <v>509</v>
      </c>
      <c r="D410" s="571" t="s">
        <v>1822</v>
      </c>
      <c r="E410" s="572" t="s">
        <v>520</v>
      </c>
      <c r="F410" s="487" t="s">
        <v>504</v>
      </c>
      <c r="G410" s="487" t="s">
        <v>1355</v>
      </c>
      <c r="H410" s="487" t="s">
        <v>486</v>
      </c>
      <c r="I410" s="487" t="s">
        <v>1359</v>
      </c>
      <c r="J410" s="487" t="s">
        <v>1357</v>
      </c>
      <c r="K410" s="487" t="s">
        <v>1360</v>
      </c>
      <c r="L410" s="488">
        <v>131.86000000000001</v>
      </c>
      <c r="M410" s="488">
        <v>395.58000000000004</v>
      </c>
      <c r="N410" s="487">
        <v>3</v>
      </c>
      <c r="O410" s="573">
        <v>0.5</v>
      </c>
      <c r="P410" s="488"/>
      <c r="Q410" s="513">
        <v>0</v>
      </c>
      <c r="R410" s="487"/>
      <c r="S410" s="513">
        <v>0</v>
      </c>
      <c r="T410" s="573"/>
      <c r="U410" s="529">
        <v>0</v>
      </c>
    </row>
    <row r="411" spans="1:21" ht="14.45" customHeight="1" x14ac:dyDescent="0.2">
      <c r="A411" s="486">
        <v>27</v>
      </c>
      <c r="B411" s="487" t="s">
        <v>503</v>
      </c>
      <c r="C411" s="487" t="s">
        <v>509</v>
      </c>
      <c r="D411" s="571" t="s">
        <v>1822</v>
      </c>
      <c r="E411" s="572" t="s">
        <v>520</v>
      </c>
      <c r="F411" s="487" t="s">
        <v>504</v>
      </c>
      <c r="G411" s="487" t="s">
        <v>1355</v>
      </c>
      <c r="H411" s="487" t="s">
        <v>271</v>
      </c>
      <c r="I411" s="487" t="s">
        <v>1361</v>
      </c>
      <c r="J411" s="487" t="s">
        <v>1362</v>
      </c>
      <c r="K411" s="487" t="s">
        <v>1363</v>
      </c>
      <c r="L411" s="488">
        <v>330.58</v>
      </c>
      <c r="M411" s="488">
        <v>330.58</v>
      </c>
      <c r="N411" s="487">
        <v>1</v>
      </c>
      <c r="O411" s="573">
        <v>0.5</v>
      </c>
      <c r="P411" s="488">
        <v>330.58</v>
      </c>
      <c r="Q411" s="513">
        <v>1</v>
      </c>
      <c r="R411" s="487">
        <v>1</v>
      </c>
      <c r="S411" s="513">
        <v>1</v>
      </c>
      <c r="T411" s="573">
        <v>0.5</v>
      </c>
      <c r="U411" s="529">
        <v>1</v>
      </c>
    </row>
    <row r="412" spans="1:21" ht="14.45" customHeight="1" x14ac:dyDescent="0.2">
      <c r="A412" s="486">
        <v>27</v>
      </c>
      <c r="B412" s="487" t="s">
        <v>503</v>
      </c>
      <c r="C412" s="487" t="s">
        <v>509</v>
      </c>
      <c r="D412" s="571" t="s">
        <v>1822</v>
      </c>
      <c r="E412" s="572" t="s">
        <v>520</v>
      </c>
      <c r="F412" s="487" t="s">
        <v>504</v>
      </c>
      <c r="G412" s="487" t="s">
        <v>601</v>
      </c>
      <c r="H412" s="487" t="s">
        <v>271</v>
      </c>
      <c r="I412" s="487" t="s">
        <v>1364</v>
      </c>
      <c r="J412" s="487" t="s">
        <v>1365</v>
      </c>
      <c r="K412" s="487" t="s">
        <v>1030</v>
      </c>
      <c r="L412" s="488">
        <v>96.8</v>
      </c>
      <c r="M412" s="488">
        <v>580.79999999999995</v>
      </c>
      <c r="N412" s="487">
        <v>6</v>
      </c>
      <c r="O412" s="573">
        <v>1</v>
      </c>
      <c r="P412" s="488"/>
      <c r="Q412" s="513">
        <v>0</v>
      </c>
      <c r="R412" s="487"/>
      <c r="S412" s="513">
        <v>0</v>
      </c>
      <c r="T412" s="573"/>
      <c r="U412" s="529">
        <v>0</v>
      </c>
    </row>
    <row r="413" spans="1:21" ht="14.45" customHeight="1" x14ac:dyDescent="0.2">
      <c r="A413" s="486">
        <v>27</v>
      </c>
      <c r="B413" s="487" t="s">
        <v>503</v>
      </c>
      <c r="C413" s="487" t="s">
        <v>509</v>
      </c>
      <c r="D413" s="571" t="s">
        <v>1822</v>
      </c>
      <c r="E413" s="572" t="s">
        <v>520</v>
      </c>
      <c r="F413" s="487" t="s">
        <v>504</v>
      </c>
      <c r="G413" s="487" t="s">
        <v>601</v>
      </c>
      <c r="H413" s="487" t="s">
        <v>271</v>
      </c>
      <c r="I413" s="487" t="s">
        <v>1366</v>
      </c>
      <c r="J413" s="487" t="s">
        <v>1367</v>
      </c>
      <c r="K413" s="487" t="s">
        <v>1368</v>
      </c>
      <c r="L413" s="488">
        <v>96.8</v>
      </c>
      <c r="M413" s="488">
        <v>290.39999999999998</v>
      </c>
      <c r="N413" s="487">
        <v>3</v>
      </c>
      <c r="O413" s="573">
        <v>1</v>
      </c>
      <c r="P413" s="488">
        <v>290.39999999999998</v>
      </c>
      <c r="Q413" s="513">
        <v>1</v>
      </c>
      <c r="R413" s="487">
        <v>3</v>
      </c>
      <c r="S413" s="513">
        <v>1</v>
      </c>
      <c r="T413" s="573">
        <v>1</v>
      </c>
      <c r="U413" s="529">
        <v>1</v>
      </c>
    </row>
    <row r="414" spans="1:21" ht="14.45" customHeight="1" x14ac:dyDescent="0.2">
      <c r="A414" s="486">
        <v>27</v>
      </c>
      <c r="B414" s="487" t="s">
        <v>503</v>
      </c>
      <c r="C414" s="487" t="s">
        <v>509</v>
      </c>
      <c r="D414" s="571" t="s">
        <v>1822</v>
      </c>
      <c r="E414" s="572" t="s">
        <v>520</v>
      </c>
      <c r="F414" s="487" t="s">
        <v>504</v>
      </c>
      <c r="G414" s="487" t="s">
        <v>601</v>
      </c>
      <c r="H414" s="487" t="s">
        <v>271</v>
      </c>
      <c r="I414" s="487" t="s">
        <v>1024</v>
      </c>
      <c r="J414" s="487" t="s">
        <v>1025</v>
      </c>
      <c r="K414" s="487" t="s">
        <v>1026</v>
      </c>
      <c r="L414" s="488">
        <v>311.12</v>
      </c>
      <c r="M414" s="488">
        <v>311.12</v>
      </c>
      <c r="N414" s="487">
        <v>1</v>
      </c>
      <c r="O414" s="573">
        <v>1</v>
      </c>
      <c r="P414" s="488">
        <v>311.12</v>
      </c>
      <c r="Q414" s="513">
        <v>1</v>
      </c>
      <c r="R414" s="487">
        <v>1</v>
      </c>
      <c r="S414" s="513">
        <v>1</v>
      </c>
      <c r="T414" s="573">
        <v>1</v>
      </c>
      <c r="U414" s="529">
        <v>1</v>
      </c>
    </row>
    <row r="415" spans="1:21" ht="14.45" customHeight="1" x14ac:dyDescent="0.2">
      <c r="A415" s="486">
        <v>27</v>
      </c>
      <c r="B415" s="487" t="s">
        <v>503</v>
      </c>
      <c r="C415" s="487" t="s">
        <v>509</v>
      </c>
      <c r="D415" s="571" t="s">
        <v>1822</v>
      </c>
      <c r="E415" s="572" t="s">
        <v>520</v>
      </c>
      <c r="F415" s="487" t="s">
        <v>504</v>
      </c>
      <c r="G415" s="487" t="s">
        <v>601</v>
      </c>
      <c r="H415" s="487" t="s">
        <v>271</v>
      </c>
      <c r="I415" s="487" t="s">
        <v>1029</v>
      </c>
      <c r="J415" s="487" t="s">
        <v>1025</v>
      </c>
      <c r="K415" s="487" t="s">
        <v>1030</v>
      </c>
      <c r="L415" s="488">
        <v>96.8</v>
      </c>
      <c r="M415" s="488">
        <v>290.39999999999998</v>
      </c>
      <c r="N415" s="487">
        <v>3</v>
      </c>
      <c r="O415" s="573">
        <v>1</v>
      </c>
      <c r="P415" s="488">
        <v>290.39999999999998</v>
      </c>
      <c r="Q415" s="513">
        <v>1</v>
      </c>
      <c r="R415" s="487">
        <v>3</v>
      </c>
      <c r="S415" s="513">
        <v>1</v>
      </c>
      <c r="T415" s="573">
        <v>1</v>
      </c>
      <c r="U415" s="529">
        <v>1</v>
      </c>
    </row>
    <row r="416" spans="1:21" ht="14.45" customHeight="1" x14ac:dyDescent="0.2">
      <c r="A416" s="486">
        <v>27</v>
      </c>
      <c r="B416" s="487" t="s">
        <v>503</v>
      </c>
      <c r="C416" s="487" t="s">
        <v>509</v>
      </c>
      <c r="D416" s="571" t="s">
        <v>1822</v>
      </c>
      <c r="E416" s="572" t="s">
        <v>520</v>
      </c>
      <c r="F416" s="487" t="s">
        <v>504</v>
      </c>
      <c r="G416" s="487" t="s">
        <v>601</v>
      </c>
      <c r="H416" s="487" t="s">
        <v>486</v>
      </c>
      <c r="I416" s="487" t="s">
        <v>602</v>
      </c>
      <c r="J416" s="487" t="s">
        <v>603</v>
      </c>
      <c r="K416" s="487" t="s">
        <v>604</v>
      </c>
      <c r="L416" s="488">
        <v>103.72</v>
      </c>
      <c r="M416" s="488">
        <v>518.59999999999991</v>
      </c>
      <c r="N416" s="487">
        <v>5</v>
      </c>
      <c r="O416" s="573">
        <v>1.5</v>
      </c>
      <c r="P416" s="488">
        <v>518.59999999999991</v>
      </c>
      <c r="Q416" s="513">
        <v>1</v>
      </c>
      <c r="R416" s="487">
        <v>5</v>
      </c>
      <c r="S416" s="513">
        <v>1</v>
      </c>
      <c r="T416" s="573">
        <v>1.5</v>
      </c>
      <c r="U416" s="529">
        <v>1</v>
      </c>
    </row>
    <row r="417" spans="1:21" ht="14.45" customHeight="1" x14ac:dyDescent="0.2">
      <c r="A417" s="486">
        <v>27</v>
      </c>
      <c r="B417" s="487" t="s">
        <v>503</v>
      </c>
      <c r="C417" s="487" t="s">
        <v>509</v>
      </c>
      <c r="D417" s="571" t="s">
        <v>1822</v>
      </c>
      <c r="E417" s="572" t="s">
        <v>520</v>
      </c>
      <c r="F417" s="487" t="s">
        <v>504</v>
      </c>
      <c r="G417" s="487" t="s">
        <v>1369</v>
      </c>
      <c r="H417" s="487" t="s">
        <v>271</v>
      </c>
      <c r="I417" s="487" t="s">
        <v>1370</v>
      </c>
      <c r="J417" s="487" t="s">
        <v>1371</v>
      </c>
      <c r="K417" s="487" t="s">
        <v>1372</v>
      </c>
      <c r="L417" s="488">
        <v>93.43</v>
      </c>
      <c r="M417" s="488">
        <v>934.3</v>
      </c>
      <c r="N417" s="487">
        <v>10</v>
      </c>
      <c r="O417" s="573">
        <v>2</v>
      </c>
      <c r="P417" s="488">
        <v>934.3</v>
      </c>
      <c r="Q417" s="513">
        <v>1</v>
      </c>
      <c r="R417" s="487">
        <v>10</v>
      </c>
      <c r="S417" s="513">
        <v>1</v>
      </c>
      <c r="T417" s="573">
        <v>2</v>
      </c>
      <c r="U417" s="529">
        <v>1</v>
      </c>
    </row>
    <row r="418" spans="1:21" ht="14.45" customHeight="1" x14ac:dyDescent="0.2">
      <c r="A418" s="486">
        <v>27</v>
      </c>
      <c r="B418" s="487" t="s">
        <v>503</v>
      </c>
      <c r="C418" s="487" t="s">
        <v>509</v>
      </c>
      <c r="D418" s="571" t="s">
        <v>1822</v>
      </c>
      <c r="E418" s="572" t="s">
        <v>520</v>
      </c>
      <c r="F418" s="487" t="s">
        <v>504</v>
      </c>
      <c r="G418" s="487" t="s">
        <v>1373</v>
      </c>
      <c r="H418" s="487" t="s">
        <v>486</v>
      </c>
      <c r="I418" s="487" t="s">
        <v>1374</v>
      </c>
      <c r="J418" s="487" t="s">
        <v>1375</v>
      </c>
      <c r="K418" s="487" t="s">
        <v>1376</v>
      </c>
      <c r="L418" s="488">
        <v>112.59</v>
      </c>
      <c r="M418" s="488">
        <v>225.18</v>
      </c>
      <c r="N418" s="487">
        <v>2</v>
      </c>
      <c r="O418" s="573">
        <v>1.5</v>
      </c>
      <c r="P418" s="488">
        <v>112.59</v>
      </c>
      <c r="Q418" s="513">
        <v>0.5</v>
      </c>
      <c r="R418" s="487">
        <v>1</v>
      </c>
      <c r="S418" s="513">
        <v>0.5</v>
      </c>
      <c r="T418" s="573">
        <v>1</v>
      </c>
      <c r="U418" s="529">
        <v>0.66666666666666663</v>
      </c>
    </row>
    <row r="419" spans="1:21" ht="14.45" customHeight="1" x14ac:dyDescent="0.2">
      <c r="A419" s="486">
        <v>27</v>
      </c>
      <c r="B419" s="487" t="s">
        <v>503</v>
      </c>
      <c r="C419" s="487" t="s">
        <v>509</v>
      </c>
      <c r="D419" s="571" t="s">
        <v>1822</v>
      </c>
      <c r="E419" s="572" t="s">
        <v>520</v>
      </c>
      <c r="F419" s="487" t="s">
        <v>504</v>
      </c>
      <c r="G419" s="487" t="s">
        <v>605</v>
      </c>
      <c r="H419" s="487" t="s">
        <v>271</v>
      </c>
      <c r="I419" s="487" t="s">
        <v>606</v>
      </c>
      <c r="J419" s="487" t="s">
        <v>607</v>
      </c>
      <c r="K419" s="487" t="s">
        <v>608</v>
      </c>
      <c r="L419" s="488">
        <v>131.32</v>
      </c>
      <c r="M419" s="488">
        <v>787.92</v>
      </c>
      <c r="N419" s="487">
        <v>6</v>
      </c>
      <c r="O419" s="573">
        <v>1</v>
      </c>
      <c r="P419" s="488"/>
      <c r="Q419" s="513">
        <v>0</v>
      </c>
      <c r="R419" s="487"/>
      <c r="S419" s="513">
        <v>0</v>
      </c>
      <c r="T419" s="573"/>
      <c r="U419" s="529">
        <v>0</v>
      </c>
    </row>
    <row r="420" spans="1:21" ht="14.45" customHeight="1" x14ac:dyDescent="0.2">
      <c r="A420" s="486">
        <v>27</v>
      </c>
      <c r="B420" s="487" t="s">
        <v>503</v>
      </c>
      <c r="C420" s="487" t="s">
        <v>509</v>
      </c>
      <c r="D420" s="571" t="s">
        <v>1822</v>
      </c>
      <c r="E420" s="572" t="s">
        <v>520</v>
      </c>
      <c r="F420" s="487" t="s">
        <v>504</v>
      </c>
      <c r="G420" s="487" t="s">
        <v>605</v>
      </c>
      <c r="H420" s="487" t="s">
        <v>486</v>
      </c>
      <c r="I420" s="487" t="s">
        <v>1039</v>
      </c>
      <c r="J420" s="487" t="s">
        <v>1040</v>
      </c>
      <c r="K420" s="487" t="s">
        <v>1041</v>
      </c>
      <c r="L420" s="488">
        <v>131.32</v>
      </c>
      <c r="M420" s="488">
        <v>787.92</v>
      </c>
      <c r="N420" s="487">
        <v>6</v>
      </c>
      <c r="O420" s="573">
        <v>1</v>
      </c>
      <c r="P420" s="488"/>
      <c r="Q420" s="513">
        <v>0</v>
      </c>
      <c r="R420" s="487"/>
      <c r="S420" s="513">
        <v>0</v>
      </c>
      <c r="T420" s="573"/>
      <c r="U420" s="529">
        <v>0</v>
      </c>
    </row>
    <row r="421" spans="1:21" ht="14.45" customHeight="1" x14ac:dyDescent="0.2">
      <c r="A421" s="486">
        <v>27</v>
      </c>
      <c r="B421" s="487" t="s">
        <v>503</v>
      </c>
      <c r="C421" s="487" t="s">
        <v>509</v>
      </c>
      <c r="D421" s="571" t="s">
        <v>1822</v>
      </c>
      <c r="E421" s="572" t="s">
        <v>520</v>
      </c>
      <c r="F421" s="487" t="s">
        <v>504</v>
      </c>
      <c r="G421" s="487" t="s">
        <v>1046</v>
      </c>
      <c r="H421" s="487" t="s">
        <v>486</v>
      </c>
      <c r="I421" s="487" t="s">
        <v>1377</v>
      </c>
      <c r="J421" s="487" t="s">
        <v>1048</v>
      </c>
      <c r="K421" s="487" t="s">
        <v>1378</v>
      </c>
      <c r="L421" s="488">
        <v>218.73</v>
      </c>
      <c r="M421" s="488">
        <v>656.18999999999994</v>
      </c>
      <c r="N421" s="487">
        <v>3</v>
      </c>
      <c r="O421" s="573">
        <v>1</v>
      </c>
      <c r="P421" s="488">
        <v>656.18999999999994</v>
      </c>
      <c r="Q421" s="513">
        <v>1</v>
      </c>
      <c r="R421" s="487">
        <v>3</v>
      </c>
      <c r="S421" s="513">
        <v>1</v>
      </c>
      <c r="T421" s="573">
        <v>1</v>
      </c>
      <c r="U421" s="529">
        <v>1</v>
      </c>
    </row>
    <row r="422" spans="1:21" ht="14.45" customHeight="1" x14ac:dyDescent="0.2">
      <c r="A422" s="486">
        <v>27</v>
      </c>
      <c r="B422" s="487" t="s">
        <v>503</v>
      </c>
      <c r="C422" s="487" t="s">
        <v>509</v>
      </c>
      <c r="D422" s="571" t="s">
        <v>1822</v>
      </c>
      <c r="E422" s="572" t="s">
        <v>520</v>
      </c>
      <c r="F422" s="487" t="s">
        <v>504</v>
      </c>
      <c r="G422" s="487" t="s">
        <v>1046</v>
      </c>
      <c r="H422" s="487" t="s">
        <v>271</v>
      </c>
      <c r="I422" s="487" t="s">
        <v>1379</v>
      </c>
      <c r="J422" s="487" t="s">
        <v>1048</v>
      </c>
      <c r="K422" s="487" t="s">
        <v>1049</v>
      </c>
      <c r="L422" s="488">
        <v>729.09</v>
      </c>
      <c r="M422" s="488">
        <v>729.09</v>
      </c>
      <c r="N422" s="487">
        <v>1</v>
      </c>
      <c r="O422" s="573">
        <v>0.5</v>
      </c>
      <c r="P422" s="488"/>
      <c r="Q422" s="513">
        <v>0</v>
      </c>
      <c r="R422" s="487"/>
      <c r="S422" s="513">
        <v>0</v>
      </c>
      <c r="T422" s="573"/>
      <c r="U422" s="529">
        <v>0</v>
      </c>
    </row>
    <row r="423" spans="1:21" ht="14.45" customHeight="1" x14ac:dyDescent="0.2">
      <c r="A423" s="486">
        <v>27</v>
      </c>
      <c r="B423" s="487" t="s">
        <v>503</v>
      </c>
      <c r="C423" s="487" t="s">
        <v>509</v>
      </c>
      <c r="D423" s="571" t="s">
        <v>1822</v>
      </c>
      <c r="E423" s="572" t="s">
        <v>520</v>
      </c>
      <c r="F423" s="487" t="s">
        <v>504</v>
      </c>
      <c r="G423" s="487" t="s">
        <v>1046</v>
      </c>
      <c r="H423" s="487" t="s">
        <v>486</v>
      </c>
      <c r="I423" s="487" t="s">
        <v>1047</v>
      </c>
      <c r="J423" s="487" t="s">
        <v>1048</v>
      </c>
      <c r="K423" s="487" t="s">
        <v>1049</v>
      </c>
      <c r="L423" s="488">
        <v>729.09</v>
      </c>
      <c r="M423" s="488">
        <v>729.09</v>
      </c>
      <c r="N423" s="487">
        <v>1</v>
      </c>
      <c r="O423" s="573">
        <v>0.5</v>
      </c>
      <c r="P423" s="488"/>
      <c r="Q423" s="513">
        <v>0</v>
      </c>
      <c r="R423" s="487"/>
      <c r="S423" s="513">
        <v>0</v>
      </c>
      <c r="T423" s="573"/>
      <c r="U423" s="529">
        <v>0</v>
      </c>
    </row>
    <row r="424" spans="1:21" ht="14.45" customHeight="1" x14ac:dyDescent="0.2">
      <c r="A424" s="486">
        <v>27</v>
      </c>
      <c r="B424" s="487" t="s">
        <v>503</v>
      </c>
      <c r="C424" s="487" t="s">
        <v>509</v>
      </c>
      <c r="D424" s="571" t="s">
        <v>1822</v>
      </c>
      <c r="E424" s="572" t="s">
        <v>520</v>
      </c>
      <c r="F424" s="487" t="s">
        <v>504</v>
      </c>
      <c r="G424" s="487" t="s">
        <v>1050</v>
      </c>
      <c r="H424" s="487" t="s">
        <v>486</v>
      </c>
      <c r="I424" s="487" t="s">
        <v>1380</v>
      </c>
      <c r="J424" s="487" t="s">
        <v>1052</v>
      </c>
      <c r="K424" s="487" t="s">
        <v>1145</v>
      </c>
      <c r="L424" s="488">
        <v>0</v>
      </c>
      <c r="M424" s="488">
        <v>0</v>
      </c>
      <c r="N424" s="487">
        <v>6</v>
      </c>
      <c r="O424" s="573">
        <v>0.5</v>
      </c>
      <c r="P424" s="488"/>
      <c r="Q424" s="513"/>
      <c r="R424" s="487"/>
      <c r="S424" s="513">
        <v>0</v>
      </c>
      <c r="T424" s="573"/>
      <c r="U424" s="529">
        <v>0</v>
      </c>
    </row>
    <row r="425" spans="1:21" ht="14.45" customHeight="1" x14ac:dyDescent="0.2">
      <c r="A425" s="486">
        <v>27</v>
      </c>
      <c r="B425" s="487" t="s">
        <v>503</v>
      </c>
      <c r="C425" s="487" t="s">
        <v>509</v>
      </c>
      <c r="D425" s="571" t="s">
        <v>1822</v>
      </c>
      <c r="E425" s="572" t="s">
        <v>520</v>
      </c>
      <c r="F425" s="487" t="s">
        <v>504</v>
      </c>
      <c r="G425" s="487" t="s">
        <v>1050</v>
      </c>
      <c r="H425" s="487" t="s">
        <v>486</v>
      </c>
      <c r="I425" s="487" t="s">
        <v>1051</v>
      </c>
      <c r="J425" s="487" t="s">
        <v>1052</v>
      </c>
      <c r="K425" s="487" t="s">
        <v>754</v>
      </c>
      <c r="L425" s="488">
        <v>0</v>
      </c>
      <c r="M425" s="488">
        <v>0</v>
      </c>
      <c r="N425" s="487">
        <v>1</v>
      </c>
      <c r="O425" s="573">
        <v>0.5</v>
      </c>
      <c r="P425" s="488">
        <v>0</v>
      </c>
      <c r="Q425" s="513"/>
      <c r="R425" s="487">
        <v>1</v>
      </c>
      <c r="S425" s="513">
        <v>1</v>
      </c>
      <c r="T425" s="573">
        <v>0.5</v>
      </c>
      <c r="U425" s="529">
        <v>1</v>
      </c>
    </row>
    <row r="426" spans="1:21" ht="14.45" customHeight="1" x14ac:dyDescent="0.2">
      <c r="A426" s="486">
        <v>27</v>
      </c>
      <c r="B426" s="487" t="s">
        <v>503</v>
      </c>
      <c r="C426" s="487" t="s">
        <v>509</v>
      </c>
      <c r="D426" s="571" t="s">
        <v>1822</v>
      </c>
      <c r="E426" s="572" t="s">
        <v>520</v>
      </c>
      <c r="F426" s="487" t="s">
        <v>504</v>
      </c>
      <c r="G426" s="487" t="s">
        <v>1053</v>
      </c>
      <c r="H426" s="487" t="s">
        <v>486</v>
      </c>
      <c r="I426" s="487" t="s">
        <v>1054</v>
      </c>
      <c r="J426" s="487" t="s">
        <v>1055</v>
      </c>
      <c r="K426" s="487" t="s">
        <v>1056</v>
      </c>
      <c r="L426" s="488">
        <v>184.74</v>
      </c>
      <c r="M426" s="488">
        <v>738.96</v>
      </c>
      <c r="N426" s="487">
        <v>4</v>
      </c>
      <c r="O426" s="573">
        <v>1.5</v>
      </c>
      <c r="P426" s="488"/>
      <c r="Q426" s="513">
        <v>0</v>
      </c>
      <c r="R426" s="487"/>
      <c r="S426" s="513">
        <v>0</v>
      </c>
      <c r="T426" s="573"/>
      <c r="U426" s="529">
        <v>0</v>
      </c>
    </row>
    <row r="427" spans="1:21" ht="14.45" customHeight="1" x14ac:dyDescent="0.2">
      <c r="A427" s="486">
        <v>27</v>
      </c>
      <c r="B427" s="487" t="s">
        <v>503</v>
      </c>
      <c r="C427" s="487" t="s">
        <v>509</v>
      </c>
      <c r="D427" s="571" t="s">
        <v>1822</v>
      </c>
      <c r="E427" s="572" t="s">
        <v>520</v>
      </c>
      <c r="F427" s="487" t="s">
        <v>504</v>
      </c>
      <c r="G427" s="487" t="s">
        <v>1060</v>
      </c>
      <c r="H427" s="487" t="s">
        <v>486</v>
      </c>
      <c r="I427" s="487" t="s">
        <v>1066</v>
      </c>
      <c r="J427" s="487" t="s">
        <v>1064</v>
      </c>
      <c r="K427" s="487" t="s">
        <v>1067</v>
      </c>
      <c r="L427" s="488">
        <v>0</v>
      </c>
      <c r="M427" s="488">
        <v>0</v>
      </c>
      <c r="N427" s="487">
        <v>2</v>
      </c>
      <c r="O427" s="573">
        <v>0.5</v>
      </c>
      <c r="P427" s="488">
        <v>0</v>
      </c>
      <c r="Q427" s="513"/>
      <c r="R427" s="487">
        <v>2</v>
      </c>
      <c r="S427" s="513">
        <v>1</v>
      </c>
      <c r="T427" s="573">
        <v>0.5</v>
      </c>
      <c r="U427" s="529">
        <v>1</v>
      </c>
    </row>
    <row r="428" spans="1:21" ht="14.45" customHeight="1" x14ac:dyDescent="0.2">
      <c r="A428" s="486">
        <v>27</v>
      </c>
      <c r="B428" s="487" t="s">
        <v>503</v>
      </c>
      <c r="C428" s="487" t="s">
        <v>509</v>
      </c>
      <c r="D428" s="571" t="s">
        <v>1822</v>
      </c>
      <c r="E428" s="572" t="s">
        <v>520</v>
      </c>
      <c r="F428" s="487" t="s">
        <v>504</v>
      </c>
      <c r="G428" s="487" t="s">
        <v>615</v>
      </c>
      <c r="H428" s="487" t="s">
        <v>486</v>
      </c>
      <c r="I428" s="487" t="s">
        <v>616</v>
      </c>
      <c r="J428" s="487" t="s">
        <v>617</v>
      </c>
      <c r="K428" s="487" t="s">
        <v>618</v>
      </c>
      <c r="L428" s="488">
        <v>1771.84</v>
      </c>
      <c r="M428" s="488">
        <v>10631.039999999999</v>
      </c>
      <c r="N428" s="487">
        <v>6</v>
      </c>
      <c r="O428" s="573">
        <v>1.5</v>
      </c>
      <c r="P428" s="488">
        <v>5315.5199999999995</v>
      </c>
      <c r="Q428" s="513">
        <v>0.5</v>
      </c>
      <c r="R428" s="487">
        <v>3</v>
      </c>
      <c r="S428" s="513">
        <v>0.5</v>
      </c>
      <c r="T428" s="573">
        <v>1</v>
      </c>
      <c r="U428" s="529">
        <v>0.66666666666666663</v>
      </c>
    </row>
    <row r="429" spans="1:21" ht="14.45" customHeight="1" x14ac:dyDescent="0.2">
      <c r="A429" s="486">
        <v>27</v>
      </c>
      <c r="B429" s="487" t="s">
        <v>503</v>
      </c>
      <c r="C429" s="487" t="s">
        <v>509</v>
      </c>
      <c r="D429" s="571" t="s">
        <v>1822</v>
      </c>
      <c r="E429" s="572" t="s">
        <v>520</v>
      </c>
      <c r="F429" s="487" t="s">
        <v>504</v>
      </c>
      <c r="G429" s="487" t="s">
        <v>615</v>
      </c>
      <c r="H429" s="487" t="s">
        <v>486</v>
      </c>
      <c r="I429" s="487" t="s">
        <v>619</v>
      </c>
      <c r="J429" s="487" t="s">
        <v>617</v>
      </c>
      <c r="K429" s="487" t="s">
        <v>620</v>
      </c>
      <c r="L429" s="488">
        <v>1544.99</v>
      </c>
      <c r="M429" s="488">
        <v>4634.97</v>
      </c>
      <c r="N429" s="487">
        <v>3</v>
      </c>
      <c r="O429" s="573">
        <v>1</v>
      </c>
      <c r="P429" s="488">
        <v>4634.97</v>
      </c>
      <c r="Q429" s="513">
        <v>1</v>
      </c>
      <c r="R429" s="487">
        <v>3</v>
      </c>
      <c r="S429" s="513">
        <v>1</v>
      </c>
      <c r="T429" s="573">
        <v>1</v>
      </c>
      <c r="U429" s="529">
        <v>1</v>
      </c>
    </row>
    <row r="430" spans="1:21" ht="14.45" customHeight="1" x14ac:dyDescent="0.2">
      <c r="A430" s="486">
        <v>27</v>
      </c>
      <c r="B430" s="487" t="s">
        <v>503</v>
      </c>
      <c r="C430" s="487" t="s">
        <v>509</v>
      </c>
      <c r="D430" s="571" t="s">
        <v>1822</v>
      </c>
      <c r="E430" s="572" t="s">
        <v>520</v>
      </c>
      <c r="F430" s="487" t="s">
        <v>504</v>
      </c>
      <c r="G430" s="487" t="s">
        <v>1072</v>
      </c>
      <c r="H430" s="487" t="s">
        <v>271</v>
      </c>
      <c r="I430" s="487" t="s">
        <v>1381</v>
      </c>
      <c r="J430" s="487" t="s">
        <v>1074</v>
      </c>
      <c r="K430" s="487" t="s">
        <v>1382</v>
      </c>
      <c r="L430" s="488">
        <v>654.95000000000005</v>
      </c>
      <c r="M430" s="488">
        <v>1964.8500000000001</v>
      </c>
      <c r="N430" s="487">
        <v>3</v>
      </c>
      <c r="O430" s="573">
        <v>2.5</v>
      </c>
      <c r="P430" s="488">
        <v>1309.9000000000001</v>
      </c>
      <c r="Q430" s="513">
        <v>0.66666666666666663</v>
      </c>
      <c r="R430" s="487">
        <v>2</v>
      </c>
      <c r="S430" s="513">
        <v>0.66666666666666663</v>
      </c>
      <c r="T430" s="573">
        <v>1.5</v>
      </c>
      <c r="U430" s="529">
        <v>0.6</v>
      </c>
    </row>
    <row r="431" spans="1:21" ht="14.45" customHeight="1" x14ac:dyDescent="0.2">
      <c r="A431" s="486">
        <v>27</v>
      </c>
      <c r="B431" s="487" t="s">
        <v>503</v>
      </c>
      <c r="C431" s="487" t="s">
        <v>509</v>
      </c>
      <c r="D431" s="571" t="s">
        <v>1822</v>
      </c>
      <c r="E431" s="572" t="s">
        <v>520</v>
      </c>
      <c r="F431" s="487" t="s">
        <v>504</v>
      </c>
      <c r="G431" s="487" t="s">
        <v>1072</v>
      </c>
      <c r="H431" s="487" t="s">
        <v>271</v>
      </c>
      <c r="I431" s="487" t="s">
        <v>1383</v>
      </c>
      <c r="J431" s="487" t="s">
        <v>1074</v>
      </c>
      <c r="K431" s="487" t="s">
        <v>1384</v>
      </c>
      <c r="L431" s="488">
        <v>181.45</v>
      </c>
      <c r="M431" s="488">
        <v>362.9</v>
      </c>
      <c r="N431" s="487">
        <v>2</v>
      </c>
      <c r="O431" s="573">
        <v>1</v>
      </c>
      <c r="P431" s="488">
        <v>362.9</v>
      </c>
      <c r="Q431" s="513">
        <v>1</v>
      </c>
      <c r="R431" s="487">
        <v>2</v>
      </c>
      <c r="S431" s="513">
        <v>1</v>
      </c>
      <c r="T431" s="573">
        <v>1</v>
      </c>
      <c r="U431" s="529">
        <v>1</v>
      </c>
    </row>
    <row r="432" spans="1:21" ht="14.45" customHeight="1" x14ac:dyDescent="0.2">
      <c r="A432" s="486">
        <v>27</v>
      </c>
      <c r="B432" s="487" t="s">
        <v>503</v>
      </c>
      <c r="C432" s="487" t="s">
        <v>509</v>
      </c>
      <c r="D432" s="571" t="s">
        <v>1822</v>
      </c>
      <c r="E432" s="572" t="s">
        <v>520</v>
      </c>
      <c r="F432" s="487" t="s">
        <v>504</v>
      </c>
      <c r="G432" s="487" t="s">
        <v>1072</v>
      </c>
      <c r="H432" s="487" t="s">
        <v>271</v>
      </c>
      <c r="I432" s="487" t="s">
        <v>1385</v>
      </c>
      <c r="J432" s="487" t="s">
        <v>1074</v>
      </c>
      <c r="K432" s="487" t="s">
        <v>1386</v>
      </c>
      <c r="L432" s="488">
        <v>109.17</v>
      </c>
      <c r="M432" s="488">
        <v>218.34</v>
      </c>
      <c r="N432" s="487">
        <v>2</v>
      </c>
      <c r="O432" s="573">
        <v>1</v>
      </c>
      <c r="P432" s="488"/>
      <c r="Q432" s="513">
        <v>0</v>
      </c>
      <c r="R432" s="487"/>
      <c r="S432" s="513">
        <v>0</v>
      </c>
      <c r="T432" s="573"/>
      <c r="U432" s="529">
        <v>0</v>
      </c>
    </row>
    <row r="433" spans="1:21" ht="14.45" customHeight="1" x14ac:dyDescent="0.2">
      <c r="A433" s="486">
        <v>27</v>
      </c>
      <c r="B433" s="487" t="s">
        <v>503</v>
      </c>
      <c r="C433" s="487" t="s">
        <v>509</v>
      </c>
      <c r="D433" s="571" t="s">
        <v>1822</v>
      </c>
      <c r="E433" s="572" t="s">
        <v>520</v>
      </c>
      <c r="F433" s="487" t="s">
        <v>504</v>
      </c>
      <c r="G433" s="487" t="s">
        <v>1072</v>
      </c>
      <c r="H433" s="487" t="s">
        <v>271</v>
      </c>
      <c r="I433" s="487" t="s">
        <v>1387</v>
      </c>
      <c r="J433" s="487" t="s">
        <v>1074</v>
      </c>
      <c r="K433" s="487" t="s">
        <v>1388</v>
      </c>
      <c r="L433" s="488">
        <v>218.32</v>
      </c>
      <c r="M433" s="488">
        <v>654.96</v>
      </c>
      <c r="N433" s="487">
        <v>3</v>
      </c>
      <c r="O433" s="573">
        <v>0.5</v>
      </c>
      <c r="P433" s="488"/>
      <c r="Q433" s="513">
        <v>0</v>
      </c>
      <c r="R433" s="487"/>
      <c r="S433" s="513">
        <v>0</v>
      </c>
      <c r="T433" s="573"/>
      <c r="U433" s="529">
        <v>0</v>
      </c>
    </row>
    <row r="434" spans="1:21" ht="14.45" customHeight="1" x14ac:dyDescent="0.2">
      <c r="A434" s="486">
        <v>27</v>
      </c>
      <c r="B434" s="487" t="s">
        <v>503</v>
      </c>
      <c r="C434" s="487" t="s">
        <v>509</v>
      </c>
      <c r="D434" s="571" t="s">
        <v>1822</v>
      </c>
      <c r="E434" s="572" t="s">
        <v>520</v>
      </c>
      <c r="F434" s="487" t="s">
        <v>504</v>
      </c>
      <c r="G434" s="487" t="s">
        <v>1072</v>
      </c>
      <c r="H434" s="487" t="s">
        <v>271</v>
      </c>
      <c r="I434" s="487" t="s">
        <v>1085</v>
      </c>
      <c r="J434" s="487" t="s">
        <v>1077</v>
      </c>
      <c r="K434" s="487" t="s">
        <v>1086</v>
      </c>
      <c r="L434" s="488">
        <v>109.17</v>
      </c>
      <c r="M434" s="488">
        <v>218.34</v>
      </c>
      <c r="N434" s="487">
        <v>2</v>
      </c>
      <c r="O434" s="573">
        <v>1</v>
      </c>
      <c r="P434" s="488">
        <v>218.34</v>
      </c>
      <c r="Q434" s="513">
        <v>1</v>
      </c>
      <c r="R434" s="487">
        <v>2</v>
      </c>
      <c r="S434" s="513">
        <v>1</v>
      </c>
      <c r="T434" s="573">
        <v>1</v>
      </c>
      <c r="U434" s="529">
        <v>1</v>
      </c>
    </row>
    <row r="435" spans="1:21" ht="14.45" customHeight="1" x14ac:dyDescent="0.2">
      <c r="A435" s="486">
        <v>27</v>
      </c>
      <c r="B435" s="487" t="s">
        <v>503</v>
      </c>
      <c r="C435" s="487" t="s">
        <v>509</v>
      </c>
      <c r="D435" s="571" t="s">
        <v>1822</v>
      </c>
      <c r="E435" s="572" t="s">
        <v>520</v>
      </c>
      <c r="F435" s="487" t="s">
        <v>504</v>
      </c>
      <c r="G435" s="487" t="s">
        <v>1091</v>
      </c>
      <c r="H435" s="487" t="s">
        <v>271</v>
      </c>
      <c r="I435" s="487" t="s">
        <v>1389</v>
      </c>
      <c r="J435" s="487" t="s">
        <v>1093</v>
      </c>
      <c r="K435" s="487" t="s">
        <v>1390</v>
      </c>
      <c r="L435" s="488">
        <v>3968.05</v>
      </c>
      <c r="M435" s="488">
        <v>3968.05</v>
      </c>
      <c r="N435" s="487">
        <v>1</v>
      </c>
      <c r="O435" s="573">
        <v>1</v>
      </c>
      <c r="P435" s="488">
        <v>3968.05</v>
      </c>
      <c r="Q435" s="513">
        <v>1</v>
      </c>
      <c r="R435" s="487">
        <v>1</v>
      </c>
      <c r="S435" s="513">
        <v>1</v>
      </c>
      <c r="T435" s="573">
        <v>1</v>
      </c>
      <c r="U435" s="529">
        <v>1</v>
      </c>
    </row>
    <row r="436" spans="1:21" ht="14.45" customHeight="1" x14ac:dyDescent="0.2">
      <c r="A436" s="486">
        <v>27</v>
      </c>
      <c r="B436" s="487" t="s">
        <v>503</v>
      </c>
      <c r="C436" s="487" t="s">
        <v>509</v>
      </c>
      <c r="D436" s="571" t="s">
        <v>1822</v>
      </c>
      <c r="E436" s="572" t="s">
        <v>520</v>
      </c>
      <c r="F436" s="487" t="s">
        <v>504</v>
      </c>
      <c r="G436" s="487" t="s">
        <v>1091</v>
      </c>
      <c r="H436" s="487" t="s">
        <v>486</v>
      </c>
      <c r="I436" s="487" t="s">
        <v>1391</v>
      </c>
      <c r="J436" s="487" t="s">
        <v>1392</v>
      </c>
      <c r="K436" s="487" t="s">
        <v>1393</v>
      </c>
      <c r="L436" s="488">
        <v>667.26</v>
      </c>
      <c r="M436" s="488">
        <v>2001.78</v>
      </c>
      <c r="N436" s="487">
        <v>3</v>
      </c>
      <c r="O436" s="573">
        <v>1</v>
      </c>
      <c r="P436" s="488">
        <v>2001.78</v>
      </c>
      <c r="Q436" s="513">
        <v>1</v>
      </c>
      <c r="R436" s="487">
        <v>3</v>
      </c>
      <c r="S436" s="513">
        <v>1</v>
      </c>
      <c r="T436" s="573">
        <v>1</v>
      </c>
      <c r="U436" s="529">
        <v>1</v>
      </c>
    </row>
    <row r="437" spans="1:21" ht="14.45" customHeight="1" x14ac:dyDescent="0.2">
      <c r="A437" s="486">
        <v>27</v>
      </c>
      <c r="B437" s="487" t="s">
        <v>503</v>
      </c>
      <c r="C437" s="487" t="s">
        <v>509</v>
      </c>
      <c r="D437" s="571" t="s">
        <v>1822</v>
      </c>
      <c r="E437" s="572" t="s">
        <v>520</v>
      </c>
      <c r="F437" s="487" t="s">
        <v>504</v>
      </c>
      <c r="G437" s="487" t="s">
        <v>1095</v>
      </c>
      <c r="H437" s="487" t="s">
        <v>271</v>
      </c>
      <c r="I437" s="487" t="s">
        <v>1394</v>
      </c>
      <c r="J437" s="487" t="s">
        <v>1395</v>
      </c>
      <c r="K437" s="487" t="s">
        <v>1396</v>
      </c>
      <c r="L437" s="488">
        <v>99.94</v>
      </c>
      <c r="M437" s="488">
        <v>299.82</v>
      </c>
      <c r="N437" s="487">
        <v>3</v>
      </c>
      <c r="O437" s="573">
        <v>1</v>
      </c>
      <c r="P437" s="488"/>
      <c r="Q437" s="513">
        <v>0</v>
      </c>
      <c r="R437" s="487"/>
      <c r="S437" s="513">
        <v>0</v>
      </c>
      <c r="T437" s="573"/>
      <c r="U437" s="529">
        <v>0</v>
      </c>
    </row>
    <row r="438" spans="1:21" ht="14.45" customHeight="1" x14ac:dyDescent="0.2">
      <c r="A438" s="486">
        <v>27</v>
      </c>
      <c r="B438" s="487" t="s">
        <v>503</v>
      </c>
      <c r="C438" s="487" t="s">
        <v>509</v>
      </c>
      <c r="D438" s="571" t="s">
        <v>1822</v>
      </c>
      <c r="E438" s="572" t="s">
        <v>520</v>
      </c>
      <c r="F438" s="487" t="s">
        <v>504</v>
      </c>
      <c r="G438" s="487" t="s">
        <v>1105</v>
      </c>
      <c r="H438" s="487" t="s">
        <v>271</v>
      </c>
      <c r="I438" s="487" t="s">
        <v>1106</v>
      </c>
      <c r="J438" s="487" t="s">
        <v>1107</v>
      </c>
      <c r="K438" s="487" t="s">
        <v>1108</v>
      </c>
      <c r="L438" s="488">
        <v>83.38</v>
      </c>
      <c r="M438" s="488">
        <v>166.76</v>
      </c>
      <c r="N438" s="487">
        <v>2</v>
      </c>
      <c r="O438" s="573">
        <v>1</v>
      </c>
      <c r="P438" s="488">
        <v>166.76</v>
      </c>
      <c r="Q438" s="513">
        <v>1</v>
      </c>
      <c r="R438" s="487">
        <v>2</v>
      </c>
      <c r="S438" s="513">
        <v>1</v>
      </c>
      <c r="T438" s="573">
        <v>1</v>
      </c>
      <c r="U438" s="529">
        <v>1</v>
      </c>
    </row>
    <row r="439" spans="1:21" ht="14.45" customHeight="1" x14ac:dyDescent="0.2">
      <c r="A439" s="486">
        <v>27</v>
      </c>
      <c r="B439" s="487" t="s">
        <v>503</v>
      </c>
      <c r="C439" s="487" t="s">
        <v>509</v>
      </c>
      <c r="D439" s="571" t="s">
        <v>1822</v>
      </c>
      <c r="E439" s="572" t="s">
        <v>520</v>
      </c>
      <c r="F439" s="487" t="s">
        <v>504</v>
      </c>
      <c r="G439" s="487" t="s">
        <v>1397</v>
      </c>
      <c r="H439" s="487" t="s">
        <v>486</v>
      </c>
      <c r="I439" s="487" t="s">
        <v>1398</v>
      </c>
      <c r="J439" s="487" t="s">
        <v>1399</v>
      </c>
      <c r="K439" s="487" t="s">
        <v>1400</v>
      </c>
      <c r="L439" s="488">
        <v>154.36000000000001</v>
      </c>
      <c r="M439" s="488">
        <v>1234.8800000000001</v>
      </c>
      <c r="N439" s="487">
        <v>8</v>
      </c>
      <c r="O439" s="573">
        <v>2</v>
      </c>
      <c r="P439" s="488">
        <v>617.44000000000005</v>
      </c>
      <c r="Q439" s="513">
        <v>0.5</v>
      </c>
      <c r="R439" s="487">
        <v>4</v>
      </c>
      <c r="S439" s="513">
        <v>0.5</v>
      </c>
      <c r="T439" s="573">
        <v>1</v>
      </c>
      <c r="U439" s="529">
        <v>0.5</v>
      </c>
    </row>
    <row r="440" spans="1:21" ht="14.45" customHeight="1" x14ac:dyDescent="0.2">
      <c r="A440" s="486">
        <v>27</v>
      </c>
      <c r="B440" s="487" t="s">
        <v>503</v>
      </c>
      <c r="C440" s="487" t="s">
        <v>509</v>
      </c>
      <c r="D440" s="571" t="s">
        <v>1822</v>
      </c>
      <c r="E440" s="572" t="s">
        <v>520</v>
      </c>
      <c r="F440" s="487" t="s">
        <v>504</v>
      </c>
      <c r="G440" s="487" t="s">
        <v>628</v>
      </c>
      <c r="H440" s="487" t="s">
        <v>486</v>
      </c>
      <c r="I440" s="487" t="s">
        <v>629</v>
      </c>
      <c r="J440" s="487" t="s">
        <v>630</v>
      </c>
      <c r="K440" s="487" t="s">
        <v>631</v>
      </c>
      <c r="L440" s="488">
        <v>63.14</v>
      </c>
      <c r="M440" s="488">
        <v>126.28</v>
      </c>
      <c r="N440" s="487">
        <v>2</v>
      </c>
      <c r="O440" s="573">
        <v>0.5</v>
      </c>
      <c r="P440" s="488"/>
      <c r="Q440" s="513">
        <v>0</v>
      </c>
      <c r="R440" s="487"/>
      <c r="S440" s="513">
        <v>0</v>
      </c>
      <c r="T440" s="573"/>
      <c r="U440" s="529">
        <v>0</v>
      </c>
    </row>
    <row r="441" spans="1:21" ht="14.45" customHeight="1" x14ac:dyDescent="0.2">
      <c r="A441" s="486">
        <v>27</v>
      </c>
      <c r="B441" s="487" t="s">
        <v>503</v>
      </c>
      <c r="C441" s="487" t="s">
        <v>509</v>
      </c>
      <c r="D441" s="571" t="s">
        <v>1822</v>
      </c>
      <c r="E441" s="572" t="s">
        <v>520</v>
      </c>
      <c r="F441" s="487" t="s">
        <v>504</v>
      </c>
      <c r="G441" s="487" t="s">
        <v>628</v>
      </c>
      <c r="H441" s="487" t="s">
        <v>486</v>
      </c>
      <c r="I441" s="487" t="s">
        <v>1122</v>
      </c>
      <c r="J441" s="487" t="s">
        <v>630</v>
      </c>
      <c r="K441" s="487" t="s">
        <v>1123</v>
      </c>
      <c r="L441" s="488">
        <v>84.18</v>
      </c>
      <c r="M441" s="488">
        <v>168.36</v>
      </c>
      <c r="N441" s="487">
        <v>2</v>
      </c>
      <c r="O441" s="573">
        <v>1</v>
      </c>
      <c r="P441" s="488">
        <v>84.18</v>
      </c>
      <c r="Q441" s="513">
        <v>0.5</v>
      </c>
      <c r="R441" s="487">
        <v>1</v>
      </c>
      <c r="S441" s="513">
        <v>0.5</v>
      </c>
      <c r="T441" s="573">
        <v>0.5</v>
      </c>
      <c r="U441" s="529">
        <v>0.5</v>
      </c>
    </row>
    <row r="442" spans="1:21" ht="14.45" customHeight="1" x14ac:dyDescent="0.2">
      <c r="A442" s="486">
        <v>27</v>
      </c>
      <c r="B442" s="487" t="s">
        <v>503</v>
      </c>
      <c r="C442" s="487" t="s">
        <v>509</v>
      </c>
      <c r="D442" s="571" t="s">
        <v>1822</v>
      </c>
      <c r="E442" s="572" t="s">
        <v>520</v>
      </c>
      <c r="F442" s="487" t="s">
        <v>504</v>
      </c>
      <c r="G442" s="487" t="s">
        <v>628</v>
      </c>
      <c r="H442" s="487" t="s">
        <v>271</v>
      </c>
      <c r="I442" s="487" t="s">
        <v>1401</v>
      </c>
      <c r="J442" s="487" t="s">
        <v>1116</v>
      </c>
      <c r="K442" s="487" t="s">
        <v>1402</v>
      </c>
      <c r="L442" s="488">
        <v>105.23</v>
      </c>
      <c r="M442" s="488">
        <v>105.23</v>
      </c>
      <c r="N442" s="487">
        <v>1</v>
      </c>
      <c r="O442" s="573">
        <v>1</v>
      </c>
      <c r="P442" s="488">
        <v>105.23</v>
      </c>
      <c r="Q442" s="513">
        <v>1</v>
      </c>
      <c r="R442" s="487">
        <v>1</v>
      </c>
      <c r="S442" s="513">
        <v>1</v>
      </c>
      <c r="T442" s="573">
        <v>1</v>
      </c>
      <c r="U442" s="529">
        <v>1</v>
      </c>
    </row>
    <row r="443" spans="1:21" ht="14.45" customHeight="1" x14ac:dyDescent="0.2">
      <c r="A443" s="486">
        <v>27</v>
      </c>
      <c r="B443" s="487" t="s">
        <v>503</v>
      </c>
      <c r="C443" s="487" t="s">
        <v>509</v>
      </c>
      <c r="D443" s="571" t="s">
        <v>1822</v>
      </c>
      <c r="E443" s="572" t="s">
        <v>520</v>
      </c>
      <c r="F443" s="487" t="s">
        <v>504</v>
      </c>
      <c r="G443" s="487" t="s">
        <v>628</v>
      </c>
      <c r="H443" s="487" t="s">
        <v>271</v>
      </c>
      <c r="I443" s="487" t="s">
        <v>1124</v>
      </c>
      <c r="J443" s="487" t="s">
        <v>1116</v>
      </c>
      <c r="K443" s="487" t="s">
        <v>1125</v>
      </c>
      <c r="L443" s="488">
        <v>84.18</v>
      </c>
      <c r="M443" s="488">
        <v>84.18</v>
      </c>
      <c r="N443" s="487">
        <v>1</v>
      </c>
      <c r="O443" s="573">
        <v>0.5</v>
      </c>
      <c r="P443" s="488"/>
      <c r="Q443" s="513">
        <v>0</v>
      </c>
      <c r="R443" s="487"/>
      <c r="S443" s="513">
        <v>0</v>
      </c>
      <c r="T443" s="573"/>
      <c r="U443" s="529">
        <v>0</v>
      </c>
    </row>
    <row r="444" spans="1:21" ht="14.45" customHeight="1" x14ac:dyDescent="0.2">
      <c r="A444" s="486">
        <v>27</v>
      </c>
      <c r="B444" s="487" t="s">
        <v>503</v>
      </c>
      <c r="C444" s="487" t="s">
        <v>509</v>
      </c>
      <c r="D444" s="571" t="s">
        <v>1822</v>
      </c>
      <c r="E444" s="572" t="s">
        <v>520</v>
      </c>
      <c r="F444" s="487" t="s">
        <v>504</v>
      </c>
      <c r="G444" s="487" t="s">
        <v>628</v>
      </c>
      <c r="H444" s="487" t="s">
        <v>486</v>
      </c>
      <c r="I444" s="487" t="s">
        <v>632</v>
      </c>
      <c r="J444" s="487" t="s">
        <v>630</v>
      </c>
      <c r="K444" s="487" t="s">
        <v>633</v>
      </c>
      <c r="L444" s="488">
        <v>49.08</v>
      </c>
      <c r="M444" s="488">
        <v>49.08</v>
      </c>
      <c r="N444" s="487">
        <v>1</v>
      </c>
      <c r="O444" s="573">
        <v>0.5</v>
      </c>
      <c r="P444" s="488"/>
      <c r="Q444" s="513">
        <v>0</v>
      </c>
      <c r="R444" s="487"/>
      <c r="S444" s="513">
        <v>0</v>
      </c>
      <c r="T444" s="573"/>
      <c r="U444" s="529">
        <v>0</v>
      </c>
    </row>
    <row r="445" spans="1:21" ht="14.45" customHeight="1" x14ac:dyDescent="0.2">
      <c r="A445" s="486">
        <v>27</v>
      </c>
      <c r="B445" s="487" t="s">
        <v>503</v>
      </c>
      <c r="C445" s="487" t="s">
        <v>509</v>
      </c>
      <c r="D445" s="571" t="s">
        <v>1822</v>
      </c>
      <c r="E445" s="572" t="s">
        <v>520</v>
      </c>
      <c r="F445" s="487" t="s">
        <v>504</v>
      </c>
      <c r="G445" s="487" t="s">
        <v>1403</v>
      </c>
      <c r="H445" s="487" t="s">
        <v>271</v>
      </c>
      <c r="I445" s="487" t="s">
        <v>1404</v>
      </c>
      <c r="J445" s="487" t="s">
        <v>1405</v>
      </c>
      <c r="K445" s="487" t="s">
        <v>1406</v>
      </c>
      <c r="L445" s="488">
        <v>803.51</v>
      </c>
      <c r="M445" s="488">
        <v>803.51</v>
      </c>
      <c r="N445" s="487">
        <v>1</v>
      </c>
      <c r="O445" s="573">
        <v>1</v>
      </c>
      <c r="P445" s="488"/>
      <c r="Q445" s="513">
        <v>0</v>
      </c>
      <c r="R445" s="487"/>
      <c r="S445" s="513">
        <v>0</v>
      </c>
      <c r="T445" s="573"/>
      <c r="U445" s="529">
        <v>0</v>
      </c>
    </row>
    <row r="446" spans="1:21" ht="14.45" customHeight="1" x14ac:dyDescent="0.2">
      <c r="A446" s="486">
        <v>27</v>
      </c>
      <c r="B446" s="487" t="s">
        <v>503</v>
      </c>
      <c r="C446" s="487" t="s">
        <v>509</v>
      </c>
      <c r="D446" s="571" t="s">
        <v>1822</v>
      </c>
      <c r="E446" s="572" t="s">
        <v>520</v>
      </c>
      <c r="F446" s="487" t="s">
        <v>504</v>
      </c>
      <c r="G446" s="487" t="s">
        <v>634</v>
      </c>
      <c r="H446" s="487" t="s">
        <v>271</v>
      </c>
      <c r="I446" s="487" t="s">
        <v>635</v>
      </c>
      <c r="J446" s="487" t="s">
        <v>636</v>
      </c>
      <c r="K446" s="487" t="s">
        <v>637</v>
      </c>
      <c r="L446" s="488">
        <v>121.92</v>
      </c>
      <c r="M446" s="488">
        <v>3291.8399999999997</v>
      </c>
      <c r="N446" s="487">
        <v>27</v>
      </c>
      <c r="O446" s="573">
        <v>6.5</v>
      </c>
      <c r="P446" s="488">
        <v>853.44</v>
      </c>
      <c r="Q446" s="513">
        <v>0.2592592592592593</v>
      </c>
      <c r="R446" s="487">
        <v>7</v>
      </c>
      <c r="S446" s="513">
        <v>0.25925925925925924</v>
      </c>
      <c r="T446" s="573">
        <v>2.5</v>
      </c>
      <c r="U446" s="529">
        <v>0.38461538461538464</v>
      </c>
    </row>
    <row r="447" spans="1:21" ht="14.45" customHeight="1" x14ac:dyDescent="0.2">
      <c r="A447" s="486">
        <v>27</v>
      </c>
      <c r="B447" s="487" t="s">
        <v>503</v>
      </c>
      <c r="C447" s="487" t="s">
        <v>509</v>
      </c>
      <c r="D447" s="571" t="s">
        <v>1822</v>
      </c>
      <c r="E447" s="572" t="s">
        <v>520</v>
      </c>
      <c r="F447" s="487" t="s">
        <v>504</v>
      </c>
      <c r="G447" s="487" t="s">
        <v>634</v>
      </c>
      <c r="H447" s="487" t="s">
        <v>271</v>
      </c>
      <c r="I447" s="487" t="s">
        <v>635</v>
      </c>
      <c r="J447" s="487" t="s">
        <v>636</v>
      </c>
      <c r="K447" s="487" t="s">
        <v>637</v>
      </c>
      <c r="L447" s="488">
        <v>107.27</v>
      </c>
      <c r="M447" s="488">
        <v>321.81</v>
      </c>
      <c r="N447" s="487">
        <v>3</v>
      </c>
      <c r="O447" s="573">
        <v>1</v>
      </c>
      <c r="P447" s="488">
        <v>321.81</v>
      </c>
      <c r="Q447" s="513">
        <v>1</v>
      </c>
      <c r="R447" s="487">
        <v>3</v>
      </c>
      <c r="S447" s="513">
        <v>1</v>
      </c>
      <c r="T447" s="573">
        <v>1</v>
      </c>
      <c r="U447" s="529">
        <v>1</v>
      </c>
    </row>
    <row r="448" spans="1:21" ht="14.45" customHeight="1" x14ac:dyDescent="0.2">
      <c r="A448" s="486">
        <v>27</v>
      </c>
      <c r="B448" s="487" t="s">
        <v>503</v>
      </c>
      <c r="C448" s="487" t="s">
        <v>509</v>
      </c>
      <c r="D448" s="571" t="s">
        <v>1822</v>
      </c>
      <c r="E448" s="572" t="s">
        <v>520</v>
      </c>
      <c r="F448" s="487" t="s">
        <v>504</v>
      </c>
      <c r="G448" s="487" t="s">
        <v>634</v>
      </c>
      <c r="H448" s="487" t="s">
        <v>271</v>
      </c>
      <c r="I448" s="487" t="s">
        <v>1131</v>
      </c>
      <c r="J448" s="487" t="s">
        <v>636</v>
      </c>
      <c r="K448" s="487" t="s">
        <v>637</v>
      </c>
      <c r="L448" s="488">
        <v>121.92</v>
      </c>
      <c r="M448" s="488">
        <v>365.76</v>
      </c>
      <c r="N448" s="487">
        <v>3</v>
      </c>
      <c r="O448" s="573">
        <v>1</v>
      </c>
      <c r="P448" s="488">
        <v>365.76</v>
      </c>
      <c r="Q448" s="513">
        <v>1</v>
      </c>
      <c r="R448" s="487">
        <v>3</v>
      </c>
      <c r="S448" s="513">
        <v>1</v>
      </c>
      <c r="T448" s="573">
        <v>1</v>
      </c>
      <c r="U448" s="529">
        <v>1</v>
      </c>
    </row>
    <row r="449" spans="1:21" ht="14.45" customHeight="1" x14ac:dyDescent="0.2">
      <c r="A449" s="486">
        <v>27</v>
      </c>
      <c r="B449" s="487" t="s">
        <v>503</v>
      </c>
      <c r="C449" s="487" t="s">
        <v>509</v>
      </c>
      <c r="D449" s="571" t="s">
        <v>1822</v>
      </c>
      <c r="E449" s="572" t="s">
        <v>521</v>
      </c>
      <c r="F449" s="487" t="s">
        <v>504</v>
      </c>
      <c r="G449" s="487" t="s">
        <v>638</v>
      </c>
      <c r="H449" s="487" t="s">
        <v>271</v>
      </c>
      <c r="I449" s="487" t="s">
        <v>1141</v>
      </c>
      <c r="J449" s="487" t="s">
        <v>1142</v>
      </c>
      <c r="K449" s="487" t="s">
        <v>641</v>
      </c>
      <c r="L449" s="488">
        <v>35.11</v>
      </c>
      <c r="M449" s="488">
        <v>245.76999999999998</v>
      </c>
      <c r="N449" s="487">
        <v>7</v>
      </c>
      <c r="O449" s="573">
        <v>2.5</v>
      </c>
      <c r="P449" s="488">
        <v>35.11</v>
      </c>
      <c r="Q449" s="513">
        <v>0.14285714285714288</v>
      </c>
      <c r="R449" s="487">
        <v>1</v>
      </c>
      <c r="S449" s="513">
        <v>0.14285714285714285</v>
      </c>
      <c r="T449" s="573">
        <v>1</v>
      </c>
      <c r="U449" s="529">
        <v>0.4</v>
      </c>
    </row>
    <row r="450" spans="1:21" ht="14.45" customHeight="1" x14ac:dyDescent="0.2">
      <c r="A450" s="486">
        <v>27</v>
      </c>
      <c r="B450" s="487" t="s">
        <v>503</v>
      </c>
      <c r="C450" s="487" t="s">
        <v>509</v>
      </c>
      <c r="D450" s="571" t="s">
        <v>1822</v>
      </c>
      <c r="E450" s="572" t="s">
        <v>521</v>
      </c>
      <c r="F450" s="487" t="s">
        <v>504</v>
      </c>
      <c r="G450" s="487" t="s">
        <v>537</v>
      </c>
      <c r="H450" s="487" t="s">
        <v>271</v>
      </c>
      <c r="I450" s="487" t="s">
        <v>642</v>
      </c>
      <c r="J450" s="487" t="s">
        <v>643</v>
      </c>
      <c r="K450" s="487" t="s">
        <v>540</v>
      </c>
      <c r="L450" s="488">
        <v>72.55</v>
      </c>
      <c r="M450" s="488">
        <v>145.1</v>
      </c>
      <c r="N450" s="487">
        <v>2</v>
      </c>
      <c r="O450" s="573">
        <v>1.5</v>
      </c>
      <c r="P450" s="488"/>
      <c r="Q450" s="513">
        <v>0</v>
      </c>
      <c r="R450" s="487"/>
      <c r="S450" s="513">
        <v>0</v>
      </c>
      <c r="T450" s="573"/>
      <c r="U450" s="529">
        <v>0</v>
      </c>
    </row>
    <row r="451" spans="1:21" ht="14.45" customHeight="1" x14ac:dyDescent="0.2">
      <c r="A451" s="486">
        <v>27</v>
      </c>
      <c r="B451" s="487" t="s">
        <v>503</v>
      </c>
      <c r="C451" s="487" t="s">
        <v>509</v>
      </c>
      <c r="D451" s="571" t="s">
        <v>1822</v>
      </c>
      <c r="E451" s="572" t="s">
        <v>521</v>
      </c>
      <c r="F451" s="487" t="s">
        <v>504</v>
      </c>
      <c r="G451" s="487" t="s">
        <v>537</v>
      </c>
      <c r="H451" s="487" t="s">
        <v>486</v>
      </c>
      <c r="I451" s="487" t="s">
        <v>538</v>
      </c>
      <c r="J451" s="487" t="s">
        <v>539</v>
      </c>
      <c r="K451" s="487" t="s">
        <v>540</v>
      </c>
      <c r="L451" s="488">
        <v>72.55</v>
      </c>
      <c r="M451" s="488">
        <v>145.1</v>
      </c>
      <c r="N451" s="487">
        <v>2</v>
      </c>
      <c r="O451" s="573">
        <v>1.5</v>
      </c>
      <c r="P451" s="488">
        <v>72.55</v>
      </c>
      <c r="Q451" s="513">
        <v>0.5</v>
      </c>
      <c r="R451" s="487">
        <v>1</v>
      </c>
      <c r="S451" s="513">
        <v>0.5</v>
      </c>
      <c r="T451" s="573">
        <v>1</v>
      </c>
      <c r="U451" s="529">
        <v>0.66666666666666663</v>
      </c>
    </row>
    <row r="452" spans="1:21" ht="14.45" customHeight="1" x14ac:dyDescent="0.2">
      <c r="A452" s="486">
        <v>27</v>
      </c>
      <c r="B452" s="487" t="s">
        <v>503</v>
      </c>
      <c r="C452" s="487" t="s">
        <v>509</v>
      </c>
      <c r="D452" s="571" t="s">
        <v>1822</v>
      </c>
      <c r="E452" s="572" t="s">
        <v>521</v>
      </c>
      <c r="F452" s="487" t="s">
        <v>504</v>
      </c>
      <c r="G452" s="487" t="s">
        <v>537</v>
      </c>
      <c r="H452" s="487" t="s">
        <v>486</v>
      </c>
      <c r="I452" s="487" t="s">
        <v>1407</v>
      </c>
      <c r="J452" s="487" t="s">
        <v>539</v>
      </c>
      <c r="K452" s="487" t="s">
        <v>1286</v>
      </c>
      <c r="L452" s="488">
        <v>21.76</v>
      </c>
      <c r="M452" s="488">
        <v>65.28</v>
      </c>
      <c r="N452" s="487">
        <v>3</v>
      </c>
      <c r="O452" s="573">
        <v>0.5</v>
      </c>
      <c r="P452" s="488"/>
      <c r="Q452" s="513">
        <v>0</v>
      </c>
      <c r="R452" s="487"/>
      <c r="S452" s="513">
        <v>0</v>
      </c>
      <c r="T452" s="573"/>
      <c r="U452" s="529">
        <v>0</v>
      </c>
    </row>
    <row r="453" spans="1:21" ht="14.45" customHeight="1" x14ac:dyDescent="0.2">
      <c r="A453" s="486">
        <v>27</v>
      </c>
      <c r="B453" s="487" t="s">
        <v>503</v>
      </c>
      <c r="C453" s="487" t="s">
        <v>509</v>
      </c>
      <c r="D453" s="571" t="s">
        <v>1822</v>
      </c>
      <c r="E453" s="572" t="s">
        <v>521</v>
      </c>
      <c r="F453" s="487" t="s">
        <v>504</v>
      </c>
      <c r="G453" s="487" t="s">
        <v>1408</v>
      </c>
      <c r="H453" s="487" t="s">
        <v>486</v>
      </c>
      <c r="I453" s="487" t="s">
        <v>1409</v>
      </c>
      <c r="J453" s="487" t="s">
        <v>1410</v>
      </c>
      <c r="K453" s="487" t="s">
        <v>1411</v>
      </c>
      <c r="L453" s="488">
        <v>23.4</v>
      </c>
      <c r="M453" s="488">
        <v>70.199999999999989</v>
      </c>
      <c r="N453" s="487">
        <v>3</v>
      </c>
      <c r="O453" s="573">
        <v>3</v>
      </c>
      <c r="P453" s="488">
        <v>23.4</v>
      </c>
      <c r="Q453" s="513">
        <v>0.33333333333333337</v>
      </c>
      <c r="R453" s="487">
        <v>1</v>
      </c>
      <c r="S453" s="513">
        <v>0.33333333333333331</v>
      </c>
      <c r="T453" s="573">
        <v>1</v>
      </c>
      <c r="U453" s="529">
        <v>0.33333333333333331</v>
      </c>
    </row>
    <row r="454" spans="1:21" ht="14.45" customHeight="1" x14ac:dyDescent="0.2">
      <c r="A454" s="486">
        <v>27</v>
      </c>
      <c r="B454" s="487" t="s">
        <v>503</v>
      </c>
      <c r="C454" s="487" t="s">
        <v>509</v>
      </c>
      <c r="D454" s="571" t="s">
        <v>1822</v>
      </c>
      <c r="E454" s="572" t="s">
        <v>521</v>
      </c>
      <c r="F454" s="487" t="s">
        <v>504</v>
      </c>
      <c r="G454" s="487" t="s">
        <v>651</v>
      </c>
      <c r="H454" s="487" t="s">
        <v>486</v>
      </c>
      <c r="I454" s="487" t="s">
        <v>652</v>
      </c>
      <c r="J454" s="487" t="s">
        <v>487</v>
      </c>
      <c r="K454" s="487" t="s">
        <v>653</v>
      </c>
      <c r="L454" s="488">
        <v>80.010000000000005</v>
      </c>
      <c r="M454" s="488">
        <v>240.03000000000003</v>
      </c>
      <c r="N454" s="487">
        <v>3</v>
      </c>
      <c r="O454" s="573">
        <v>0.5</v>
      </c>
      <c r="P454" s="488"/>
      <c r="Q454" s="513">
        <v>0</v>
      </c>
      <c r="R454" s="487"/>
      <c r="S454" s="513">
        <v>0</v>
      </c>
      <c r="T454" s="573"/>
      <c r="U454" s="529">
        <v>0</v>
      </c>
    </row>
    <row r="455" spans="1:21" ht="14.45" customHeight="1" x14ac:dyDescent="0.2">
      <c r="A455" s="486">
        <v>27</v>
      </c>
      <c r="B455" s="487" t="s">
        <v>503</v>
      </c>
      <c r="C455" s="487" t="s">
        <v>509</v>
      </c>
      <c r="D455" s="571" t="s">
        <v>1822</v>
      </c>
      <c r="E455" s="572" t="s">
        <v>521</v>
      </c>
      <c r="F455" s="487" t="s">
        <v>504</v>
      </c>
      <c r="G455" s="487" t="s">
        <v>541</v>
      </c>
      <c r="H455" s="487" t="s">
        <v>486</v>
      </c>
      <c r="I455" s="487" t="s">
        <v>542</v>
      </c>
      <c r="J455" s="487" t="s">
        <v>543</v>
      </c>
      <c r="K455" s="487" t="s">
        <v>544</v>
      </c>
      <c r="L455" s="488">
        <v>93.27</v>
      </c>
      <c r="M455" s="488">
        <v>746.16</v>
      </c>
      <c r="N455" s="487">
        <v>8</v>
      </c>
      <c r="O455" s="573">
        <v>6</v>
      </c>
      <c r="P455" s="488">
        <v>466.34999999999997</v>
      </c>
      <c r="Q455" s="513">
        <v>0.625</v>
      </c>
      <c r="R455" s="487">
        <v>5</v>
      </c>
      <c r="S455" s="513">
        <v>0.625</v>
      </c>
      <c r="T455" s="573">
        <v>4</v>
      </c>
      <c r="U455" s="529">
        <v>0.66666666666666663</v>
      </c>
    </row>
    <row r="456" spans="1:21" ht="14.45" customHeight="1" x14ac:dyDescent="0.2">
      <c r="A456" s="486">
        <v>27</v>
      </c>
      <c r="B456" s="487" t="s">
        <v>503</v>
      </c>
      <c r="C456" s="487" t="s">
        <v>509</v>
      </c>
      <c r="D456" s="571" t="s">
        <v>1822</v>
      </c>
      <c r="E456" s="572" t="s">
        <v>521</v>
      </c>
      <c r="F456" s="487" t="s">
        <v>504</v>
      </c>
      <c r="G456" s="487" t="s">
        <v>541</v>
      </c>
      <c r="H456" s="487" t="s">
        <v>486</v>
      </c>
      <c r="I456" s="487" t="s">
        <v>545</v>
      </c>
      <c r="J456" s="487" t="s">
        <v>543</v>
      </c>
      <c r="K456" s="487" t="s">
        <v>546</v>
      </c>
      <c r="L456" s="488">
        <v>31.09</v>
      </c>
      <c r="M456" s="488">
        <v>155.44999999999999</v>
      </c>
      <c r="N456" s="487">
        <v>5</v>
      </c>
      <c r="O456" s="573">
        <v>2.5</v>
      </c>
      <c r="P456" s="488">
        <v>93.27</v>
      </c>
      <c r="Q456" s="513">
        <v>0.6</v>
      </c>
      <c r="R456" s="487">
        <v>3</v>
      </c>
      <c r="S456" s="513">
        <v>0.6</v>
      </c>
      <c r="T456" s="573">
        <v>2</v>
      </c>
      <c r="U456" s="529">
        <v>0.8</v>
      </c>
    </row>
    <row r="457" spans="1:21" ht="14.45" customHeight="1" x14ac:dyDescent="0.2">
      <c r="A457" s="486">
        <v>27</v>
      </c>
      <c r="B457" s="487" t="s">
        <v>503</v>
      </c>
      <c r="C457" s="487" t="s">
        <v>509</v>
      </c>
      <c r="D457" s="571" t="s">
        <v>1822</v>
      </c>
      <c r="E457" s="572" t="s">
        <v>521</v>
      </c>
      <c r="F457" s="487" t="s">
        <v>504</v>
      </c>
      <c r="G457" s="487" t="s">
        <v>547</v>
      </c>
      <c r="H457" s="487" t="s">
        <v>271</v>
      </c>
      <c r="I457" s="487" t="s">
        <v>1147</v>
      </c>
      <c r="J457" s="487" t="s">
        <v>549</v>
      </c>
      <c r="K457" s="487" t="s">
        <v>672</v>
      </c>
      <c r="L457" s="488">
        <v>430.05</v>
      </c>
      <c r="M457" s="488">
        <v>1290.1500000000001</v>
      </c>
      <c r="N457" s="487">
        <v>3</v>
      </c>
      <c r="O457" s="573">
        <v>1.5</v>
      </c>
      <c r="P457" s="488"/>
      <c r="Q457" s="513">
        <v>0</v>
      </c>
      <c r="R457" s="487"/>
      <c r="S457" s="513">
        <v>0</v>
      </c>
      <c r="T457" s="573"/>
      <c r="U457" s="529">
        <v>0</v>
      </c>
    </row>
    <row r="458" spans="1:21" ht="14.45" customHeight="1" x14ac:dyDescent="0.2">
      <c r="A458" s="486">
        <v>27</v>
      </c>
      <c r="B458" s="487" t="s">
        <v>503</v>
      </c>
      <c r="C458" s="487" t="s">
        <v>509</v>
      </c>
      <c r="D458" s="571" t="s">
        <v>1822</v>
      </c>
      <c r="E458" s="572" t="s">
        <v>521</v>
      </c>
      <c r="F458" s="487" t="s">
        <v>504</v>
      </c>
      <c r="G458" s="487" t="s">
        <v>547</v>
      </c>
      <c r="H458" s="487" t="s">
        <v>486</v>
      </c>
      <c r="I458" s="487" t="s">
        <v>548</v>
      </c>
      <c r="J458" s="487" t="s">
        <v>549</v>
      </c>
      <c r="K458" s="487" t="s">
        <v>550</v>
      </c>
      <c r="L458" s="488">
        <v>82.7</v>
      </c>
      <c r="M458" s="488">
        <v>82.7</v>
      </c>
      <c r="N458" s="487">
        <v>1</v>
      </c>
      <c r="O458" s="573">
        <v>0.5</v>
      </c>
      <c r="P458" s="488">
        <v>82.7</v>
      </c>
      <c r="Q458" s="513">
        <v>1</v>
      </c>
      <c r="R458" s="487">
        <v>1</v>
      </c>
      <c r="S458" s="513">
        <v>1</v>
      </c>
      <c r="T458" s="573">
        <v>0.5</v>
      </c>
      <c r="U458" s="529">
        <v>1</v>
      </c>
    </row>
    <row r="459" spans="1:21" ht="14.45" customHeight="1" x14ac:dyDescent="0.2">
      <c r="A459" s="486">
        <v>27</v>
      </c>
      <c r="B459" s="487" t="s">
        <v>503</v>
      </c>
      <c r="C459" s="487" t="s">
        <v>509</v>
      </c>
      <c r="D459" s="571" t="s">
        <v>1822</v>
      </c>
      <c r="E459" s="572" t="s">
        <v>521</v>
      </c>
      <c r="F459" s="487" t="s">
        <v>504</v>
      </c>
      <c r="G459" s="487" t="s">
        <v>547</v>
      </c>
      <c r="H459" s="487" t="s">
        <v>486</v>
      </c>
      <c r="I459" s="487" t="s">
        <v>548</v>
      </c>
      <c r="J459" s="487" t="s">
        <v>549</v>
      </c>
      <c r="K459" s="487" t="s">
        <v>550</v>
      </c>
      <c r="L459" s="488">
        <v>139.77000000000001</v>
      </c>
      <c r="M459" s="488">
        <v>698.85000000000014</v>
      </c>
      <c r="N459" s="487">
        <v>5</v>
      </c>
      <c r="O459" s="573">
        <v>3.5</v>
      </c>
      <c r="P459" s="488">
        <v>419.31000000000006</v>
      </c>
      <c r="Q459" s="513">
        <v>0.6</v>
      </c>
      <c r="R459" s="487">
        <v>3</v>
      </c>
      <c r="S459" s="513">
        <v>0.6</v>
      </c>
      <c r="T459" s="573">
        <v>2.5</v>
      </c>
      <c r="U459" s="529">
        <v>0.7142857142857143</v>
      </c>
    </row>
    <row r="460" spans="1:21" ht="14.45" customHeight="1" x14ac:dyDescent="0.2">
      <c r="A460" s="486">
        <v>27</v>
      </c>
      <c r="B460" s="487" t="s">
        <v>503</v>
      </c>
      <c r="C460" s="487" t="s">
        <v>509</v>
      </c>
      <c r="D460" s="571" t="s">
        <v>1822</v>
      </c>
      <c r="E460" s="572" t="s">
        <v>521</v>
      </c>
      <c r="F460" s="487" t="s">
        <v>504</v>
      </c>
      <c r="G460" s="487" t="s">
        <v>547</v>
      </c>
      <c r="H460" s="487" t="s">
        <v>486</v>
      </c>
      <c r="I460" s="487" t="s">
        <v>1148</v>
      </c>
      <c r="J460" s="487" t="s">
        <v>549</v>
      </c>
      <c r="K460" s="487" t="s">
        <v>1149</v>
      </c>
      <c r="L460" s="488">
        <v>279.52999999999997</v>
      </c>
      <c r="M460" s="488">
        <v>1397.6499999999999</v>
      </c>
      <c r="N460" s="487">
        <v>5</v>
      </c>
      <c r="O460" s="573">
        <v>4.5</v>
      </c>
      <c r="P460" s="488">
        <v>559.05999999999995</v>
      </c>
      <c r="Q460" s="513">
        <v>0.4</v>
      </c>
      <c r="R460" s="487">
        <v>2</v>
      </c>
      <c r="S460" s="513">
        <v>0.4</v>
      </c>
      <c r="T460" s="573">
        <v>2</v>
      </c>
      <c r="U460" s="529">
        <v>0.44444444444444442</v>
      </c>
    </row>
    <row r="461" spans="1:21" ht="14.45" customHeight="1" x14ac:dyDescent="0.2">
      <c r="A461" s="486">
        <v>27</v>
      </c>
      <c r="B461" s="487" t="s">
        <v>503</v>
      </c>
      <c r="C461" s="487" t="s">
        <v>509</v>
      </c>
      <c r="D461" s="571" t="s">
        <v>1822</v>
      </c>
      <c r="E461" s="572" t="s">
        <v>521</v>
      </c>
      <c r="F461" s="487" t="s">
        <v>504</v>
      </c>
      <c r="G461" s="487" t="s">
        <v>547</v>
      </c>
      <c r="H461" s="487" t="s">
        <v>486</v>
      </c>
      <c r="I461" s="487" t="s">
        <v>1148</v>
      </c>
      <c r="J461" s="487" t="s">
        <v>549</v>
      </c>
      <c r="K461" s="487" t="s">
        <v>1149</v>
      </c>
      <c r="L461" s="488">
        <v>165.41</v>
      </c>
      <c r="M461" s="488">
        <v>165.41</v>
      </c>
      <c r="N461" s="487">
        <v>1</v>
      </c>
      <c r="O461" s="573">
        <v>0.5</v>
      </c>
      <c r="P461" s="488">
        <v>165.41</v>
      </c>
      <c r="Q461" s="513">
        <v>1</v>
      </c>
      <c r="R461" s="487">
        <v>1</v>
      </c>
      <c r="S461" s="513">
        <v>1</v>
      </c>
      <c r="T461" s="573">
        <v>0.5</v>
      </c>
      <c r="U461" s="529">
        <v>1</v>
      </c>
    </row>
    <row r="462" spans="1:21" ht="14.45" customHeight="1" x14ac:dyDescent="0.2">
      <c r="A462" s="486">
        <v>27</v>
      </c>
      <c r="B462" s="487" t="s">
        <v>503</v>
      </c>
      <c r="C462" s="487" t="s">
        <v>509</v>
      </c>
      <c r="D462" s="571" t="s">
        <v>1822</v>
      </c>
      <c r="E462" s="572" t="s">
        <v>521</v>
      </c>
      <c r="F462" s="487" t="s">
        <v>504</v>
      </c>
      <c r="G462" s="487" t="s">
        <v>547</v>
      </c>
      <c r="H462" s="487" t="s">
        <v>271</v>
      </c>
      <c r="I462" s="487" t="s">
        <v>664</v>
      </c>
      <c r="J462" s="487" t="s">
        <v>657</v>
      </c>
      <c r="K462" s="487" t="s">
        <v>600</v>
      </c>
      <c r="L462" s="488">
        <v>310.58999999999997</v>
      </c>
      <c r="M462" s="488">
        <v>310.58999999999997</v>
      </c>
      <c r="N462" s="487">
        <v>1</v>
      </c>
      <c r="O462" s="573">
        <v>1</v>
      </c>
      <c r="P462" s="488"/>
      <c r="Q462" s="513">
        <v>0</v>
      </c>
      <c r="R462" s="487"/>
      <c r="S462" s="513">
        <v>0</v>
      </c>
      <c r="T462" s="573"/>
      <c r="U462" s="529">
        <v>0</v>
      </c>
    </row>
    <row r="463" spans="1:21" ht="14.45" customHeight="1" x14ac:dyDescent="0.2">
      <c r="A463" s="486">
        <v>27</v>
      </c>
      <c r="B463" s="487" t="s">
        <v>503</v>
      </c>
      <c r="C463" s="487" t="s">
        <v>509</v>
      </c>
      <c r="D463" s="571" t="s">
        <v>1822</v>
      </c>
      <c r="E463" s="572" t="s">
        <v>521</v>
      </c>
      <c r="F463" s="487" t="s">
        <v>504</v>
      </c>
      <c r="G463" s="487" t="s">
        <v>547</v>
      </c>
      <c r="H463" s="487" t="s">
        <v>271</v>
      </c>
      <c r="I463" s="487" t="s">
        <v>1412</v>
      </c>
      <c r="J463" s="487" t="s">
        <v>657</v>
      </c>
      <c r="K463" s="487" t="s">
        <v>1157</v>
      </c>
      <c r="L463" s="488">
        <v>477.84</v>
      </c>
      <c r="M463" s="488">
        <v>477.84</v>
      </c>
      <c r="N463" s="487">
        <v>1</v>
      </c>
      <c r="O463" s="573">
        <v>0.5</v>
      </c>
      <c r="P463" s="488"/>
      <c r="Q463" s="513">
        <v>0</v>
      </c>
      <c r="R463" s="487"/>
      <c r="S463" s="513">
        <v>0</v>
      </c>
      <c r="T463" s="573"/>
      <c r="U463" s="529">
        <v>0</v>
      </c>
    </row>
    <row r="464" spans="1:21" ht="14.45" customHeight="1" x14ac:dyDescent="0.2">
      <c r="A464" s="486">
        <v>27</v>
      </c>
      <c r="B464" s="487" t="s">
        <v>503</v>
      </c>
      <c r="C464" s="487" t="s">
        <v>509</v>
      </c>
      <c r="D464" s="571" t="s">
        <v>1822</v>
      </c>
      <c r="E464" s="572" t="s">
        <v>521</v>
      </c>
      <c r="F464" s="487" t="s">
        <v>504</v>
      </c>
      <c r="G464" s="487" t="s">
        <v>547</v>
      </c>
      <c r="H464" s="487" t="s">
        <v>486</v>
      </c>
      <c r="I464" s="487" t="s">
        <v>1151</v>
      </c>
      <c r="J464" s="487" t="s">
        <v>549</v>
      </c>
      <c r="K464" s="487" t="s">
        <v>1152</v>
      </c>
      <c r="L464" s="488">
        <v>93.18</v>
      </c>
      <c r="M464" s="488">
        <v>186.36</v>
      </c>
      <c r="N464" s="487">
        <v>2</v>
      </c>
      <c r="O464" s="573">
        <v>1.5</v>
      </c>
      <c r="P464" s="488">
        <v>186.36</v>
      </c>
      <c r="Q464" s="513">
        <v>1</v>
      </c>
      <c r="R464" s="487">
        <v>2</v>
      </c>
      <c r="S464" s="513">
        <v>1</v>
      </c>
      <c r="T464" s="573">
        <v>1.5</v>
      </c>
      <c r="U464" s="529">
        <v>1</v>
      </c>
    </row>
    <row r="465" spans="1:21" ht="14.45" customHeight="1" x14ac:dyDescent="0.2">
      <c r="A465" s="486">
        <v>27</v>
      </c>
      <c r="B465" s="487" t="s">
        <v>503</v>
      </c>
      <c r="C465" s="487" t="s">
        <v>509</v>
      </c>
      <c r="D465" s="571" t="s">
        <v>1822</v>
      </c>
      <c r="E465" s="572" t="s">
        <v>521</v>
      </c>
      <c r="F465" s="487" t="s">
        <v>504</v>
      </c>
      <c r="G465" s="487" t="s">
        <v>547</v>
      </c>
      <c r="H465" s="487" t="s">
        <v>271</v>
      </c>
      <c r="I465" s="487" t="s">
        <v>665</v>
      </c>
      <c r="J465" s="487" t="s">
        <v>666</v>
      </c>
      <c r="K465" s="487" t="s">
        <v>661</v>
      </c>
      <c r="L465" s="488">
        <v>279.52999999999997</v>
      </c>
      <c r="M465" s="488">
        <v>279.52999999999997</v>
      </c>
      <c r="N465" s="487">
        <v>1</v>
      </c>
      <c r="O465" s="573">
        <v>1</v>
      </c>
      <c r="P465" s="488">
        <v>279.52999999999997</v>
      </c>
      <c r="Q465" s="513">
        <v>1</v>
      </c>
      <c r="R465" s="487">
        <v>1</v>
      </c>
      <c r="S465" s="513">
        <v>1</v>
      </c>
      <c r="T465" s="573">
        <v>1</v>
      </c>
      <c r="U465" s="529">
        <v>1</v>
      </c>
    </row>
    <row r="466" spans="1:21" ht="14.45" customHeight="1" x14ac:dyDescent="0.2">
      <c r="A466" s="486">
        <v>27</v>
      </c>
      <c r="B466" s="487" t="s">
        <v>503</v>
      </c>
      <c r="C466" s="487" t="s">
        <v>509</v>
      </c>
      <c r="D466" s="571" t="s">
        <v>1822</v>
      </c>
      <c r="E466" s="572" t="s">
        <v>521</v>
      </c>
      <c r="F466" s="487" t="s">
        <v>504</v>
      </c>
      <c r="G466" s="487" t="s">
        <v>547</v>
      </c>
      <c r="H466" s="487" t="s">
        <v>271</v>
      </c>
      <c r="I466" s="487" t="s">
        <v>665</v>
      </c>
      <c r="J466" s="487" t="s">
        <v>666</v>
      </c>
      <c r="K466" s="487" t="s">
        <v>661</v>
      </c>
      <c r="L466" s="488">
        <v>165.41</v>
      </c>
      <c r="M466" s="488">
        <v>165.41</v>
      </c>
      <c r="N466" s="487">
        <v>1</v>
      </c>
      <c r="O466" s="573">
        <v>0.5</v>
      </c>
      <c r="P466" s="488">
        <v>165.41</v>
      </c>
      <c r="Q466" s="513">
        <v>1</v>
      </c>
      <c r="R466" s="487">
        <v>1</v>
      </c>
      <c r="S466" s="513">
        <v>1</v>
      </c>
      <c r="T466" s="573">
        <v>0.5</v>
      </c>
      <c r="U466" s="529">
        <v>1</v>
      </c>
    </row>
    <row r="467" spans="1:21" ht="14.45" customHeight="1" x14ac:dyDescent="0.2">
      <c r="A467" s="486">
        <v>27</v>
      </c>
      <c r="B467" s="487" t="s">
        <v>503</v>
      </c>
      <c r="C467" s="487" t="s">
        <v>509</v>
      </c>
      <c r="D467" s="571" t="s">
        <v>1822</v>
      </c>
      <c r="E467" s="572" t="s">
        <v>521</v>
      </c>
      <c r="F467" s="487" t="s">
        <v>504</v>
      </c>
      <c r="G467" s="487" t="s">
        <v>547</v>
      </c>
      <c r="H467" s="487" t="s">
        <v>271</v>
      </c>
      <c r="I467" s="487" t="s">
        <v>1413</v>
      </c>
      <c r="J467" s="487" t="s">
        <v>549</v>
      </c>
      <c r="K467" s="487" t="s">
        <v>670</v>
      </c>
      <c r="L467" s="488">
        <v>143.35</v>
      </c>
      <c r="M467" s="488">
        <v>430.04999999999995</v>
      </c>
      <c r="N467" s="487">
        <v>3</v>
      </c>
      <c r="O467" s="573">
        <v>1</v>
      </c>
      <c r="P467" s="488"/>
      <c r="Q467" s="513">
        <v>0</v>
      </c>
      <c r="R467" s="487"/>
      <c r="S467" s="513">
        <v>0</v>
      </c>
      <c r="T467" s="573"/>
      <c r="U467" s="529">
        <v>0</v>
      </c>
    </row>
    <row r="468" spans="1:21" ht="14.45" customHeight="1" x14ac:dyDescent="0.2">
      <c r="A468" s="486">
        <v>27</v>
      </c>
      <c r="B468" s="487" t="s">
        <v>503</v>
      </c>
      <c r="C468" s="487" t="s">
        <v>509</v>
      </c>
      <c r="D468" s="571" t="s">
        <v>1822</v>
      </c>
      <c r="E468" s="572" t="s">
        <v>521</v>
      </c>
      <c r="F468" s="487" t="s">
        <v>504</v>
      </c>
      <c r="G468" s="487" t="s">
        <v>676</v>
      </c>
      <c r="H468" s="487" t="s">
        <v>486</v>
      </c>
      <c r="I468" s="487" t="s">
        <v>1414</v>
      </c>
      <c r="J468" s="487" t="s">
        <v>678</v>
      </c>
      <c r="K468" s="487" t="s">
        <v>1094</v>
      </c>
      <c r="L468" s="488">
        <v>108.78</v>
      </c>
      <c r="M468" s="488">
        <v>326.34000000000003</v>
      </c>
      <c r="N468" s="487">
        <v>3</v>
      </c>
      <c r="O468" s="573">
        <v>1</v>
      </c>
      <c r="P468" s="488">
        <v>326.34000000000003</v>
      </c>
      <c r="Q468" s="513">
        <v>1</v>
      </c>
      <c r="R468" s="487">
        <v>3</v>
      </c>
      <c r="S468" s="513">
        <v>1</v>
      </c>
      <c r="T468" s="573">
        <v>1</v>
      </c>
      <c r="U468" s="529">
        <v>1</v>
      </c>
    </row>
    <row r="469" spans="1:21" ht="14.45" customHeight="1" x14ac:dyDescent="0.2">
      <c r="A469" s="486">
        <v>27</v>
      </c>
      <c r="B469" s="487" t="s">
        <v>503</v>
      </c>
      <c r="C469" s="487" t="s">
        <v>509</v>
      </c>
      <c r="D469" s="571" t="s">
        <v>1822</v>
      </c>
      <c r="E469" s="572" t="s">
        <v>521</v>
      </c>
      <c r="F469" s="487" t="s">
        <v>504</v>
      </c>
      <c r="G469" s="487" t="s">
        <v>1415</v>
      </c>
      <c r="H469" s="487" t="s">
        <v>486</v>
      </c>
      <c r="I469" s="487" t="s">
        <v>1416</v>
      </c>
      <c r="J469" s="487" t="s">
        <v>1417</v>
      </c>
      <c r="K469" s="487" t="s">
        <v>1418</v>
      </c>
      <c r="L469" s="488">
        <v>129.75</v>
      </c>
      <c r="M469" s="488">
        <v>389.25</v>
      </c>
      <c r="N469" s="487">
        <v>3</v>
      </c>
      <c r="O469" s="573">
        <v>0.5</v>
      </c>
      <c r="P469" s="488">
        <v>389.25</v>
      </c>
      <c r="Q469" s="513">
        <v>1</v>
      </c>
      <c r="R469" s="487">
        <v>3</v>
      </c>
      <c r="S469" s="513">
        <v>1</v>
      </c>
      <c r="T469" s="573">
        <v>0.5</v>
      </c>
      <c r="U469" s="529">
        <v>1</v>
      </c>
    </row>
    <row r="470" spans="1:21" ht="14.45" customHeight="1" x14ac:dyDescent="0.2">
      <c r="A470" s="486">
        <v>27</v>
      </c>
      <c r="B470" s="487" t="s">
        <v>503</v>
      </c>
      <c r="C470" s="487" t="s">
        <v>509</v>
      </c>
      <c r="D470" s="571" t="s">
        <v>1822</v>
      </c>
      <c r="E470" s="572" t="s">
        <v>521</v>
      </c>
      <c r="F470" s="487" t="s">
        <v>504</v>
      </c>
      <c r="G470" s="487" t="s">
        <v>680</v>
      </c>
      <c r="H470" s="487" t="s">
        <v>486</v>
      </c>
      <c r="I470" s="487" t="s">
        <v>683</v>
      </c>
      <c r="J470" s="487" t="s">
        <v>684</v>
      </c>
      <c r="K470" s="487" t="s">
        <v>685</v>
      </c>
      <c r="L470" s="488">
        <v>65.540000000000006</v>
      </c>
      <c r="M470" s="488">
        <v>262.16000000000003</v>
      </c>
      <c r="N470" s="487">
        <v>4</v>
      </c>
      <c r="O470" s="573">
        <v>1</v>
      </c>
      <c r="P470" s="488"/>
      <c r="Q470" s="513">
        <v>0</v>
      </c>
      <c r="R470" s="487"/>
      <c r="S470" s="513">
        <v>0</v>
      </c>
      <c r="T470" s="573"/>
      <c r="U470" s="529">
        <v>0</v>
      </c>
    </row>
    <row r="471" spans="1:21" ht="14.45" customHeight="1" x14ac:dyDescent="0.2">
      <c r="A471" s="486">
        <v>27</v>
      </c>
      <c r="B471" s="487" t="s">
        <v>503</v>
      </c>
      <c r="C471" s="487" t="s">
        <v>509</v>
      </c>
      <c r="D471" s="571" t="s">
        <v>1822</v>
      </c>
      <c r="E471" s="572" t="s">
        <v>521</v>
      </c>
      <c r="F471" s="487" t="s">
        <v>504</v>
      </c>
      <c r="G471" s="487" t="s">
        <v>523</v>
      </c>
      <c r="H471" s="487" t="s">
        <v>271</v>
      </c>
      <c r="I471" s="487" t="s">
        <v>527</v>
      </c>
      <c r="J471" s="487" t="s">
        <v>525</v>
      </c>
      <c r="K471" s="487" t="s">
        <v>528</v>
      </c>
      <c r="L471" s="488">
        <v>97.96</v>
      </c>
      <c r="M471" s="488">
        <v>195.92</v>
      </c>
      <c r="N471" s="487">
        <v>2</v>
      </c>
      <c r="O471" s="573">
        <v>1</v>
      </c>
      <c r="P471" s="488">
        <v>97.96</v>
      </c>
      <c r="Q471" s="513">
        <v>0.5</v>
      </c>
      <c r="R471" s="487">
        <v>1</v>
      </c>
      <c r="S471" s="513">
        <v>0.5</v>
      </c>
      <c r="T471" s="573">
        <v>0.5</v>
      </c>
      <c r="U471" s="529">
        <v>0.5</v>
      </c>
    </row>
    <row r="472" spans="1:21" ht="14.45" customHeight="1" x14ac:dyDescent="0.2">
      <c r="A472" s="486">
        <v>27</v>
      </c>
      <c r="B472" s="487" t="s">
        <v>503</v>
      </c>
      <c r="C472" s="487" t="s">
        <v>509</v>
      </c>
      <c r="D472" s="571" t="s">
        <v>1822</v>
      </c>
      <c r="E472" s="572" t="s">
        <v>521</v>
      </c>
      <c r="F472" s="487" t="s">
        <v>504</v>
      </c>
      <c r="G472" s="487" t="s">
        <v>690</v>
      </c>
      <c r="H472" s="487" t="s">
        <v>271</v>
      </c>
      <c r="I472" s="487" t="s">
        <v>1164</v>
      </c>
      <c r="J472" s="487" t="s">
        <v>699</v>
      </c>
      <c r="K472" s="487" t="s">
        <v>701</v>
      </c>
      <c r="L472" s="488">
        <v>117.03</v>
      </c>
      <c r="M472" s="488">
        <v>468.12</v>
      </c>
      <c r="N472" s="487">
        <v>4</v>
      </c>
      <c r="O472" s="573">
        <v>3.5</v>
      </c>
      <c r="P472" s="488">
        <v>234.06</v>
      </c>
      <c r="Q472" s="513">
        <v>0.5</v>
      </c>
      <c r="R472" s="487">
        <v>2</v>
      </c>
      <c r="S472" s="513">
        <v>0.5</v>
      </c>
      <c r="T472" s="573">
        <v>2</v>
      </c>
      <c r="U472" s="529">
        <v>0.5714285714285714</v>
      </c>
    </row>
    <row r="473" spans="1:21" ht="14.45" customHeight="1" x14ac:dyDescent="0.2">
      <c r="A473" s="486">
        <v>27</v>
      </c>
      <c r="B473" s="487" t="s">
        <v>503</v>
      </c>
      <c r="C473" s="487" t="s">
        <v>509</v>
      </c>
      <c r="D473" s="571" t="s">
        <v>1822</v>
      </c>
      <c r="E473" s="572" t="s">
        <v>521</v>
      </c>
      <c r="F473" s="487" t="s">
        <v>504</v>
      </c>
      <c r="G473" s="487" t="s">
        <v>690</v>
      </c>
      <c r="H473" s="487" t="s">
        <v>271</v>
      </c>
      <c r="I473" s="487" t="s">
        <v>700</v>
      </c>
      <c r="J473" s="487" t="s">
        <v>696</v>
      </c>
      <c r="K473" s="487" t="s">
        <v>701</v>
      </c>
      <c r="L473" s="488">
        <v>117.03</v>
      </c>
      <c r="M473" s="488">
        <v>117.03</v>
      </c>
      <c r="N473" s="487">
        <v>1</v>
      </c>
      <c r="O473" s="573">
        <v>0.5</v>
      </c>
      <c r="P473" s="488"/>
      <c r="Q473" s="513">
        <v>0</v>
      </c>
      <c r="R473" s="487"/>
      <c r="S473" s="513">
        <v>0</v>
      </c>
      <c r="T473" s="573"/>
      <c r="U473" s="529">
        <v>0</v>
      </c>
    </row>
    <row r="474" spans="1:21" ht="14.45" customHeight="1" x14ac:dyDescent="0.2">
      <c r="A474" s="486">
        <v>27</v>
      </c>
      <c r="B474" s="487" t="s">
        <v>503</v>
      </c>
      <c r="C474" s="487" t="s">
        <v>509</v>
      </c>
      <c r="D474" s="571" t="s">
        <v>1822</v>
      </c>
      <c r="E474" s="572" t="s">
        <v>521</v>
      </c>
      <c r="F474" s="487" t="s">
        <v>504</v>
      </c>
      <c r="G474" s="487" t="s">
        <v>690</v>
      </c>
      <c r="H474" s="487" t="s">
        <v>271</v>
      </c>
      <c r="I474" s="487" t="s">
        <v>1419</v>
      </c>
      <c r="J474" s="487" t="s">
        <v>696</v>
      </c>
      <c r="K474" s="487" t="s">
        <v>697</v>
      </c>
      <c r="L474" s="488">
        <v>35.11</v>
      </c>
      <c r="M474" s="488">
        <v>70.22</v>
      </c>
      <c r="N474" s="487">
        <v>2</v>
      </c>
      <c r="O474" s="573">
        <v>1</v>
      </c>
      <c r="P474" s="488"/>
      <c r="Q474" s="513">
        <v>0</v>
      </c>
      <c r="R474" s="487"/>
      <c r="S474" s="513">
        <v>0</v>
      </c>
      <c r="T474" s="573"/>
      <c r="U474" s="529">
        <v>0</v>
      </c>
    </row>
    <row r="475" spans="1:21" ht="14.45" customHeight="1" x14ac:dyDescent="0.2">
      <c r="A475" s="486">
        <v>27</v>
      </c>
      <c r="B475" s="487" t="s">
        <v>503</v>
      </c>
      <c r="C475" s="487" t="s">
        <v>509</v>
      </c>
      <c r="D475" s="571" t="s">
        <v>1822</v>
      </c>
      <c r="E475" s="572" t="s">
        <v>521</v>
      </c>
      <c r="F475" s="487" t="s">
        <v>504</v>
      </c>
      <c r="G475" s="487" t="s">
        <v>690</v>
      </c>
      <c r="H475" s="487" t="s">
        <v>486</v>
      </c>
      <c r="I475" s="487" t="s">
        <v>705</v>
      </c>
      <c r="J475" s="487" t="s">
        <v>699</v>
      </c>
      <c r="K475" s="487" t="s">
        <v>697</v>
      </c>
      <c r="L475" s="488">
        <v>35.11</v>
      </c>
      <c r="M475" s="488">
        <v>35.11</v>
      </c>
      <c r="N475" s="487">
        <v>1</v>
      </c>
      <c r="O475" s="573">
        <v>1</v>
      </c>
      <c r="P475" s="488">
        <v>35.11</v>
      </c>
      <c r="Q475" s="513">
        <v>1</v>
      </c>
      <c r="R475" s="487">
        <v>1</v>
      </c>
      <c r="S475" s="513">
        <v>1</v>
      </c>
      <c r="T475" s="573">
        <v>1</v>
      </c>
      <c r="U475" s="529">
        <v>1</v>
      </c>
    </row>
    <row r="476" spans="1:21" ht="14.45" customHeight="1" x14ac:dyDescent="0.2">
      <c r="A476" s="486">
        <v>27</v>
      </c>
      <c r="B476" s="487" t="s">
        <v>503</v>
      </c>
      <c r="C476" s="487" t="s">
        <v>509</v>
      </c>
      <c r="D476" s="571" t="s">
        <v>1822</v>
      </c>
      <c r="E476" s="572" t="s">
        <v>521</v>
      </c>
      <c r="F476" s="487" t="s">
        <v>504</v>
      </c>
      <c r="G476" s="487" t="s">
        <v>706</v>
      </c>
      <c r="H476" s="487" t="s">
        <v>486</v>
      </c>
      <c r="I476" s="487" t="s">
        <v>707</v>
      </c>
      <c r="J476" s="487" t="s">
        <v>708</v>
      </c>
      <c r="K476" s="487" t="s">
        <v>709</v>
      </c>
      <c r="L476" s="488">
        <v>36.369999999999997</v>
      </c>
      <c r="M476" s="488">
        <v>218.21999999999997</v>
      </c>
      <c r="N476" s="487">
        <v>6</v>
      </c>
      <c r="O476" s="573">
        <v>2</v>
      </c>
      <c r="P476" s="488"/>
      <c r="Q476" s="513">
        <v>0</v>
      </c>
      <c r="R476" s="487"/>
      <c r="S476" s="513">
        <v>0</v>
      </c>
      <c r="T476" s="573"/>
      <c r="U476" s="529">
        <v>0</v>
      </c>
    </row>
    <row r="477" spans="1:21" ht="14.45" customHeight="1" x14ac:dyDescent="0.2">
      <c r="A477" s="486">
        <v>27</v>
      </c>
      <c r="B477" s="487" t="s">
        <v>503</v>
      </c>
      <c r="C477" s="487" t="s">
        <v>509</v>
      </c>
      <c r="D477" s="571" t="s">
        <v>1822</v>
      </c>
      <c r="E477" s="572" t="s">
        <v>521</v>
      </c>
      <c r="F477" s="487" t="s">
        <v>504</v>
      </c>
      <c r="G477" s="487" t="s">
        <v>1175</v>
      </c>
      <c r="H477" s="487" t="s">
        <v>271</v>
      </c>
      <c r="I477" s="487" t="s">
        <v>1176</v>
      </c>
      <c r="J477" s="487" t="s">
        <v>1177</v>
      </c>
      <c r="K477" s="487" t="s">
        <v>1178</v>
      </c>
      <c r="L477" s="488">
        <v>0</v>
      </c>
      <c r="M477" s="488">
        <v>0</v>
      </c>
      <c r="N477" s="487">
        <v>1</v>
      </c>
      <c r="O477" s="573">
        <v>1</v>
      </c>
      <c r="P477" s="488">
        <v>0</v>
      </c>
      <c r="Q477" s="513"/>
      <c r="R477" s="487">
        <v>1</v>
      </c>
      <c r="S477" s="513">
        <v>1</v>
      </c>
      <c r="T477" s="573">
        <v>1</v>
      </c>
      <c r="U477" s="529">
        <v>1</v>
      </c>
    </row>
    <row r="478" spans="1:21" ht="14.45" customHeight="1" x14ac:dyDescent="0.2">
      <c r="A478" s="486">
        <v>27</v>
      </c>
      <c r="B478" s="487" t="s">
        <v>503</v>
      </c>
      <c r="C478" s="487" t="s">
        <v>509</v>
      </c>
      <c r="D478" s="571" t="s">
        <v>1822</v>
      </c>
      <c r="E478" s="572" t="s">
        <v>521</v>
      </c>
      <c r="F478" s="487" t="s">
        <v>504</v>
      </c>
      <c r="G478" s="487" t="s">
        <v>1179</v>
      </c>
      <c r="H478" s="487" t="s">
        <v>271</v>
      </c>
      <c r="I478" s="487" t="s">
        <v>1180</v>
      </c>
      <c r="J478" s="487" t="s">
        <v>1181</v>
      </c>
      <c r="K478" s="487" t="s">
        <v>1182</v>
      </c>
      <c r="L478" s="488">
        <v>35.11</v>
      </c>
      <c r="M478" s="488">
        <v>105.33</v>
      </c>
      <c r="N478" s="487">
        <v>3</v>
      </c>
      <c r="O478" s="573">
        <v>1</v>
      </c>
      <c r="P478" s="488"/>
      <c r="Q478" s="513">
        <v>0</v>
      </c>
      <c r="R478" s="487"/>
      <c r="S478" s="513">
        <v>0</v>
      </c>
      <c r="T478" s="573"/>
      <c r="U478" s="529">
        <v>0</v>
      </c>
    </row>
    <row r="479" spans="1:21" ht="14.45" customHeight="1" x14ac:dyDescent="0.2">
      <c r="A479" s="486">
        <v>27</v>
      </c>
      <c r="B479" s="487" t="s">
        <v>503</v>
      </c>
      <c r="C479" s="487" t="s">
        <v>509</v>
      </c>
      <c r="D479" s="571" t="s">
        <v>1822</v>
      </c>
      <c r="E479" s="572" t="s">
        <v>521</v>
      </c>
      <c r="F479" s="487" t="s">
        <v>504</v>
      </c>
      <c r="G479" s="487" t="s">
        <v>551</v>
      </c>
      <c r="H479" s="487" t="s">
        <v>271</v>
      </c>
      <c r="I479" s="487" t="s">
        <v>1183</v>
      </c>
      <c r="J479" s="487" t="s">
        <v>1184</v>
      </c>
      <c r="K479" s="487" t="s">
        <v>554</v>
      </c>
      <c r="L479" s="488">
        <v>176.32</v>
      </c>
      <c r="M479" s="488">
        <v>176.32</v>
      </c>
      <c r="N479" s="487">
        <v>1</v>
      </c>
      <c r="O479" s="573">
        <v>0.5</v>
      </c>
      <c r="P479" s="488"/>
      <c r="Q479" s="513">
        <v>0</v>
      </c>
      <c r="R479" s="487"/>
      <c r="S479" s="513">
        <v>0</v>
      </c>
      <c r="T479" s="573"/>
      <c r="U479" s="529">
        <v>0</v>
      </c>
    </row>
    <row r="480" spans="1:21" ht="14.45" customHeight="1" x14ac:dyDescent="0.2">
      <c r="A480" s="486">
        <v>27</v>
      </c>
      <c r="B480" s="487" t="s">
        <v>503</v>
      </c>
      <c r="C480" s="487" t="s">
        <v>509</v>
      </c>
      <c r="D480" s="571" t="s">
        <v>1822</v>
      </c>
      <c r="E480" s="572" t="s">
        <v>521</v>
      </c>
      <c r="F480" s="487" t="s">
        <v>504</v>
      </c>
      <c r="G480" s="487" t="s">
        <v>551</v>
      </c>
      <c r="H480" s="487" t="s">
        <v>486</v>
      </c>
      <c r="I480" s="487" t="s">
        <v>1420</v>
      </c>
      <c r="J480" s="487" t="s">
        <v>553</v>
      </c>
      <c r="K480" s="487" t="s">
        <v>704</v>
      </c>
      <c r="L480" s="488">
        <v>58.77</v>
      </c>
      <c r="M480" s="488">
        <v>58.77</v>
      </c>
      <c r="N480" s="487">
        <v>1</v>
      </c>
      <c r="O480" s="573">
        <v>1</v>
      </c>
      <c r="P480" s="488"/>
      <c r="Q480" s="513">
        <v>0</v>
      </c>
      <c r="R480" s="487"/>
      <c r="S480" s="513">
        <v>0</v>
      </c>
      <c r="T480" s="573"/>
      <c r="U480" s="529">
        <v>0</v>
      </c>
    </row>
    <row r="481" spans="1:21" ht="14.45" customHeight="1" x14ac:dyDescent="0.2">
      <c r="A481" s="486">
        <v>27</v>
      </c>
      <c r="B481" s="487" t="s">
        <v>503</v>
      </c>
      <c r="C481" s="487" t="s">
        <v>509</v>
      </c>
      <c r="D481" s="571" t="s">
        <v>1822</v>
      </c>
      <c r="E481" s="572" t="s">
        <v>521</v>
      </c>
      <c r="F481" s="487" t="s">
        <v>504</v>
      </c>
      <c r="G481" s="487" t="s">
        <v>551</v>
      </c>
      <c r="H481" s="487" t="s">
        <v>486</v>
      </c>
      <c r="I481" s="487" t="s">
        <v>552</v>
      </c>
      <c r="J481" s="487" t="s">
        <v>553</v>
      </c>
      <c r="K481" s="487" t="s">
        <v>554</v>
      </c>
      <c r="L481" s="488">
        <v>176.32</v>
      </c>
      <c r="M481" s="488">
        <v>176.32</v>
      </c>
      <c r="N481" s="487">
        <v>1</v>
      </c>
      <c r="O481" s="573">
        <v>0.5</v>
      </c>
      <c r="P481" s="488"/>
      <c r="Q481" s="513">
        <v>0</v>
      </c>
      <c r="R481" s="487"/>
      <c r="S481" s="513">
        <v>0</v>
      </c>
      <c r="T481" s="573"/>
      <c r="U481" s="529">
        <v>0</v>
      </c>
    </row>
    <row r="482" spans="1:21" ht="14.45" customHeight="1" x14ac:dyDescent="0.2">
      <c r="A482" s="486">
        <v>27</v>
      </c>
      <c r="B482" s="487" t="s">
        <v>503</v>
      </c>
      <c r="C482" s="487" t="s">
        <v>509</v>
      </c>
      <c r="D482" s="571" t="s">
        <v>1822</v>
      </c>
      <c r="E482" s="572" t="s">
        <v>521</v>
      </c>
      <c r="F482" s="487" t="s">
        <v>504</v>
      </c>
      <c r="G482" s="487" t="s">
        <v>714</v>
      </c>
      <c r="H482" s="487" t="s">
        <v>271</v>
      </c>
      <c r="I482" s="487" t="s">
        <v>717</v>
      </c>
      <c r="J482" s="487" t="s">
        <v>716</v>
      </c>
      <c r="K482" s="487" t="s">
        <v>718</v>
      </c>
      <c r="L482" s="488">
        <v>132</v>
      </c>
      <c r="M482" s="488">
        <v>396</v>
      </c>
      <c r="N482" s="487">
        <v>3</v>
      </c>
      <c r="O482" s="573">
        <v>0.5</v>
      </c>
      <c r="P482" s="488"/>
      <c r="Q482" s="513">
        <v>0</v>
      </c>
      <c r="R482" s="487"/>
      <c r="S482" s="513">
        <v>0</v>
      </c>
      <c r="T482" s="573"/>
      <c r="U482" s="529">
        <v>0</v>
      </c>
    </row>
    <row r="483" spans="1:21" ht="14.45" customHeight="1" x14ac:dyDescent="0.2">
      <c r="A483" s="486">
        <v>27</v>
      </c>
      <c r="B483" s="487" t="s">
        <v>503</v>
      </c>
      <c r="C483" s="487" t="s">
        <v>509</v>
      </c>
      <c r="D483" s="571" t="s">
        <v>1822</v>
      </c>
      <c r="E483" s="572" t="s">
        <v>521</v>
      </c>
      <c r="F483" s="487" t="s">
        <v>504</v>
      </c>
      <c r="G483" s="487" t="s">
        <v>555</v>
      </c>
      <c r="H483" s="487" t="s">
        <v>271</v>
      </c>
      <c r="I483" s="487" t="s">
        <v>556</v>
      </c>
      <c r="J483" s="487" t="s">
        <v>557</v>
      </c>
      <c r="K483" s="487" t="s">
        <v>558</v>
      </c>
      <c r="L483" s="488">
        <v>1771.84</v>
      </c>
      <c r="M483" s="488">
        <v>49611.519999999997</v>
      </c>
      <c r="N483" s="487">
        <v>28</v>
      </c>
      <c r="O483" s="573">
        <v>10</v>
      </c>
      <c r="P483" s="488">
        <v>23033.919999999998</v>
      </c>
      <c r="Q483" s="513">
        <v>0.4642857142857143</v>
      </c>
      <c r="R483" s="487">
        <v>13</v>
      </c>
      <c r="S483" s="513">
        <v>0.4642857142857143</v>
      </c>
      <c r="T483" s="573">
        <v>5</v>
      </c>
      <c r="U483" s="529">
        <v>0.5</v>
      </c>
    </row>
    <row r="484" spans="1:21" ht="14.45" customHeight="1" x14ac:dyDescent="0.2">
      <c r="A484" s="486">
        <v>27</v>
      </c>
      <c r="B484" s="487" t="s">
        <v>503</v>
      </c>
      <c r="C484" s="487" t="s">
        <v>509</v>
      </c>
      <c r="D484" s="571" t="s">
        <v>1822</v>
      </c>
      <c r="E484" s="572" t="s">
        <v>521</v>
      </c>
      <c r="F484" s="487" t="s">
        <v>504</v>
      </c>
      <c r="G484" s="487" t="s">
        <v>555</v>
      </c>
      <c r="H484" s="487" t="s">
        <v>271</v>
      </c>
      <c r="I484" s="487" t="s">
        <v>1185</v>
      </c>
      <c r="J484" s="487" t="s">
        <v>557</v>
      </c>
      <c r="K484" s="487" t="s">
        <v>1186</v>
      </c>
      <c r="L484" s="488">
        <v>603.08000000000004</v>
      </c>
      <c r="M484" s="488">
        <v>3618.4800000000005</v>
      </c>
      <c r="N484" s="487">
        <v>6</v>
      </c>
      <c r="O484" s="573">
        <v>1</v>
      </c>
      <c r="P484" s="488">
        <v>3618.4800000000005</v>
      </c>
      <c r="Q484" s="513">
        <v>1</v>
      </c>
      <c r="R484" s="487">
        <v>6</v>
      </c>
      <c r="S484" s="513">
        <v>1</v>
      </c>
      <c r="T484" s="573">
        <v>1</v>
      </c>
      <c r="U484" s="529">
        <v>1</v>
      </c>
    </row>
    <row r="485" spans="1:21" ht="14.45" customHeight="1" x14ac:dyDescent="0.2">
      <c r="A485" s="486">
        <v>27</v>
      </c>
      <c r="B485" s="487" t="s">
        <v>503</v>
      </c>
      <c r="C485" s="487" t="s">
        <v>509</v>
      </c>
      <c r="D485" s="571" t="s">
        <v>1822</v>
      </c>
      <c r="E485" s="572" t="s">
        <v>521</v>
      </c>
      <c r="F485" s="487" t="s">
        <v>504</v>
      </c>
      <c r="G485" s="487" t="s">
        <v>555</v>
      </c>
      <c r="H485" s="487" t="s">
        <v>271</v>
      </c>
      <c r="I485" s="487" t="s">
        <v>559</v>
      </c>
      <c r="J485" s="487" t="s">
        <v>557</v>
      </c>
      <c r="K485" s="487" t="s">
        <v>560</v>
      </c>
      <c r="L485" s="488">
        <v>1544.99</v>
      </c>
      <c r="M485" s="488">
        <v>9269.94</v>
      </c>
      <c r="N485" s="487">
        <v>6</v>
      </c>
      <c r="O485" s="573">
        <v>1.5</v>
      </c>
      <c r="P485" s="488"/>
      <c r="Q485" s="513">
        <v>0</v>
      </c>
      <c r="R485" s="487"/>
      <c r="S485" s="513">
        <v>0</v>
      </c>
      <c r="T485" s="573"/>
      <c r="U485" s="529">
        <v>0</v>
      </c>
    </row>
    <row r="486" spans="1:21" ht="14.45" customHeight="1" x14ac:dyDescent="0.2">
      <c r="A486" s="486">
        <v>27</v>
      </c>
      <c r="B486" s="487" t="s">
        <v>503</v>
      </c>
      <c r="C486" s="487" t="s">
        <v>509</v>
      </c>
      <c r="D486" s="571" t="s">
        <v>1822</v>
      </c>
      <c r="E486" s="572" t="s">
        <v>521</v>
      </c>
      <c r="F486" s="487" t="s">
        <v>504</v>
      </c>
      <c r="G486" s="487" t="s">
        <v>1187</v>
      </c>
      <c r="H486" s="487" t="s">
        <v>271</v>
      </c>
      <c r="I486" s="487" t="s">
        <v>1188</v>
      </c>
      <c r="J486" s="487" t="s">
        <v>1189</v>
      </c>
      <c r="K486" s="487" t="s">
        <v>1190</v>
      </c>
      <c r="L486" s="488">
        <v>11.75</v>
      </c>
      <c r="M486" s="488">
        <v>35.25</v>
      </c>
      <c r="N486" s="487">
        <v>3</v>
      </c>
      <c r="O486" s="573">
        <v>1</v>
      </c>
      <c r="P486" s="488"/>
      <c r="Q486" s="513">
        <v>0</v>
      </c>
      <c r="R486" s="487"/>
      <c r="S486" s="513">
        <v>0</v>
      </c>
      <c r="T486" s="573"/>
      <c r="U486" s="529">
        <v>0</v>
      </c>
    </row>
    <row r="487" spans="1:21" ht="14.45" customHeight="1" x14ac:dyDescent="0.2">
      <c r="A487" s="486">
        <v>27</v>
      </c>
      <c r="B487" s="487" t="s">
        <v>503</v>
      </c>
      <c r="C487" s="487" t="s">
        <v>509</v>
      </c>
      <c r="D487" s="571" t="s">
        <v>1822</v>
      </c>
      <c r="E487" s="572" t="s">
        <v>521</v>
      </c>
      <c r="F487" s="487" t="s">
        <v>504</v>
      </c>
      <c r="G487" s="487" t="s">
        <v>1187</v>
      </c>
      <c r="H487" s="487" t="s">
        <v>486</v>
      </c>
      <c r="I487" s="487" t="s">
        <v>1421</v>
      </c>
      <c r="J487" s="487" t="s">
        <v>1422</v>
      </c>
      <c r="K487" s="487" t="s">
        <v>1423</v>
      </c>
      <c r="L487" s="488">
        <v>176.32</v>
      </c>
      <c r="M487" s="488">
        <v>176.32</v>
      </c>
      <c r="N487" s="487">
        <v>1</v>
      </c>
      <c r="O487" s="573">
        <v>0.5</v>
      </c>
      <c r="P487" s="488">
        <v>176.32</v>
      </c>
      <c r="Q487" s="513">
        <v>1</v>
      </c>
      <c r="R487" s="487">
        <v>1</v>
      </c>
      <c r="S487" s="513">
        <v>1</v>
      </c>
      <c r="T487" s="573">
        <v>0.5</v>
      </c>
      <c r="U487" s="529">
        <v>1</v>
      </c>
    </row>
    <row r="488" spans="1:21" ht="14.45" customHeight="1" x14ac:dyDescent="0.2">
      <c r="A488" s="486">
        <v>27</v>
      </c>
      <c r="B488" s="487" t="s">
        <v>503</v>
      </c>
      <c r="C488" s="487" t="s">
        <v>509</v>
      </c>
      <c r="D488" s="571" t="s">
        <v>1822</v>
      </c>
      <c r="E488" s="572" t="s">
        <v>521</v>
      </c>
      <c r="F488" s="487" t="s">
        <v>504</v>
      </c>
      <c r="G488" s="487" t="s">
        <v>561</v>
      </c>
      <c r="H488" s="487" t="s">
        <v>271</v>
      </c>
      <c r="I488" s="487" t="s">
        <v>1424</v>
      </c>
      <c r="J488" s="487" t="s">
        <v>563</v>
      </c>
      <c r="K488" s="487" t="s">
        <v>564</v>
      </c>
      <c r="L488" s="488">
        <v>0</v>
      </c>
      <c r="M488" s="488">
        <v>0</v>
      </c>
      <c r="N488" s="487">
        <v>1</v>
      </c>
      <c r="O488" s="573">
        <v>1</v>
      </c>
      <c r="P488" s="488">
        <v>0</v>
      </c>
      <c r="Q488" s="513"/>
      <c r="R488" s="487">
        <v>1</v>
      </c>
      <c r="S488" s="513">
        <v>1</v>
      </c>
      <c r="T488" s="573">
        <v>1</v>
      </c>
      <c r="U488" s="529">
        <v>1</v>
      </c>
    </row>
    <row r="489" spans="1:21" ht="14.45" customHeight="1" x14ac:dyDescent="0.2">
      <c r="A489" s="486">
        <v>27</v>
      </c>
      <c r="B489" s="487" t="s">
        <v>503</v>
      </c>
      <c r="C489" s="487" t="s">
        <v>509</v>
      </c>
      <c r="D489" s="571" t="s">
        <v>1822</v>
      </c>
      <c r="E489" s="572" t="s">
        <v>521</v>
      </c>
      <c r="F489" s="487" t="s">
        <v>504</v>
      </c>
      <c r="G489" s="487" t="s">
        <v>529</v>
      </c>
      <c r="H489" s="487" t="s">
        <v>271</v>
      </c>
      <c r="I489" s="487" t="s">
        <v>530</v>
      </c>
      <c r="J489" s="487" t="s">
        <v>531</v>
      </c>
      <c r="K489" s="487" t="s">
        <v>532</v>
      </c>
      <c r="L489" s="488">
        <v>91.11</v>
      </c>
      <c r="M489" s="488">
        <v>273.33</v>
      </c>
      <c r="N489" s="487">
        <v>3</v>
      </c>
      <c r="O489" s="573">
        <v>1</v>
      </c>
      <c r="P489" s="488">
        <v>273.33</v>
      </c>
      <c r="Q489" s="513">
        <v>1</v>
      </c>
      <c r="R489" s="487">
        <v>3</v>
      </c>
      <c r="S489" s="513">
        <v>1</v>
      </c>
      <c r="T489" s="573">
        <v>1</v>
      </c>
      <c r="U489" s="529">
        <v>1</v>
      </c>
    </row>
    <row r="490" spans="1:21" ht="14.45" customHeight="1" x14ac:dyDescent="0.2">
      <c r="A490" s="486">
        <v>27</v>
      </c>
      <c r="B490" s="487" t="s">
        <v>503</v>
      </c>
      <c r="C490" s="487" t="s">
        <v>509</v>
      </c>
      <c r="D490" s="571" t="s">
        <v>1822</v>
      </c>
      <c r="E490" s="572" t="s">
        <v>521</v>
      </c>
      <c r="F490" s="487" t="s">
        <v>504</v>
      </c>
      <c r="G490" s="487" t="s">
        <v>529</v>
      </c>
      <c r="H490" s="487" t="s">
        <v>271</v>
      </c>
      <c r="I490" s="487" t="s">
        <v>1425</v>
      </c>
      <c r="J490" s="487" t="s">
        <v>531</v>
      </c>
      <c r="K490" s="487" t="s">
        <v>532</v>
      </c>
      <c r="L490" s="488">
        <v>91.11</v>
      </c>
      <c r="M490" s="488">
        <v>182.22</v>
      </c>
      <c r="N490" s="487">
        <v>2</v>
      </c>
      <c r="O490" s="573">
        <v>0.5</v>
      </c>
      <c r="P490" s="488">
        <v>182.22</v>
      </c>
      <c r="Q490" s="513">
        <v>1</v>
      </c>
      <c r="R490" s="487">
        <v>2</v>
      </c>
      <c r="S490" s="513">
        <v>1</v>
      </c>
      <c r="T490" s="573">
        <v>0.5</v>
      </c>
      <c r="U490" s="529">
        <v>1</v>
      </c>
    </row>
    <row r="491" spans="1:21" ht="14.45" customHeight="1" x14ac:dyDescent="0.2">
      <c r="A491" s="486">
        <v>27</v>
      </c>
      <c r="B491" s="487" t="s">
        <v>503</v>
      </c>
      <c r="C491" s="487" t="s">
        <v>509</v>
      </c>
      <c r="D491" s="571" t="s">
        <v>1822</v>
      </c>
      <c r="E491" s="572" t="s">
        <v>521</v>
      </c>
      <c r="F491" s="487" t="s">
        <v>504</v>
      </c>
      <c r="G491" s="487" t="s">
        <v>529</v>
      </c>
      <c r="H491" s="487" t="s">
        <v>271</v>
      </c>
      <c r="I491" s="487" t="s">
        <v>727</v>
      </c>
      <c r="J491" s="487" t="s">
        <v>531</v>
      </c>
      <c r="K491" s="487" t="s">
        <v>728</v>
      </c>
      <c r="L491" s="488">
        <v>182.22</v>
      </c>
      <c r="M491" s="488">
        <v>182.22</v>
      </c>
      <c r="N491" s="487">
        <v>1</v>
      </c>
      <c r="O491" s="573">
        <v>1</v>
      </c>
      <c r="P491" s="488">
        <v>182.22</v>
      </c>
      <c r="Q491" s="513">
        <v>1</v>
      </c>
      <c r="R491" s="487">
        <v>1</v>
      </c>
      <c r="S491" s="513">
        <v>1</v>
      </c>
      <c r="T491" s="573">
        <v>1</v>
      </c>
      <c r="U491" s="529">
        <v>1</v>
      </c>
    </row>
    <row r="492" spans="1:21" ht="14.45" customHeight="1" x14ac:dyDescent="0.2">
      <c r="A492" s="486">
        <v>27</v>
      </c>
      <c r="B492" s="487" t="s">
        <v>503</v>
      </c>
      <c r="C492" s="487" t="s">
        <v>509</v>
      </c>
      <c r="D492" s="571" t="s">
        <v>1822</v>
      </c>
      <c r="E492" s="572" t="s">
        <v>521</v>
      </c>
      <c r="F492" s="487" t="s">
        <v>504</v>
      </c>
      <c r="G492" s="487" t="s">
        <v>529</v>
      </c>
      <c r="H492" s="487" t="s">
        <v>271</v>
      </c>
      <c r="I492" s="487" t="s">
        <v>729</v>
      </c>
      <c r="J492" s="487" t="s">
        <v>531</v>
      </c>
      <c r="K492" s="487" t="s">
        <v>730</v>
      </c>
      <c r="L492" s="488">
        <v>273.33</v>
      </c>
      <c r="M492" s="488">
        <v>546.66</v>
      </c>
      <c r="N492" s="487">
        <v>2</v>
      </c>
      <c r="O492" s="573">
        <v>1</v>
      </c>
      <c r="P492" s="488">
        <v>273.33</v>
      </c>
      <c r="Q492" s="513">
        <v>0.5</v>
      </c>
      <c r="R492" s="487">
        <v>1</v>
      </c>
      <c r="S492" s="513">
        <v>0.5</v>
      </c>
      <c r="T492" s="573">
        <v>0.5</v>
      </c>
      <c r="U492" s="529">
        <v>0.5</v>
      </c>
    </row>
    <row r="493" spans="1:21" ht="14.45" customHeight="1" x14ac:dyDescent="0.2">
      <c r="A493" s="486">
        <v>27</v>
      </c>
      <c r="B493" s="487" t="s">
        <v>503</v>
      </c>
      <c r="C493" s="487" t="s">
        <v>509</v>
      </c>
      <c r="D493" s="571" t="s">
        <v>1822</v>
      </c>
      <c r="E493" s="572" t="s">
        <v>521</v>
      </c>
      <c r="F493" s="487" t="s">
        <v>504</v>
      </c>
      <c r="G493" s="487" t="s">
        <v>529</v>
      </c>
      <c r="H493" s="487" t="s">
        <v>271</v>
      </c>
      <c r="I493" s="487" t="s">
        <v>1194</v>
      </c>
      <c r="J493" s="487" t="s">
        <v>531</v>
      </c>
      <c r="K493" s="487" t="s">
        <v>728</v>
      </c>
      <c r="L493" s="488">
        <v>182.22</v>
      </c>
      <c r="M493" s="488">
        <v>364.44</v>
      </c>
      <c r="N493" s="487">
        <v>2</v>
      </c>
      <c r="O493" s="573">
        <v>1</v>
      </c>
      <c r="P493" s="488">
        <v>364.44</v>
      </c>
      <c r="Q493" s="513">
        <v>1</v>
      </c>
      <c r="R493" s="487">
        <v>2</v>
      </c>
      <c r="S493" s="513">
        <v>1</v>
      </c>
      <c r="T493" s="573">
        <v>1</v>
      </c>
      <c r="U493" s="529">
        <v>1</v>
      </c>
    </row>
    <row r="494" spans="1:21" ht="14.45" customHeight="1" x14ac:dyDescent="0.2">
      <c r="A494" s="486">
        <v>27</v>
      </c>
      <c r="B494" s="487" t="s">
        <v>503</v>
      </c>
      <c r="C494" s="487" t="s">
        <v>509</v>
      </c>
      <c r="D494" s="571" t="s">
        <v>1822</v>
      </c>
      <c r="E494" s="572" t="s">
        <v>521</v>
      </c>
      <c r="F494" s="487" t="s">
        <v>504</v>
      </c>
      <c r="G494" s="487" t="s">
        <v>1426</v>
      </c>
      <c r="H494" s="487" t="s">
        <v>271</v>
      </c>
      <c r="I494" s="487" t="s">
        <v>1427</v>
      </c>
      <c r="J494" s="487" t="s">
        <v>1428</v>
      </c>
      <c r="K494" s="487" t="s">
        <v>1429</v>
      </c>
      <c r="L494" s="488">
        <v>46.75</v>
      </c>
      <c r="M494" s="488">
        <v>93.5</v>
      </c>
      <c r="N494" s="487">
        <v>2</v>
      </c>
      <c r="O494" s="573">
        <v>1</v>
      </c>
      <c r="P494" s="488">
        <v>93.5</v>
      </c>
      <c r="Q494" s="513">
        <v>1</v>
      </c>
      <c r="R494" s="487">
        <v>2</v>
      </c>
      <c r="S494" s="513">
        <v>1</v>
      </c>
      <c r="T494" s="573">
        <v>1</v>
      </c>
      <c r="U494" s="529">
        <v>1</v>
      </c>
    </row>
    <row r="495" spans="1:21" ht="14.45" customHeight="1" x14ac:dyDescent="0.2">
      <c r="A495" s="486">
        <v>27</v>
      </c>
      <c r="B495" s="487" t="s">
        <v>503</v>
      </c>
      <c r="C495" s="487" t="s">
        <v>509</v>
      </c>
      <c r="D495" s="571" t="s">
        <v>1822</v>
      </c>
      <c r="E495" s="572" t="s">
        <v>521</v>
      </c>
      <c r="F495" s="487" t="s">
        <v>504</v>
      </c>
      <c r="G495" s="487" t="s">
        <v>1430</v>
      </c>
      <c r="H495" s="487" t="s">
        <v>271</v>
      </c>
      <c r="I495" s="487" t="s">
        <v>1431</v>
      </c>
      <c r="J495" s="487" t="s">
        <v>1432</v>
      </c>
      <c r="K495" s="487" t="s">
        <v>1433</v>
      </c>
      <c r="L495" s="488">
        <v>34.93</v>
      </c>
      <c r="M495" s="488">
        <v>69.86</v>
      </c>
      <c r="N495" s="487">
        <v>2</v>
      </c>
      <c r="O495" s="573">
        <v>1</v>
      </c>
      <c r="P495" s="488"/>
      <c r="Q495" s="513">
        <v>0</v>
      </c>
      <c r="R495" s="487"/>
      <c r="S495" s="513">
        <v>0</v>
      </c>
      <c r="T495" s="573"/>
      <c r="U495" s="529">
        <v>0</v>
      </c>
    </row>
    <row r="496" spans="1:21" ht="14.45" customHeight="1" x14ac:dyDescent="0.2">
      <c r="A496" s="486">
        <v>27</v>
      </c>
      <c r="B496" s="487" t="s">
        <v>503</v>
      </c>
      <c r="C496" s="487" t="s">
        <v>509</v>
      </c>
      <c r="D496" s="571" t="s">
        <v>1822</v>
      </c>
      <c r="E496" s="572" t="s">
        <v>521</v>
      </c>
      <c r="F496" s="487" t="s">
        <v>504</v>
      </c>
      <c r="G496" s="487" t="s">
        <v>1195</v>
      </c>
      <c r="H496" s="487" t="s">
        <v>486</v>
      </c>
      <c r="I496" s="487" t="s">
        <v>1434</v>
      </c>
      <c r="J496" s="487" t="s">
        <v>1197</v>
      </c>
      <c r="K496" s="487" t="s">
        <v>1435</v>
      </c>
      <c r="L496" s="488">
        <v>246.39</v>
      </c>
      <c r="M496" s="488">
        <v>739.17</v>
      </c>
      <c r="N496" s="487">
        <v>3</v>
      </c>
      <c r="O496" s="573">
        <v>2</v>
      </c>
      <c r="P496" s="488"/>
      <c r="Q496" s="513">
        <v>0</v>
      </c>
      <c r="R496" s="487"/>
      <c r="S496" s="513">
        <v>0</v>
      </c>
      <c r="T496" s="573"/>
      <c r="U496" s="529">
        <v>0</v>
      </c>
    </row>
    <row r="497" spans="1:21" ht="14.45" customHeight="1" x14ac:dyDescent="0.2">
      <c r="A497" s="486">
        <v>27</v>
      </c>
      <c r="B497" s="487" t="s">
        <v>503</v>
      </c>
      <c r="C497" s="487" t="s">
        <v>509</v>
      </c>
      <c r="D497" s="571" t="s">
        <v>1822</v>
      </c>
      <c r="E497" s="572" t="s">
        <v>521</v>
      </c>
      <c r="F497" s="487" t="s">
        <v>504</v>
      </c>
      <c r="G497" s="487" t="s">
        <v>1436</v>
      </c>
      <c r="H497" s="487" t="s">
        <v>271</v>
      </c>
      <c r="I497" s="487" t="s">
        <v>1437</v>
      </c>
      <c r="J497" s="487" t="s">
        <v>1438</v>
      </c>
      <c r="K497" s="487" t="s">
        <v>916</v>
      </c>
      <c r="L497" s="488">
        <v>87.98</v>
      </c>
      <c r="M497" s="488">
        <v>87.98</v>
      </c>
      <c r="N497" s="487">
        <v>1</v>
      </c>
      <c r="O497" s="573">
        <v>0.5</v>
      </c>
      <c r="P497" s="488"/>
      <c r="Q497" s="513">
        <v>0</v>
      </c>
      <c r="R497" s="487"/>
      <c r="S497" s="513">
        <v>0</v>
      </c>
      <c r="T497" s="573"/>
      <c r="U497" s="529">
        <v>0</v>
      </c>
    </row>
    <row r="498" spans="1:21" ht="14.45" customHeight="1" x14ac:dyDescent="0.2">
      <c r="A498" s="486">
        <v>27</v>
      </c>
      <c r="B498" s="487" t="s">
        <v>503</v>
      </c>
      <c r="C498" s="487" t="s">
        <v>509</v>
      </c>
      <c r="D498" s="571" t="s">
        <v>1822</v>
      </c>
      <c r="E498" s="572" t="s">
        <v>521</v>
      </c>
      <c r="F498" s="487" t="s">
        <v>504</v>
      </c>
      <c r="G498" s="487" t="s">
        <v>748</v>
      </c>
      <c r="H498" s="487" t="s">
        <v>271</v>
      </c>
      <c r="I498" s="487" t="s">
        <v>1439</v>
      </c>
      <c r="J498" s="487" t="s">
        <v>753</v>
      </c>
      <c r="K498" s="487" t="s">
        <v>1145</v>
      </c>
      <c r="L498" s="488">
        <v>124.49</v>
      </c>
      <c r="M498" s="488">
        <v>124.49</v>
      </c>
      <c r="N498" s="487">
        <v>1</v>
      </c>
      <c r="O498" s="573">
        <v>1</v>
      </c>
      <c r="P498" s="488"/>
      <c r="Q498" s="513">
        <v>0</v>
      </c>
      <c r="R498" s="487"/>
      <c r="S498" s="513">
        <v>0</v>
      </c>
      <c r="T498" s="573"/>
      <c r="U498" s="529">
        <v>0</v>
      </c>
    </row>
    <row r="499" spans="1:21" ht="14.45" customHeight="1" x14ac:dyDescent="0.2">
      <c r="A499" s="486">
        <v>27</v>
      </c>
      <c r="B499" s="487" t="s">
        <v>503</v>
      </c>
      <c r="C499" s="487" t="s">
        <v>509</v>
      </c>
      <c r="D499" s="571" t="s">
        <v>1822</v>
      </c>
      <c r="E499" s="572" t="s">
        <v>521</v>
      </c>
      <c r="F499" s="487" t="s">
        <v>504</v>
      </c>
      <c r="G499" s="487" t="s">
        <v>748</v>
      </c>
      <c r="H499" s="487" t="s">
        <v>271</v>
      </c>
      <c r="I499" s="487" t="s">
        <v>749</v>
      </c>
      <c r="J499" s="487" t="s">
        <v>750</v>
      </c>
      <c r="K499" s="487" t="s">
        <v>751</v>
      </c>
      <c r="L499" s="488">
        <v>414.96</v>
      </c>
      <c r="M499" s="488">
        <v>414.96</v>
      </c>
      <c r="N499" s="487">
        <v>1</v>
      </c>
      <c r="O499" s="573">
        <v>1</v>
      </c>
      <c r="P499" s="488"/>
      <c r="Q499" s="513">
        <v>0</v>
      </c>
      <c r="R499" s="487"/>
      <c r="S499" s="513">
        <v>0</v>
      </c>
      <c r="T499" s="573"/>
      <c r="U499" s="529">
        <v>0</v>
      </c>
    </row>
    <row r="500" spans="1:21" ht="14.45" customHeight="1" x14ac:dyDescent="0.2">
      <c r="A500" s="486">
        <v>27</v>
      </c>
      <c r="B500" s="487" t="s">
        <v>503</v>
      </c>
      <c r="C500" s="487" t="s">
        <v>509</v>
      </c>
      <c r="D500" s="571" t="s">
        <v>1822</v>
      </c>
      <c r="E500" s="572" t="s">
        <v>521</v>
      </c>
      <c r="F500" s="487" t="s">
        <v>504</v>
      </c>
      <c r="G500" s="487" t="s">
        <v>748</v>
      </c>
      <c r="H500" s="487" t="s">
        <v>271</v>
      </c>
      <c r="I500" s="487" t="s">
        <v>752</v>
      </c>
      <c r="J500" s="487" t="s">
        <v>753</v>
      </c>
      <c r="K500" s="487" t="s">
        <v>754</v>
      </c>
      <c r="L500" s="488">
        <v>373.46</v>
      </c>
      <c r="M500" s="488">
        <v>1120.3799999999999</v>
      </c>
      <c r="N500" s="487">
        <v>3</v>
      </c>
      <c r="O500" s="573">
        <v>2.5</v>
      </c>
      <c r="P500" s="488">
        <v>746.92</v>
      </c>
      <c r="Q500" s="513">
        <v>0.66666666666666674</v>
      </c>
      <c r="R500" s="487">
        <v>2</v>
      </c>
      <c r="S500" s="513">
        <v>0.66666666666666663</v>
      </c>
      <c r="T500" s="573">
        <v>1.5</v>
      </c>
      <c r="U500" s="529">
        <v>0.6</v>
      </c>
    </row>
    <row r="501" spans="1:21" ht="14.45" customHeight="1" x14ac:dyDescent="0.2">
      <c r="A501" s="486">
        <v>27</v>
      </c>
      <c r="B501" s="487" t="s">
        <v>503</v>
      </c>
      <c r="C501" s="487" t="s">
        <v>509</v>
      </c>
      <c r="D501" s="571" t="s">
        <v>1822</v>
      </c>
      <c r="E501" s="572" t="s">
        <v>521</v>
      </c>
      <c r="F501" s="487" t="s">
        <v>504</v>
      </c>
      <c r="G501" s="487" t="s">
        <v>748</v>
      </c>
      <c r="H501" s="487" t="s">
        <v>271</v>
      </c>
      <c r="I501" s="487" t="s">
        <v>1198</v>
      </c>
      <c r="J501" s="487" t="s">
        <v>750</v>
      </c>
      <c r="K501" s="487" t="s">
        <v>1199</v>
      </c>
      <c r="L501" s="488">
        <v>124.49</v>
      </c>
      <c r="M501" s="488">
        <v>373.46999999999997</v>
      </c>
      <c r="N501" s="487">
        <v>3</v>
      </c>
      <c r="O501" s="573">
        <v>1</v>
      </c>
      <c r="P501" s="488"/>
      <c r="Q501" s="513">
        <v>0</v>
      </c>
      <c r="R501" s="487"/>
      <c r="S501" s="513">
        <v>0</v>
      </c>
      <c r="T501" s="573"/>
      <c r="U501" s="529">
        <v>0</v>
      </c>
    </row>
    <row r="502" spans="1:21" ht="14.45" customHeight="1" x14ac:dyDescent="0.2">
      <c r="A502" s="486">
        <v>27</v>
      </c>
      <c r="B502" s="487" t="s">
        <v>503</v>
      </c>
      <c r="C502" s="487" t="s">
        <v>509</v>
      </c>
      <c r="D502" s="571" t="s">
        <v>1822</v>
      </c>
      <c r="E502" s="572" t="s">
        <v>521</v>
      </c>
      <c r="F502" s="487" t="s">
        <v>504</v>
      </c>
      <c r="G502" s="487" t="s">
        <v>1200</v>
      </c>
      <c r="H502" s="487" t="s">
        <v>486</v>
      </c>
      <c r="I502" s="487" t="s">
        <v>1201</v>
      </c>
      <c r="J502" s="487" t="s">
        <v>1202</v>
      </c>
      <c r="K502" s="487" t="s">
        <v>1203</v>
      </c>
      <c r="L502" s="488">
        <v>419.2</v>
      </c>
      <c r="M502" s="488">
        <v>419.2</v>
      </c>
      <c r="N502" s="487">
        <v>1</v>
      </c>
      <c r="O502" s="573">
        <v>0.5</v>
      </c>
      <c r="P502" s="488">
        <v>419.2</v>
      </c>
      <c r="Q502" s="513">
        <v>1</v>
      </c>
      <c r="R502" s="487">
        <v>1</v>
      </c>
      <c r="S502" s="513">
        <v>1</v>
      </c>
      <c r="T502" s="573">
        <v>0.5</v>
      </c>
      <c r="U502" s="529">
        <v>1</v>
      </c>
    </row>
    <row r="503" spans="1:21" ht="14.45" customHeight="1" x14ac:dyDescent="0.2">
      <c r="A503" s="486">
        <v>27</v>
      </c>
      <c r="B503" s="487" t="s">
        <v>503</v>
      </c>
      <c r="C503" s="487" t="s">
        <v>509</v>
      </c>
      <c r="D503" s="571" t="s">
        <v>1822</v>
      </c>
      <c r="E503" s="572" t="s">
        <v>521</v>
      </c>
      <c r="F503" s="487" t="s">
        <v>504</v>
      </c>
      <c r="G503" s="487" t="s">
        <v>1200</v>
      </c>
      <c r="H503" s="487" t="s">
        <v>271</v>
      </c>
      <c r="I503" s="487" t="s">
        <v>1440</v>
      </c>
      <c r="J503" s="487" t="s">
        <v>1441</v>
      </c>
      <c r="K503" s="487" t="s">
        <v>1203</v>
      </c>
      <c r="L503" s="488">
        <v>419.2</v>
      </c>
      <c r="M503" s="488">
        <v>419.2</v>
      </c>
      <c r="N503" s="487">
        <v>1</v>
      </c>
      <c r="O503" s="573">
        <v>1</v>
      </c>
      <c r="P503" s="488">
        <v>419.2</v>
      </c>
      <c r="Q503" s="513">
        <v>1</v>
      </c>
      <c r="R503" s="487">
        <v>1</v>
      </c>
      <c r="S503" s="513">
        <v>1</v>
      </c>
      <c r="T503" s="573">
        <v>1</v>
      </c>
      <c r="U503" s="529">
        <v>1</v>
      </c>
    </row>
    <row r="504" spans="1:21" ht="14.45" customHeight="1" x14ac:dyDescent="0.2">
      <c r="A504" s="486">
        <v>27</v>
      </c>
      <c r="B504" s="487" t="s">
        <v>503</v>
      </c>
      <c r="C504" s="487" t="s">
        <v>509</v>
      </c>
      <c r="D504" s="571" t="s">
        <v>1822</v>
      </c>
      <c r="E504" s="572" t="s">
        <v>521</v>
      </c>
      <c r="F504" s="487" t="s">
        <v>504</v>
      </c>
      <c r="G504" s="487" t="s">
        <v>759</v>
      </c>
      <c r="H504" s="487" t="s">
        <v>486</v>
      </c>
      <c r="I504" s="487" t="s">
        <v>1208</v>
      </c>
      <c r="J504" s="487" t="s">
        <v>761</v>
      </c>
      <c r="K504" s="487" t="s">
        <v>1209</v>
      </c>
      <c r="L504" s="488">
        <v>85.02</v>
      </c>
      <c r="M504" s="488">
        <v>85.02</v>
      </c>
      <c r="N504" s="487">
        <v>1</v>
      </c>
      <c r="O504" s="573">
        <v>0.5</v>
      </c>
      <c r="P504" s="488"/>
      <c r="Q504" s="513">
        <v>0</v>
      </c>
      <c r="R504" s="487"/>
      <c r="S504" s="513">
        <v>0</v>
      </c>
      <c r="T504" s="573"/>
      <c r="U504" s="529">
        <v>0</v>
      </c>
    </row>
    <row r="505" spans="1:21" ht="14.45" customHeight="1" x14ac:dyDescent="0.2">
      <c r="A505" s="486">
        <v>27</v>
      </c>
      <c r="B505" s="487" t="s">
        <v>503</v>
      </c>
      <c r="C505" s="487" t="s">
        <v>509</v>
      </c>
      <c r="D505" s="571" t="s">
        <v>1822</v>
      </c>
      <c r="E505" s="572" t="s">
        <v>521</v>
      </c>
      <c r="F505" s="487" t="s">
        <v>504</v>
      </c>
      <c r="G505" s="487" t="s">
        <v>771</v>
      </c>
      <c r="H505" s="487" t="s">
        <v>271</v>
      </c>
      <c r="I505" s="487" t="s">
        <v>772</v>
      </c>
      <c r="J505" s="487" t="s">
        <v>773</v>
      </c>
      <c r="K505" s="487" t="s">
        <v>774</v>
      </c>
      <c r="L505" s="488">
        <v>32.81</v>
      </c>
      <c r="M505" s="488">
        <v>164.05</v>
      </c>
      <c r="N505" s="487">
        <v>5</v>
      </c>
      <c r="O505" s="573">
        <v>0.5</v>
      </c>
      <c r="P505" s="488">
        <v>164.05</v>
      </c>
      <c r="Q505" s="513">
        <v>1</v>
      </c>
      <c r="R505" s="487">
        <v>5</v>
      </c>
      <c r="S505" s="513">
        <v>1</v>
      </c>
      <c r="T505" s="573">
        <v>0.5</v>
      </c>
      <c r="U505" s="529">
        <v>1</v>
      </c>
    </row>
    <row r="506" spans="1:21" ht="14.45" customHeight="1" x14ac:dyDescent="0.2">
      <c r="A506" s="486">
        <v>27</v>
      </c>
      <c r="B506" s="487" t="s">
        <v>503</v>
      </c>
      <c r="C506" s="487" t="s">
        <v>509</v>
      </c>
      <c r="D506" s="571" t="s">
        <v>1822</v>
      </c>
      <c r="E506" s="572" t="s">
        <v>521</v>
      </c>
      <c r="F506" s="487" t="s">
        <v>504</v>
      </c>
      <c r="G506" s="487" t="s">
        <v>779</v>
      </c>
      <c r="H506" s="487" t="s">
        <v>271</v>
      </c>
      <c r="I506" s="487" t="s">
        <v>1216</v>
      </c>
      <c r="J506" s="487" t="s">
        <v>1217</v>
      </c>
      <c r="K506" s="487" t="s">
        <v>1218</v>
      </c>
      <c r="L506" s="488">
        <v>75.05</v>
      </c>
      <c r="M506" s="488">
        <v>150.1</v>
      </c>
      <c r="N506" s="487">
        <v>2</v>
      </c>
      <c r="O506" s="573">
        <v>1</v>
      </c>
      <c r="P506" s="488">
        <v>150.1</v>
      </c>
      <c r="Q506" s="513">
        <v>1</v>
      </c>
      <c r="R506" s="487">
        <v>2</v>
      </c>
      <c r="S506" s="513">
        <v>1</v>
      </c>
      <c r="T506" s="573">
        <v>1</v>
      </c>
      <c r="U506" s="529">
        <v>1</v>
      </c>
    </row>
    <row r="507" spans="1:21" ht="14.45" customHeight="1" x14ac:dyDescent="0.2">
      <c r="A507" s="486">
        <v>27</v>
      </c>
      <c r="B507" s="487" t="s">
        <v>503</v>
      </c>
      <c r="C507" s="487" t="s">
        <v>509</v>
      </c>
      <c r="D507" s="571" t="s">
        <v>1822</v>
      </c>
      <c r="E507" s="572" t="s">
        <v>521</v>
      </c>
      <c r="F507" s="487" t="s">
        <v>504</v>
      </c>
      <c r="G507" s="487" t="s">
        <v>1442</v>
      </c>
      <c r="H507" s="487" t="s">
        <v>271</v>
      </c>
      <c r="I507" s="487" t="s">
        <v>1443</v>
      </c>
      <c r="J507" s="487" t="s">
        <v>1444</v>
      </c>
      <c r="K507" s="487" t="s">
        <v>1445</v>
      </c>
      <c r="L507" s="488">
        <v>0</v>
      </c>
      <c r="M507" s="488">
        <v>0</v>
      </c>
      <c r="N507" s="487">
        <v>2</v>
      </c>
      <c r="O507" s="573">
        <v>0.5</v>
      </c>
      <c r="P507" s="488"/>
      <c r="Q507" s="513"/>
      <c r="R507" s="487"/>
      <c r="S507" s="513">
        <v>0</v>
      </c>
      <c r="T507" s="573"/>
      <c r="U507" s="529">
        <v>0</v>
      </c>
    </row>
    <row r="508" spans="1:21" ht="14.45" customHeight="1" x14ac:dyDescent="0.2">
      <c r="A508" s="486">
        <v>27</v>
      </c>
      <c r="B508" s="487" t="s">
        <v>503</v>
      </c>
      <c r="C508" s="487" t="s">
        <v>509</v>
      </c>
      <c r="D508" s="571" t="s">
        <v>1822</v>
      </c>
      <c r="E508" s="572" t="s">
        <v>521</v>
      </c>
      <c r="F508" s="487" t="s">
        <v>504</v>
      </c>
      <c r="G508" s="487" t="s">
        <v>566</v>
      </c>
      <c r="H508" s="487" t="s">
        <v>271</v>
      </c>
      <c r="I508" s="487" t="s">
        <v>788</v>
      </c>
      <c r="J508" s="487" t="s">
        <v>789</v>
      </c>
      <c r="K508" s="487" t="s">
        <v>790</v>
      </c>
      <c r="L508" s="488">
        <v>164.01</v>
      </c>
      <c r="M508" s="488">
        <v>656.04</v>
      </c>
      <c r="N508" s="487">
        <v>4</v>
      </c>
      <c r="O508" s="573">
        <v>2.5</v>
      </c>
      <c r="P508" s="488">
        <v>164.01</v>
      </c>
      <c r="Q508" s="513">
        <v>0.25</v>
      </c>
      <c r="R508" s="487">
        <v>1</v>
      </c>
      <c r="S508" s="513">
        <v>0.25</v>
      </c>
      <c r="T508" s="573">
        <v>0.5</v>
      </c>
      <c r="U508" s="529">
        <v>0.2</v>
      </c>
    </row>
    <row r="509" spans="1:21" ht="14.45" customHeight="1" x14ac:dyDescent="0.2">
      <c r="A509" s="486">
        <v>27</v>
      </c>
      <c r="B509" s="487" t="s">
        <v>503</v>
      </c>
      <c r="C509" s="487" t="s">
        <v>509</v>
      </c>
      <c r="D509" s="571" t="s">
        <v>1822</v>
      </c>
      <c r="E509" s="572" t="s">
        <v>521</v>
      </c>
      <c r="F509" s="487" t="s">
        <v>504</v>
      </c>
      <c r="G509" s="487" t="s">
        <v>566</v>
      </c>
      <c r="H509" s="487" t="s">
        <v>271</v>
      </c>
      <c r="I509" s="487" t="s">
        <v>1446</v>
      </c>
      <c r="J509" s="487" t="s">
        <v>789</v>
      </c>
      <c r="K509" s="487" t="s">
        <v>1447</v>
      </c>
      <c r="L509" s="488">
        <v>49.2</v>
      </c>
      <c r="M509" s="488">
        <v>344.40000000000003</v>
      </c>
      <c r="N509" s="487">
        <v>7</v>
      </c>
      <c r="O509" s="573">
        <v>2</v>
      </c>
      <c r="P509" s="488">
        <v>196.8</v>
      </c>
      <c r="Q509" s="513">
        <v>0.5714285714285714</v>
      </c>
      <c r="R509" s="487">
        <v>4</v>
      </c>
      <c r="S509" s="513">
        <v>0.5714285714285714</v>
      </c>
      <c r="T509" s="573">
        <v>1.5</v>
      </c>
      <c r="U509" s="529">
        <v>0.75</v>
      </c>
    </row>
    <row r="510" spans="1:21" ht="14.45" customHeight="1" x14ac:dyDescent="0.2">
      <c r="A510" s="486">
        <v>27</v>
      </c>
      <c r="B510" s="487" t="s">
        <v>503</v>
      </c>
      <c r="C510" s="487" t="s">
        <v>509</v>
      </c>
      <c r="D510" s="571" t="s">
        <v>1822</v>
      </c>
      <c r="E510" s="572" t="s">
        <v>521</v>
      </c>
      <c r="F510" s="487" t="s">
        <v>504</v>
      </c>
      <c r="G510" s="487" t="s">
        <v>566</v>
      </c>
      <c r="H510" s="487" t="s">
        <v>271</v>
      </c>
      <c r="I510" s="487" t="s">
        <v>1219</v>
      </c>
      <c r="J510" s="487" t="s">
        <v>1220</v>
      </c>
      <c r="K510" s="487" t="s">
        <v>1221</v>
      </c>
      <c r="L510" s="488">
        <v>164.01</v>
      </c>
      <c r="M510" s="488">
        <v>164.01</v>
      </c>
      <c r="N510" s="487">
        <v>1</v>
      </c>
      <c r="O510" s="573">
        <v>0.5</v>
      </c>
      <c r="P510" s="488"/>
      <c r="Q510" s="513">
        <v>0</v>
      </c>
      <c r="R510" s="487"/>
      <c r="S510" s="513">
        <v>0</v>
      </c>
      <c r="T510" s="573"/>
      <c r="U510" s="529">
        <v>0</v>
      </c>
    </row>
    <row r="511" spans="1:21" ht="14.45" customHeight="1" x14ac:dyDescent="0.2">
      <c r="A511" s="486">
        <v>27</v>
      </c>
      <c r="B511" s="487" t="s">
        <v>503</v>
      </c>
      <c r="C511" s="487" t="s">
        <v>509</v>
      </c>
      <c r="D511" s="571" t="s">
        <v>1822</v>
      </c>
      <c r="E511" s="572" t="s">
        <v>521</v>
      </c>
      <c r="F511" s="487" t="s">
        <v>504</v>
      </c>
      <c r="G511" s="487" t="s">
        <v>566</v>
      </c>
      <c r="H511" s="487" t="s">
        <v>271</v>
      </c>
      <c r="I511" s="487" t="s">
        <v>1224</v>
      </c>
      <c r="J511" s="487" t="s">
        <v>1220</v>
      </c>
      <c r="K511" s="487" t="s">
        <v>1225</v>
      </c>
      <c r="L511" s="488">
        <v>49.2</v>
      </c>
      <c r="M511" s="488">
        <v>49.2</v>
      </c>
      <c r="N511" s="487">
        <v>1</v>
      </c>
      <c r="O511" s="573">
        <v>1</v>
      </c>
      <c r="P511" s="488"/>
      <c r="Q511" s="513">
        <v>0</v>
      </c>
      <c r="R511" s="487"/>
      <c r="S511" s="513">
        <v>0</v>
      </c>
      <c r="T511" s="573"/>
      <c r="U511" s="529">
        <v>0</v>
      </c>
    </row>
    <row r="512" spans="1:21" ht="14.45" customHeight="1" x14ac:dyDescent="0.2">
      <c r="A512" s="486">
        <v>27</v>
      </c>
      <c r="B512" s="487" t="s">
        <v>503</v>
      </c>
      <c r="C512" s="487" t="s">
        <v>509</v>
      </c>
      <c r="D512" s="571" t="s">
        <v>1822</v>
      </c>
      <c r="E512" s="572" t="s">
        <v>521</v>
      </c>
      <c r="F512" s="487" t="s">
        <v>504</v>
      </c>
      <c r="G512" s="487" t="s">
        <v>566</v>
      </c>
      <c r="H512" s="487" t="s">
        <v>271</v>
      </c>
      <c r="I512" s="487" t="s">
        <v>567</v>
      </c>
      <c r="J512" s="487" t="s">
        <v>568</v>
      </c>
      <c r="K512" s="487" t="s">
        <v>569</v>
      </c>
      <c r="L512" s="488">
        <v>164.01</v>
      </c>
      <c r="M512" s="488">
        <v>164.01</v>
      </c>
      <c r="N512" s="487">
        <v>1</v>
      </c>
      <c r="O512" s="573">
        <v>1</v>
      </c>
      <c r="P512" s="488"/>
      <c r="Q512" s="513">
        <v>0</v>
      </c>
      <c r="R512" s="487"/>
      <c r="S512" s="513">
        <v>0</v>
      </c>
      <c r="T512" s="573"/>
      <c r="U512" s="529">
        <v>0</v>
      </c>
    </row>
    <row r="513" spans="1:21" ht="14.45" customHeight="1" x14ac:dyDescent="0.2">
      <c r="A513" s="486">
        <v>27</v>
      </c>
      <c r="B513" s="487" t="s">
        <v>503</v>
      </c>
      <c r="C513" s="487" t="s">
        <v>509</v>
      </c>
      <c r="D513" s="571" t="s">
        <v>1822</v>
      </c>
      <c r="E513" s="572" t="s">
        <v>521</v>
      </c>
      <c r="F513" s="487" t="s">
        <v>504</v>
      </c>
      <c r="G513" s="487" t="s">
        <v>1448</v>
      </c>
      <c r="H513" s="487" t="s">
        <v>271</v>
      </c>
      <c r="I513" s="487" t="s">
        <v>1449</v>
      </c>
      <c r="J513" s="487" t="s">
        <v>1450</v>
      </c>
      <c r="K513" s="487" t="s">
        <v>1451</v>
      </c>
      <c r="L513" s="488">
        <v>0</v>
      </c>
      <c r="M513" s="488">
        <v>0</v>
      </c>
      <c r="N513" s="487">
        <v>2</v>
      </c>
      <c r="O513" s="573">
        <v>1</v>
      </c>
      <c r="P513" s="488"/>
      <c r="Q513" s="513"/>
      <c r="R513" s="487"/>
      <c r="S513" s="513">
        <v>0</v>
      </c>
      <c r="T513" s="573"/>
      <c r="U513" s="529">
        <v>0</v>
      </c>
    </row>
    <row r="514" spans="1:21" ht="14.45" customHeight="1" x14ac:dyDescent="0.2">
      <c r="A514" s="486">
        <v>27</v>
      </c>
      <c r="B514" s="487" t="s">
        <v>503</v>
      </c>
      <c r="C514" s="487" t="s">
        <v>509</v>
      </c>
      <c r="D514" s="571" t="s">
        <v>1822</v>
      </c>
      <c r="E514" s="572" t="s">
        <v>521</v>
      </c>
      <c r="F514" s="487" t="s">
        <v>504</v>
      </c>
      <c r="G514" s="487" t="s">
        <v>806</v>
      </c>
      <c r="H514" s="487" t="s">
        <v>271</v>
      </c>
      <c r="I514" s="487" t="s">
        <v>1242</v>
      </c>
      <c r="J514" s="487" t="s">
        <v>808</v>
      </c>
      <c r="K514" s="487" t="s">
        <v>1243</v>
      </c>
      <c r="L514" s="488">
        <v>36.909999999999997</v>
      </c>
      <c r="M514" s="488">
        <v>110.72999999999999</v>
      </c>
      <c r="N514" s="487">
        <v>3</v>
      </c>
      <c r="O514" s="573">
        <v>1</v>
      </c>
      <c r="P514" s="488"/>
      <c r="Q514" s="513">
        <v>0</v>
      </c>
      <c r="R514" s="487"/>
      <c r="S514" s="513">
        <v>0</v>
      </c>
      <c r="T514" s="573"/>
      <c r="U514" s="529">
        <v>0</v>
      </c>
    </row>
    <row r="515" spans="1:21" ht="14.45" customHeight="1" x14ac:dyDescent="0.2">
      <c r="A515" s="486">
        <v>27</v>
      </c>
      <c r="B515" s="487" t="s">
        <v>503</v>
      </c>
      <c r="C515" s="487" t="s">
        <v>509</v>
      </c>
      <c r="D515" s="571" t="s">
        <v>1822</v>
      </c>
      <c r="E515" s="572" t="s">
        <v>521</v>
      </c>
      <c r="F515" s="487" t="s">
        <v>504</v>
      </c>
      <c r="G515" s="487" t="s">
        <v>810</v>
      </c>
      <c r="H515" s="487" t="s">
        <v>271</v>
      </c>
      <c r="I515" s="487" t="s">
        <v>1452</v>
      </c>
      <c r="J515" s="487" t="s">
        <v>812</v>
      </c>
      <c r="K515" s="487" t="s">
        <v>1453</v>
      </c>
      <c r="L515" s="488">
        <v>486.58</v>
      </c>
      <c r="M515" s="488">
        <v>486.58</v>
      </c>
      <c r="N515" s="487">
        <v>1</v>
      </c>
      <c r="O515" s="573">
        <v>0.5</v>
      </c>
      <c r="P515" s="488"/>
      <c r="Q515" s="513">
        <v>0</v>
      </c>
      <c r="R515" s="487"/>
      <c r="S515" s="513">
        <v>0</v>
      </c>
      <c r="T515" s="573"/>
      <c r="U515" s="529">
        <v>0</v>
      </c>
    </row>
    <row r="516" spans="1:21" ht="14.45" customHeight="1" x14ac:dyDescent="0.2">
      <c r="A516" s="486">
        <v>27</v>
      </c>
      <c r="B516" s="487" t="s">
        <v>503</v>
      </c>
      <c r="C516" s="487" t="s">
        <v>509</v>
      </c>
      <c r="D516" s="571" t="s">
        <v>1822</v>
      </c>
      <c r="E516" s="572" t="s">
        <v>521</v>
      </c>
      <c r="F516" s="487" t="s">
        <v>504</v>
      </c>
      <c r="G516" s="487" t="s">
        <v>820</v>
      </c>
      <c r="H516" s="487" t="s">
        <v>271</v>
      </c>
      <c r="I516" s="487" t="s">
        <v>1454</v>
      </c>
      <c r="J516" s="487" t="s">
        <v>822</v>
      </c>
      <c r="K516" s="487" t="s">
        <v>1455</v>
      </c>
      <c r="L516" s="488">
        <v>29.27</v>
      </c>
      <c r="M516" s="488">
        <v>58.54</v>
      </c>
      <c r="N516" s="487">
        <v>2</v>
      </c>
      <c r="O516" s="573">
        <v>0.5</v>
      </c>
      <c r="P516" s="488"/>
      <c r="Q516" s="513">
        <v>0</v>
      </c>
      <c r="R516" s="487"/>
      <c r="S516" s="513">
        <v>0</v>
      </c>
      <c r="T516" s="573"/>
      <c r="U516" s="529">
        <v>0</v>
      </c>
    </row>
    <row r="517" spans="1:21" ht="14.45" customHeight="1" x14ac:dyDescent="0.2">
      <c r="A517" s="486">
        <v>27</v>
      </c>
      <c r="B517" s="487" t="s">
        <v>503</v>
      </c>
      <c r="C517" s="487" t="s">
        <v>509</v>
      </c>
      <c r="D517" s="571" t="s">
        <v>1822</v>
      </c>
      <c r="E517" s="572" t="s">
        <v>521</v>
      </c>
      <c r="F517" s="487" t="s">
        <v>504</v>
      </c>
      <c r="G517" s="487" t="s">
        <v>1456</v>
      </c>
      <c r="H517" s="487" t="s">
        <v>271</v>
      </c>
      <c r="I517" s="487" t="s">
        <v>1457</v>
      </c>
      <c r="J517" s="487" t="s">
        <v>1458</v>
      </c>
      <c r="K517" s="487" t="s">
        <v>1459</v>
      </c>
      <c r="L517" s="488">
        <v>111.72</v>
      </c>
      <c r="M517" s="488">
        <v>223.44</v>
      </c>
      <c r="N517" s="487">
        <v>2</v>
      </c>
      <c r="O517" s="573">
        <v>0.5</v>
      </c>
      <c r="P517" s="488"/>
      <c r="Q517" s="513">
        <v>0</v>
      </c>
      <c r="R517" s="487"/>
      <c r="S517" s="513">
        <v>0</v>
      </c>
      <c r="T517" s="573"/>
      <c r="U517" s="529">
        <v>0</v>
      </c>
    </row>
    <row r="518" spans="1:21" ht="14.45" customHeight="1" x14ac:dyDescent="0.2">
      <c r="A518" s="486">
        <v>27</v>
      </c>
      <c r="B518" s="487" t="s">
        <v>503</v>
      </c>
      <c r="C518" s="487" t="s">
        <v>509</v>
      </c>
      <c r="D518" s="571" t="s">
        <v>1822</v>
      </c>
      <c r="E518" s="572" t="s">
        <v>521</v>
      </c>
      <c r="F518" s="487" t="s">
        <v>504</v>
      </c>
      <c r="G518" s="487" t="s">
        <v>827</v>
      </c>
      <c r="H518" s="487" t="s">
        <v>486</v>
      </c>
      <c r="I518" s="487" t="s">
        <v>1245</v>
      </c>
      <c r="J518" s="487" t="s">
        <v>1246</v>
      </c>
      <c r="K518" s="487" t="s">
        <v>1247</v>
      </c>
      <c r="L518" s="488">
        <v>93.43</v>
      </c>
      <c r="M518" s="488">
        <v>560.58000000000004</v>
      </c>
      <c r="N518" s="487">
        <v>6</v>
      </c>
      <c r="O518" s="573">
        <v>2</v>
      </c>
      <c r="P518" s="488">
        <v>280.29000000000002</v>
      </c>
      <c r="Q518" s="513">
        <v>0.5</v>
      </c>
      <c r="R518" s="487">
        <v>3</v>
      </c>
      <c r="S518" s="513">
        <v>0.5</v>
      </c>
      <c r="T518" s="573">
        <v>1</v>
      </c>
      <c r="U518" s="529">
        <v>0.5</v>
      </c>
    </row>
    <row r="519" spans="1:21" ht="14.45" customHeight="1" x14ac:dyDescent="0.2">
      <c r="A519" s="486">
        <v>27</v>
      </c>
      <c r="B519" s="487" t="s">
        <v>503</v>
      </c>
      <c r="C519" s="487" t="s">
        <v>509</v>
      </c>
      <c r="D519" s="571" t="s">
        <v>1822</v>
      </c>
      <c r="E519" s="572" t="s">
        <v>521</v>
      </c>
      <c r="F519" s="487" t="s">
        <v>504</v>
      </c>
      <c r="G519" s="487" t="s">
        <v>827</v>
      </c>
      <c r="H519" s="487" t="s">
        <v>486</v>
      </c>
      <c r="I519" s="487" t="s">
        <v>1460</v>
      </c>
      <c r="J519" s="487" t="s">
        <v>1246</v>
      </c>
      <c r="K519" s="487" t="s">
        <v>1461</v>
      </c>
      <c r="L519" s="488">
        <v>186.87</v>
      </c>
      <c r="M519" s="488">
        <v>373.74</v>
      </c>
      <c r="N519" s="487">
        <v>2</v>
      </c>
      <c r="O519" s="573">
        <v>0.5</v>
      </c>
      <c r="P519" s="488"/>
      <c r="Q519" s="513">
        <v>0</v>
      </c>
      <c r="R519" s="487"/>
      <c r="S519" s="513">
        <v>0</v>
      </c>
      <c r="T519" s="573"/>
      <c r="U519" s="529">
        <v>0</v>
      </c>
    </row>
    <row r="520" spans="1:21" ht="14.45" customHeight="1" x14ac:dyDescent="0.2">
      <c r="A520" s="486">
        <v>27</v>
      </c>
      <c r="B520" s="487" t="s">
        <v>503</v>
      </c>
      <c r="C520" s="487" t="s">
        <v>509</v>
      </c>
      <c r="D520" s="571" t="s">
        <v>1822</v>
      </c>
      <c r="E520" s="572" t="s">
        <v>521</v>
      </c>
      <c r="F520" s="487" t="s">
        <v>504</v>
      </c>
      <c r="G520" s="487" t="s">
        <v>835</v>
      </c>
      <c r="H520" s="487" t="s">
        <v>271</v>
      </c>
      <c r="I520" s="487" t="s">
        <v>836</v>
      </c>
      <c r="J520" s="487" t="s">
        <v>837</v>
      </c>
      <c r="K520" s="487" t="s">
        <v>838</v>
      </c>
      <c r="L520" s="488">
        <v>31.65</v>
      </c>
      <c r="M520" s="488">
        <v>94.949999999999989</v>
      </c>
      <c r="N520" s="487">
        <v>3</v>
      </c>
      <c r="O520" s="573">
        <v>2.5</v>
      </c>
      <c r="P520" s="488">
        <v>63.3</v>
      </c>
      <c r="Q520" s="513">
        <v>0.66666666666666674</v>
      </c>
      <c r="R520" s="487">
        <v>2</v>
      </c>
      <c r="S520" s="513">
        <v>0.66666666666666663</v>
      </c>
      <c r="T520" s="573">
        <v>2</v>
      </c>
      <c r="U520" s="529">
        <v>0.8</v>
      </c>
    </row>
    <row r="521" spans="1:21" ht="14.45" customHeight="1" x14ac:dyDescent="0.2">
      <c r="A521" s="486">
        <v>27</v>
      </c>
      <c r="B521" s="487" t="s">
        <v>503</v>
      </c>
      <c r="C521" s="487" t="s">
        <v>509</v>
      </c>
      <c r="D521" s="571" t="s">
        <v>1822</v>
      </c>
      <c r="E521" s="572" t="s">
        <v>521</v>
      </c>
      <c r="F521" s="487" t="s">
        <v>504</v>
      </c>
      <c r="G521" s="487" t="s">
        <v>835</v>
      </c>
      <c r="H521" s="487" t="s">
        <v>271</v>
      </c>
      <c r="I521" s="487" t="s">
        <v>1250</v>
      </c>
      <c r="J521" s="487" t="s">
        <v>840</v>
      </c>
      <c r="K521" s="487" t="s">
        <v>1251</v>
      </c>
      <c r="L521" s="488">
        <v>26.37</v>
      </c>
      <c r="M521" s="488">
        <v>52.74</v>
      </c>
      <c r="N521" s="487">
        <v>2</v>
      </c>
      <c r="O521" s="573">
        <v>0.5</v>
      </c>
      <c r="P521" s="488"/>
      <c r="Q521" s="513">
        <v>0</v>
      </c>
      <c r="R521" s="487"/>
      <c r="S521" s="513">
        <v>0</v>
      </c>
      <c r="T521" s="573"/>
      <c r="U521" s="529">
        <v>0</v>
      </c>
    </row>
    <row r="522" spans="1:21" ht="14.45" customHeight="1" x14ac:dyDescent="0.2">
      <c r="A522" s="486">
        <v>27</v>
      </c>
      <c r="B522" s="487" t="s">
        <v>503</v>
      </c>
      <c r="C522" s="487" t="s">
        <v>509</v>
      </c>
      <c r="D522" s="571" t="s">
        <v>1822</v>
      </c>
      <c r="E522" s="572" t="s">
        <v>521</v>
      </c>
      <c r="F522" s="487" t="s">
        <v>504</v>
      </c>
      <c r="G522" s="487" t="s">
        <v>835</v>
      </c>
      <c r="H522" s="487" t="s">
        <v>271</v>
      </c>
      <c r="I522" s="487" t="s">
        <v>845</v>
      </c>
      <c r="J522" s="487" t="s">
        <v>837</v>
      </c>
      <c r="K522" s="487" t="s">
        <v>540</v>
      </c>
      <c r="L522" s="488">
        <v>0</v>
      </c>
      <c r="M522" s="488">
        <v>0</v>
      </c>
      <c r="N522" s="487">
        <v>1</v>
      </c>
      <c r="O522" s="573">
        <v>0.5</v>
      </c>
      <c r="P522" s="488"/>
      <c r="Q522" s="513"/>
      <c r="R522" s="487"/>
      <c r="S522" s="513">
        <v>0</v>
      </c>
      <c r="T522" s="573"/>
      <c r="U522" s="529">
        <v>0</v>
      </c>
    </row>
    <row r="523" spans="1:21" ht="14.45" customHeight="1" x14ac:dyDescent="0.2">
      <c r="A523" s="486">
        <v>27</v>
      </c>
      <c r="B523" s="487" t="s">
        <v>503</v>
      </c>
      <c r="C523" s="487" t="s">
        <v>509</v>
      </c>
      <c r="D523" s="571" t="s">
        <v>1822</v>
      </c>
      <c r="E523" s="572" t="s">
        <v>521</v>
      </c>
      <c r="F523" s="487" t="s">
        <v>504</v>
      </c>
      <c r="G523" s="487" t="s">
        <v>835</v>
      </c>
      <c r="H523" s="487" t="s">
        <v>271</v>
      </c>
      <c r="I523" s="487" t="s">
        <v>845</v>
      </c>
      <c r="J523" s="487" t="s">
        <v>837</v>
      </c>
      <c r="K523" s="487" t="s">
        <v>540</v>
      </c>
      <c r="L523" s="488">
        <v>58.62</v>
      </c>
      <c r="M523" s="488">
        <v>351.71999999999997</v>
      </c>
      <c r="N523" s="487">
        <v>6</v>
      </c>
      <c r="O523" s="573">
        <v>6</v>
      </c>
      <c r="P523" s="488">
        <v>293.09999999999997</v>
      </c>
      <c r="Q523" s="513">
        <v>0.83333333333333326</v>
      </c>
      <c r="R523" s="487">
        <v>5</v>
      </c>
      <c r="S523" s="513">
        <v>0.83333333333333337</v>
      </c>
      <c r="T523" s="573">
        <v>5</v>
      </c>
      <c r="U523" s="529">
        <v>0.83333333333333337</v>
      </c>
    </row>
    <row r="524" spans="1:21" ht="14.45" customHeight="1" x14ac:dyDescent="0.2">
      <c r="A524" s="486">
        <v>27</v>
      </c>
      <c r="B524" s="487" t="s">
        <v>503</v>
      </c>
      <c r="C524" s="487" t="s">
        <v>509</v>
      </c>
      <c r="D524" s="571" t="s">
        <v>1822</v>
      </c>
      <c r="E524" s="572" t="s">
        <v>521</v>
      </c>
      <c r="F524" s="487" t="s">
        <v>504</v>
      </c>
      <c r="G524" s="487" t="s">
        <v>835</v>
      </c>
      <c r="H524" s="487" t="s">
        <v>271</v>
      </c>
      <c r="I524" s="487" t="s">
        <v>1252</v>
      </c>
      <c r="J524" s="487" t="s">
        <v>837</v>
      </c>
      <c r="K524" s="487" t="s">
        <v>838</v>
      </c>
      <c r="L524" s="488">
        <v>31.65</v>
      </c>
      <c r="M524" s="488">
        <v>63.3</v>
      </c>
      <c r="N524" s="487">
        <v>2</v>
      </c>
      <c r="O524" s="573">
        <v>1</v>
      </c>
      <c r="P524" s="488"/>
      <c r="Q524" s="513">
        <v>0</v>
      </c>
      <c r="R524" s="487"/>
      <c r="S524" s="513">
        <v>0</v>
      </c>
      <c r="T524" s="573"/>
      <c r="U524" s="529">
        <v>0</v>
      </c>
    </row>
    <row r="525" spans="1:21" ht="14.45" customHeight="1" x14ac:dyDescent="0.2">
      <c r="A525" s="486">
        <v>27</v>
      </c>
      <c r="B525" s="487" t="s">
        <v>503</v>
      </c>
      <c r="C525" s="487" t="s">
        <v>509</v>
      </c>
      <c r="D525" s="571" t="s">
        <v>1822</v>
      </c>
      <c r="E525" s="572" t="s">
        <v>521</v>
      </c>
      <c r="F525" s="487" t="s">
        <v>504</v>
      </c>
      <c r="G525" s="487" t="s">
        <v>835</v>
      </c>
      <c r="H525" s="487" t="s">
        <v>271</v>
      </c>
      <c r="I525" s="487" t="s">
        <v>846</v>
      </c>
      <c r="J525" s="487" t="s">
        <v>837</v>
      </c>
      <c r="K525" s="487" t="s">
        <v>540</v>
      </c>
      <c r="L525" s="488">
        <v>58.62</v>
      </c>
      <c r="M525" s="488">
        <v>58.62</v>
      </c>
      <c r="N525" s="487">
        <v>1</v>
      </c>
      <c r="O525" s="573">
        <v>0.5</v>
      </c>
      <c r="P525" s="488"/>
      <c r="Q525" s="513">
        <v>0</v>
      </c>
      <c r="R525" s="487"/>
      <c r="S525" s="513">
        <v>0</v>
      </c>
      <c r="T525" s="573"/>
      <c r="U525" s="529">
        <v>0</v>
      </c>
    </row>
    <row r="526" spans="1:21" ht="14.45" customHeight="1" x14ac:dyDescent="0.2">
      <c r="A526" s="486">
        <v>27</v>
      </c>
      <c r="B526" s="487" t="s">
        <v>503</v>
      </c>
      <c r="C526" s="487" t="s">
        <v>509</v>
      </c>
      <c r="D526" s="571" t="s">
        <v>1822</v>
      </c>
      <c r="E526" s="572" t="s">
        <v>521</v>
      </c>
      <c r="F526" s="487" t="s">
        <v>504</v>
      </c>
      <c r="G526" s="487" t="s">
        <v>851</v>
      </c>
      <c r="H526" s="487" t="s">
        <v>271</v>
      </c>
      <c r="I526" s="487" t="s">
        <v>852</v>
      </c>
      <c r="J526" s="487" t="s">
        <v>853</v>
      </c>
      <c r="K526" s="487" t="s">
        <v>854</v>
      </c>
      <c r="L526" s="488">
        <v>760.22</v>
      </c>
      <c r="M526" s="488">
        <v>1520.44</v>
      </c>
      <c r="N526" s="487">
        <v>2</v>
      </c>
      <c r="O526" s="573">
        <v>0.5</v>
      </c>
      <c r="P526" s="488">
        <v>1520.44</v>
      </c>
      <c r="Q526" s="513">
        <v>1</v>
      </c>
      <c r="R526" s="487">
        <v>2</v>
      </c>
      <c r="S526" s="513">
        <v>1</v>
      </c>
      <c r="T526" s="573">
        <v>0.5</v>
      </c>
      <c r="U526" s="529">
        <v>1</v>
      </c>
    </row>
    <row r="527" spans="1:21" ht="14.45" customHeight="1" x14ac:dyDescent="0.2">
      <c r="A527" s="486">
        <v>27</v>
      </c>
      <c r="B527" s="487" t="s">
        <v>503</v>
      </c>
      <c r="C527" s="487" t="s">
        <v>509</v>
      </c>
      <c r="D527" s="571" t="s">
        <v>1822</v>
      </c>
      <c r="E527" s="572" t="s">
        <v>521</v>
      </c>
      <c r="F527" s="487" t="s">
        <v>504</v>
      </c>
      <c r="G527" s="487" t="s">
        <v>851</v>
      </c>
      <c r="H527" s="487" t="s">
        <v>271</v>
      </c>
      <c r="I527" s="487" t="s">
        <v>1462</v>
      </c>
      <c r="J527" s="487" t="s">
        <v>1463</v>
      </c>
      <c r="K527" s="487" t="s">
        <v>1464</v>
      </c>
      <c r="L527" s="488">
        <v>1520.46</v>
      </c>
      <c r="M527" s="488">
        <v>3040.92</v>
      </c>
      <c r="N527" s="487">
        <v>2</v>
      </c>
      <c r="O527" s="573">
        <v>1</v>
      </c>
      <c r="P527" s="488"/>
      <c r="Q527" s="513">
        <v>0</v>
      </c>
      <c r="R527" s="487"/>
      <c r="S527" s="513">
        <v>0</v>
      </c>
      <c r="T527" s="573"/>
      <c r="U527" s="529">
        <v>0</v>
      </c>
    </row>
    <row r="528" spans="1:21" ht="14.45" customHeight="1" x14ac:dyDescent="0.2">
      <c r="A528" s="486">
        <v>27</v>
      </c>
      <c r="B528" s="487" t="s">
        <v>503</v>
      </c>
      <c r="C528" s="487" t="s">
        <v>509</v>
      </c>
      <c r="D528" s="571" t="s">
        <v>1822</v>
      </c>
      <c r="E528" s="572" t="s">
        <v>521</v>
      </c>
      <c r="F528" s="487" t="s">
        <v>504</v>
      </c>
      <c r="G528" s="487" t="s">
        <v>859</v>
      </c>
      <c r="H528" s="487" t="s">
        <v>486</v>
      </c>
      <c r="I528" s="487" t="s">
        <v>1465</v>
      </c>
      <c r="J528" s="487" t="s">
        <v>861</v>
      </c>
      <c r="K528" s="487" t="s">
        <v>1466</v>
      </c>
      <c r="L528" s="488">
        <v>57.64</v>
      </c>
      <c r="M528" s="488">
        <v>172.92000000000002</v>
      </c>
      <c r="N528" s="487">
        <v>3</v>
      </c>
      <c r="O528" s="573">
        <v>1</v>
      </c>
      <c r="P528" s="488"/>
      <c r="Q528" s="513">
        <v>0</v>
      </c>
      <c r="R528" s="487"/>
      <c r="S528" s="513">
        <v>0</v>
      </c>
      <c r="T528" s="573"/>
      <c r="U528" s="529">
        <v>0</v>
      </c>
    </row>
    <row r="529" spans="1:21" ht="14.45" customHeight="1" x14ac:dyDescent="0.2">
      <c r="A529" s="486">
        <v>27</v>
      </c>
      <c r="B529" s="487" t="s">
        <v>503</v>
      </c>
      <c r="C529" s="487" t="s">
        <v>509</v>
      </c>
      <c r="D529" s="571" t="s">
        <v>1822</v>
      </c>
      <c r="E529" s="572" t="s">
        <v>521</v>
      </c>
      <c r="F529" s="487" t="s">
        <v>504</v>
      </c>
      <c r="G529" s="487" t="s">
        <v>873</v>
      </c>
      <c r="H529" s="487" t="s">
        <v>486</v>
      </c>
      <c r="I529" s="487" t="s">
        <v>874</v>
      </c>
      <c r="J529" s="487" t="s">
        <v>875</v>
      </c>
      <c r="K529" s="487" t="s">
        <v>876</v>
      </c>
      <c r="L529" s="488">
        <v>77.790000000000006</v>
      </c>
      <c r="M529" s="488">
        <v>77.790000000000006</v>
      </c>
      <c r="N529" s="487">
        <v>1</v>
      </c>
      <c r="O529" s="573">
        <v>0.5</v>
      </c>
      <c r="P529" s="488">
        <v>77.790000000000006</v>
      </c>
      <c r="Q529" s="513">
        <v>1</v>
      </c>
      <c r="R529" s="487">
        <v>1</v>
      </c>
      <c r="S529" s="513">
        <v>1</v>
      </c>
      <c r="T529" s="573">
        <v>0.5</v>
      </c>
      <c r="U529" s="529">
        <v>1</v>
      </c>
    </row>
    <row r="530" spans="1:21" ht="14.45" customHeight="1" x14ac:dyDescent="0.2">
      <c r="A530" s="486">
        <v>27</v>
      </c>
      <c r="B530" s="487" t="s">
        <v>503</v>
      </c>
      <c r="C530" s="487" t="s">
        <v>509</v>
      </c>
      <c r="D530" s="571" t="s">
        <v>1822</v>
      </c>
      <c r="E530" s="572" t="s">
        <v>521</v>
      </c>
      <c r="F530" s="487" t="s">
        <v>504</v>
      </c>
      <c r="G530" s="487" t="s">
        <v>1467</v>
      </c>
      <c r="H530" s="487" t="s">
        <v>271</v>
      </c>
      <c r="I530" s="487" t="s">
        <v>1468</v>
      </c>
      <c r="J530" s="487" t="s">
        <v>1469</v>
      </c>
      <c r="K530" s="487" t="s">
        <v>1470</v>
      </c>
      <c r="L530" s="488">
        <v>248.55</v>
      </c>
      <c r="M530" s="488">
        <v>497.1</v>
      </c>
      <c r="N530" s="487">
        <v>2</v>
      </c>
      <c r="O530" s="573">
        <v>2</v>
      </c>
      <c r="P530" s="488">
        <v>497.1</v>
      </c>
      <c r="Q530" s="513">
        <v>1</v>
      </c>
      <c r="R530" s="487">
        <v>2</v>
      </c>
      <c r="S530" s="513">
        <v>1</v>
      </c>
      <c r="T530" s="573">
        <v>2</v>
      </c>
      <c r="U530" s="529">
        <v>1</v>
      </c>
    </row>
    <row r="531" spans="1:21" ht="14.45" customHeight="1" x14ac:dyDescent="0.2">
      <c r="A531" s="486">
        <v>27</v>
      </c>
      <c r="B531" s="487" t="s">
        <v>503</v>
      </c>
      <c r="C531" s="487" t="s">
        <v>509</v>
      </c>
      <c r="D531" s="571" t="s">
        <v>1822</v>
      </c>
      <c r="E531" s="572" t="s">
        <v>521</v>
      </c>
      <c r="F531" s="487" t="s">
        <v>504</v>
      </c>
      <c r="G531" s="487" t="s">
        <v>1467</v>
      </c>
      <c r="H531" s="487" t="s">
        <v>271</v>
      </c>
      <c r="I531" s="487" t="s">
        <v>1471</v>
      </c>
      <c r="J531" s="487" t="s">
        <v>1469</v>
      </c>
      <c r="K531" s="487" t="s">
        <v>1470</v>
      </c>
      <c r="L531" s="488">
        <v>248.55</v>
      </c>
      <c r="M531" s="488">
        <v>248.55</v>
      </c>
      <c r="N531" s="487">
        <v>1</v>
      </c>
      <c r="O531" s="573">
        <v>1</v>
      </c>
      <c r="P531" s="488">
        <v>248.55</v>
      </c>
      <c r="Q531" s="513">
        <v>1</v>
      </c>
      <c r="R531" s="487">
        <v>1</v>
      </c>
      <c r="S531" s="513">
        <v>1</v>
      </c>
      <c r="T531" s="573">
        <v>1</v>
      </c>
      <c r="U531" s="529">
        <v>1</v>
      </c>
    </row>
    <row r="532" spans="1:21" ht="14.45" customHeight="1" x14ac:dyDescent="0.2">
      <c r="A532" s="486">
        <v>27</v>
      </c>
      <c r="B532" s="487" t="s">
        <v>503</v>
      </c>
      <c r="C532" s="487" t="s">
        <v>509</v>
      </c>
      <c r="D532" s="571" t="s">
        <v>1822</v>
      </c>
      <c r="E532" s="572" t="s">
        <v>521</v>
      </c>
      <c r="F532" s="487" t="s">
        <v>504</v>
      </c>
      <c r="G532" s="487" t="s">
        <v>1472</v>
      </c>
      <c r="H532" s="487" t="s">
        <v>271</v>
      </c>
      <c r="I532" s="487" t="s">
        <v>1473</v>
      </c>
      <c r="J532" s="487" t="s">
        <v>1474</v>
      </c>
      <c r="K532" s="487" t="s">
        <v>1475</v>
      </c>
      <c r="L532" s="488">
        <v>90.95</v>
      </c>
      <c r="M532" s="488">
        <v>90.95</v>
      </c>
      <c r="N532" s="487">
        <v>1</v>
      </c>
      <c r="O532" s="573">
        <v>1</v>
      </c>
      <c r="P532" s="488"/>
      <c r="Q532" s="513">
        <v>0</v>
      </c>
      <c r="R532" s="487"/>
      <c r="S532" s="513">
        <v>0</v>
      </c>
      <c r="T532" s="573"/>
      <c r="U532" s="529">
        <v>0</v>
      </c>
    </row>
    <row r="533" spans="1:21" ht="14.45" customHeight="1" x14ac:dyDescent="0.2">
      <c r="A533" s="486">
        <v>27</v>
      </c>
      <c r="B533" s="487" t="s">
        <v>503</v>
      </c>
      <c r="C533" s="487" t="s">
        <v>509</v>
      </c>
      <c r="D533" s="571" t="s">
        <v>1822</v>
      </c>
      <c r="E533" s="572" t="s">
        <v>521</v>
      </c>
      <c r="F533" s="487" t="s">
        <v>504</v>
      </c>
      <c r="G533" s="487" t="s">
        <v>1255</v>
      </c>
      <c r="H533" s="487" t="s">
        <v>271</v>
      </c>
      <c r="I533" s="487" t="s">
        <v>1256</v>
      </c>
      <c r="J533" s="487" t="s">
        <v>1257</v>
      </c>
      <c r="K533" s="487" t="s">
        <v>653</v>
      </c>
      <c r="L533" s="488">
        <v>38.56</v>
      </c>
      <c r="M533" s="488">
        <v>38.56</v>
      </c>
      <c r="N533" s="487">
        <v>1</v>
      </c>
      <c r="O533" s="573">
        <v>0.5</v>
      </c>
      <c r="P533" s="488"/>
      <c r="Q533" s="513">
        <v>0</v>
      </c>
      <c r="R533" s="487"/>
      <c r="S533" s="513">
        <v>0</v>
      </c>
      <c r="T533" s="573"/>
      <c r="U533" s="529">
        <v>0</v>
      </c>
    </row>
    <row r="534" spans="1:21" ht="14.45" customHeight="1" x14ac:dyDescent="0.2">
      <c r="A534" s="486">
        <v>27</v>
      </c>
      <c r="B534" s="487" t="s">
        <v>503</v>
      </c>
      <c r="C534" s="487" t="s">
        <v>509</v>
      </c>
      <c r="D534" s="571" t="s">
        <v>1822</v>
      </c>
      <c r="E534" s="572" t="s">
        <v>521</v>
      </c>
      <c r="F534" s="487" t="s">
        <v>504</v>
      </c>
      <c r="G534" s="487" t="s">
        <v>877</v>
      </c>
      <c r="H534" s="487" t="s">
        <v>486</v>
      </c>
      <c r="I534" s="487" t="s">
        <v>1476</v>
      </c>
      <c r="J534" s="487" t="s">
        <v>882</v>
      </c>
      <c r="K534" s="487" t="s">
        <v>1477</v>
      </c>
      <c r="L534" s="488">
        <v>86.43</v>
      </c>
      <c r="M534" s="488">
        <v>86.43</v>
      </c>
      <c r="N534" s="487">
        <v>1</v>
      </c>
      <c r="O534" s="573">
        <v>0.5</v>
      </c>
      <c r="P534" s="488">
        <v>86.43</v>
      </c>
      <c r="Q534" s="513">
        <v>1</v>
      </c>
      <c r="R534" s="487">
        <v>1</v>
      </c>
      <c r="S534" s="513">
        <v>1</v>
      </c>
      <c r="T534" s="573">
        <v>0.5</v>
      </c>
      <c r="U534" s="529">
        <v>1</v>
      </c>
    </row>
    <row r="535" spans="1:21" ht="14.45" customHeight="1" x14ac:dyDescent="0.2">
      <c r="A535" s="486">
        <v>27</v>
      </c>
      <c r="B535" s="487" t="s">
        <v>503</v>
      </c>
      <c r="C535" s="487" t="s">
        <v>509</v>
      </c>
      <c r="D535" s="571" t="s">
        <v>1822</v>
      </c>
      <c r="E535" s="572" t="s">
        <v>521</v>
      </c>
      <c r="F535" s="487" t="s">
        <v>504</v>
      </c>
      <c r="G535" s="487" t="s">
        <v>877</v>
      </c>
      <c r="H535" s="487" t="s">
        <v>486</v>
      </c>
      <c r="I535" s="487" t="s">
        <v>884</v>
      </c>
      <c r="J535" s="487" t="s">
        <v>882</v>
      </c>
      <c r="K535" s="487" t="s">
        <v>885</v>
      </c>
      <c r="L535" s="488">
        <v>43.21</v>
      </c>
      <c r="M535" s="488">
        <v>216.05</v>
      </c>
      <c r="N535" s="487">
        <v>5</v>
      </c>
      <c r="O535" s="573">
        <v>2</v>
      </c>
      <c r="P535" s="488">
        <v>216.05</v>
      </c>
      <c r="Q535" s="513">
        <v>1</v>
      </c>
      <c r="R535" s="487">
        <v>5</v>
      </c>
      <c r="S535" s="513">
        <v>1</v>
      </c>
      <c r="T535" s="573">
        <v>2</v>
      </c>
      <c r="U535" s="529">
        <v>1</v>
      </c>
    </row>
    <row r="536" spans="1:21" ht="14.45" customHeight="1" x14ac:dyDescent="0.2">
      <c r="A536" s="486">
        <v>27</v>
      </c>
      <c r="B536" s="487" t="s">
        <v>503</v>
      </c>
      <c r="C536" s="487" t="s">
        <v>509</v>
      </c>
      <c r="D536" s="571" t="s">
        <v>1822</v>
      </c>
      <c r="E536" s="572" t="s">
        <v>521</v>
      </c>
      <c r="F536" s="487" t="s">
        <v>504</v>
      </c>
      <c r="G536" s="487" t="s">
        <v>570</v>
      </c>
      <c r="H536" s="487" t="s">
        <v>271</v>
      </c>
      <c r="I536" s="487" t="s">
        <v>1262</v>
      </c>
      <c r="J536" s="487" t="s">
        <v>572</v>
      </c>
      <c r="K536" s="487" t="s">
        <v>1263</v>
      </c>
      <c r="L536" s="488">
        <v>38.04</v>
      </c>
      <c r="M536" s="488">
        <v>38.04</v>
      </c>
      <c r="N536" s="487">
        <v>1</v>
      </c>
      <c r="O536" s="573">
        <v>1</v>
      </c>
      <c r="P536" s="488">
        <v>38.04</v>
      </c>
      <c r="Q536" s="513">
        <v>1</v>
      </c>
      <c r="R536" s="487">
        <v>1</v>
      </c>
      <c r="S536" s="513">
        <v>1</v>
      </c>
      <c r="T536" s="573">
        <v>1</v>
      </c>
      <c r="U536" s="529">
        <v>1</v>
      </c>
    </row>
    <row r="537" spans="1:21" ht="14.45" customHeight="1" x14ac:dyDescent="0.2">
      <c r="A537" s="486">
        <v>27</v>
      </c>
      <c r="B537" s="487" t="s">
        <v>503</v>
      </c>
      <c r="C537" s="487" t="s">
        <v>509</v>
      </c>
      <c r="D537" s="571" t="s">
        <v>1822</v>
      </c>
      <c r="E537" s="572" t="s">
        <v>521</v>
      </c>
      <c r="F537" s="487" t="s">
        <v>504</v>
      </c>
      <c r="G537" s="487" t="s">
        <v>570</v>
      </c>
      <c r="H537" s="487" t="s">
        <v>271</v>
      </c>
      <c r="I537" s="487" t="s">
        <v>890</v>
      </c>
      <c r="J537" s="487" t="s">
        <v>572</v>
      </c>
      <c r="K537" s="487" t="s">
        <v>891</v>
      </c>
      <c r="L537" s="488">
        <v>10.65</v>
      </c>
      <c r="M537" s="488">
        <v>31.950000000000003</v>
      </c>
      <c r="N537" s="487">
        <v>3</v>
      </c>
      <c r="O537" s="573">
        <v>1</v>
      </c>
      <c r="P537" s="488">
        <v>31.950000000000003</v>
      </c>
      <c r="Q537" s="513">
        <v>1</v>
      </c>
      <c r="R537" s="487">
        <v>3</v>
      </c>
      <c r="S537" s="513">
        <v>1</v>
      </c>
      <c r="T537" s="573">
        <v>1</v>
      </c>
      <c r="U537" s="529">
        <v>1</v>
      </c>
    </row>
    <row r="538" spans="1:21" ht="14.45" customHeight="1" x14ac:dyDescent="0.2">
      <c r="A538" s="486">
        <v>27</v>
      </c>
      <c r="B538" s="487" t="s">
        <v>503</v>
      </c>
      <c r="C538" s="487" t="s">
        <v>509</v>
      </c>
      <c r="D538" s="571" t="s">
        <v>1822</v>
      </c>
      <c r="E538" s="572" t="s">
        <v>521</v>
      </c>
      <c r="F538" s="487" t="s">
        <v>504</v>
      </c>
      <c r="G538" s="487" t="s">
        <v>570</v>
      </c>
      <c r="H538" s="487" t="s">
        <v>271</v>
      </c>
      <c r="I538" s="487" t="s">
        <v>1264</v>
      </c>
      <c r="J538" s="487" t="s">
        <v>895</v>
      </c>
      <c r="K538" s="487" t="s">
        <v>896</v>
      </c>
      <c r="L538" s="488">
        <v>234.07</v>
      </c>
      <c r="M538" s="488">
        <v>234.07</v>
      </c>
      <c r="N538" s="487">
        <v>1</v>
      </c>
      <c r="O538" s="573">
        <v>0.5</v>
      </c>
      <c r="P538" s="488">
        <v>234.07</v>
      </c>
      <c r="Q538" s="513">
        <v>1</v>
      </c>
      <c r="R538" s="487">
        <v>1</v>
      </c>
      <c r="S538" s="513">
        <v>1</v>
      </c>
      <c r="T538" s="573">
        <v>0.5</v>
      </c>
      <c r="U538" s="529">
        <v>1</v>
      </c>
    </row>
    <row r="539" spans="1:21" ht="14.45" customHeight="1" x14ac:dyDescent="0.2">
      <c r="A539" s="486">
        <v>27</v>
      </c>
      <c r="B539" s="487" t="s">
        <v>503</v>
      </c>
      <c r="C539" s="487" t="s">
        <v>509</v>
      </c>
      <c r="D539" s="571" t="s">
        <v>1822</v>
      </c>
      <c r="E539" s="572" t="s">
        <v>521</v>
      </c>
      <c r="F539" s="487" t="s">
        <v>504</v>
      </c>
      <c r="G539" s="487" t="s">
        <v>570</v>
      </c>
      <c r="H539" s="487" t="s">
        <v>271</v>
      </c>
      <c r="I539" s="487" t="s">
        <v>1478</v>
      </c>
      <c r="J539" s="487" t="s">
        <v>895</v>
      </c>
      <c r="K539" s="487" t="s">
        <v>898</v>
      </c>
      <c r="L539" s="488">
        <v>70.23</v>
      </c>
      <c r="M539" s="488">
        <v>210.69</v>
      </c>
      <c r="N539" s="487">
        <v>3</v>
      </c>
      <c r="O539" s="573">
        <v>0.5</v>
      </c>
      <c r="P539" s="488">
        <v>210.69</v>
      </c>
      <c r="Q539" s="513">
        <v>1</v>
      </c>
      <c r="R539" s="487">
        <v>3</v>
      </c>
      <c r="S539" s="513">
        <v>1</v>
      </c>
      <c r="T539" s="573">
        <v>0.5</v>
      </c>
      <c r="U539" s="529">
        <v>1</v>
      </c>
    </row>
    <row r="540" spans="1:21" ht="14.45" customHeight="1" x14ac:dyDescent="0.2">
      <c r="A540" s="486">
        <v>27</v>
      </c>
      <c r="B540" s="487" t="s">
        <v>503</v>
      </c>
      <c r="C540" s="487" t="s">
        <v>509</v>
      </c>
      <c r="D540" s="571" t="s">
        <v>1822</v>
      </c>
      <c r="E540" s="572" t="s">
        <v>521</v>
      </c>
      <c r="F540" s="487" t="s">
        <v>504</v>
      </c>
      <c r="G540" s="487" t="s">
        <v>570</v>
      </c>
      <c r="H540" s="487" t="s">
        <v>271</v>
      </c>
      <c r="I540" s="487" t="s">
        <v>571</v>
      </c>
      <c r="J540" s="487" t="s">
        <v>572</v>
      </c>
      <c r="K540" s="487" t="s">
        <v>573</v>
      </c>
      <c r="L540" s="488">
        <v>58.52</v>
      </c>
      <c r="M540" s="488">
        <v>117.04</v>
      </c>
      <c r="N540" s="487">
        <v>2</v>
      </c>
      <c r="O540" s="573">
        <v>1.5</v>
      </c>
      <c r="P540" s="488">
        <v>58.52</v>
      </c>
      <c r="Q540" s="513">
        <v>0.5</v>
      </c>
      <c r="R540" s="487">
        <v>1</v>
      </c>
      <c r="S540" s="513">
        <v>0.5</v>
      </c>
      <c r="T540" s="573">
        <v>1</v>
      </c>
      <c r="U540" s="529">
        <v>0.66666666666666663</v>
      </c>
    </row>
    <row r="541" spans="1:21" ht="14.45" customHeight="1" x14ac:dyDescent="0.2">
      <c r="A541" s="486">
        <v>27</v>
      </c>
      <c r="B541" s="487" t="s">
        <v>503</v>
      </c>
      <c r="C541" s="487" t="s">
        <v>509</v>
      </c>
      <c r="D541" s="571" t="s">
        <v>1822</v>
      </c>
      <c r="E541" s="572" t="s">
        <v>521</v>
      </c>
      <c r="F541" s="487" t="s">
        <v>504</v>
      </c>
      <c r="G541" s="487" t="s">
        <v>570</v>
      </c>
      <c r="H541" s="487" t="s">
        <v>271</v>
      </c>
      <c r="I541" s="487" t="s">
        <v>1479</v>
      </c>
      <c r="J541" s="487" t="s">
        <v>572</v>
      </c>
      <c r="K541" s="487" t="s">
        <v>898</v>
      </c>
      <c r="L541" s="488">
        <v>70.23</v>
      </c>
      <c r="M541" s="488">
        <v>140.46</v>
      </c>
      <c r="N541" s="487">
        <v>2</v>
      </c>
      <c r="O541" s="573">
        <v>0.5</v>
      </c>
      <c r="P541" s="488"/>
      <c r="Q541" s="513">
        <v>0</v>
      </c>
      <c r="R541" s="487"/>
      <c r="S541" s="513">
        <v>0</v>
      </c>
      <c r="T541" s="573"/>
      <c r="U541" s="529">
        <v>0</v>
      </c>
    </row>
    <row r="542" spans="1:21" ht="14.45" customHeight="1" x14ac:dyDescent="0.2">
      <c r="A542" s="486">
        <v>27</v>
      </c>
      <c r="B542" s="487" t="s">
        <v>503</v>
      </c>
      <c r="C542" s="487" t="s">
        <v>509</v>
      </c>
      <c r="D542" s="571" t="s">
        <v>1822</v>
      </c>
      <c r="E542" s="572" t="s">
        <v>521</v>
      </c>
      <c r="F542" s="487" t="s">
        <v>504</v>
      </c>
      <c r="G542" s="487" t="s">
        <v>570</v>
      </c>
      <c r="H542" s="487" t="s">
        <v>486</v>
      </c>
      <c r="I542" s="487" t="s">
        <v>1265</v>
      </c>
      <c r="J542" s="487" t="s">
        <v>1266</v>
      </c>
      <c r="K542" s="487" t="s">
        <v>1267</v>
      </c>
      <c r="L542" s="488">
        <v>27.49</v>
      </c>
      <c r="M542" s="488">
        <v>27.49</v>
      </c>
      <c r="N542" s="487">
        <v>1</v>
      </c>
      <c r="O542" s="573">
        <v>0.5</v>
      </c>
      <c r="P542" s="488"/>
      <c r="Q542" s="513">
        <v>0</v>
      </c>
      <c r="R542" s="487"/>
      <c r="S542" s="513">
        <v>0</v>
      </c>
      <c r="T542" s="573"/>
      <c r="U542" s="529">
        <v>0</v>
      </c>
    </row>
    <row r="543" spans="1:21" ht="14.45" customHeight="1" x14ac:dyDescent="0.2">
      <c r="A543" s="486">
        <v>27</v>
      </c>
      <c r="B543" s="487" t="s">
        <v>503</v>
      </c>
      <c r="C543" s="487" t="s">
        <v>509</v>
      </c>
      <c r="D543" s="571" t="s">
        <v>1822</v>
      </c>
      <c r="E543" s="572" t="s">
        <v>521</v>
      </c>
      <c r="F543" s="487" t="s">
        <v>504</v>
      </c>
      <c r="G543" s="487" t="s">
        <v>578</v>
      </c>
      <c r="H543" s="487" t="s">
        <v>271</v>
      </c>
      <c r="I543" s="487" t="s">
        <v>907</v>
      </c>
      <c r="J543" s="487" t="s">
        <v>908</v>
      </c>
      <c r="K543" s="487" t="s">
        <v>581</v>
      </c>
      <c r="L543" s="488">
        <v>32.76</v>
      </c>
      <c r="M543" s="488">
        <v>65.52</v>
      </c>
      <c r="N543" s="487">
        <v>2</v>
      </c>
      <c r="O543" s="573">
        <v>0.5</v>
      </c>
      <c r="P543" s="488"/>
      <c r="Q543" s="513">
        <v>0</v>
      </c>
      <c r="R543" s="487"/>
      <c r="S543" s="513">
        <v>0</v>
      </c>
      <c r="T543" s="573"/>
      <c r="U543" s="529">
        <v>0</v>
      </c>
    </row>
    <row r="544" spans="1:21" ht="14.45" customHeight="1" x14ac:dyDescent="0.2">
      <c r="A544" s="486">
        <v>27</v>
      </c>
      <c r="B544" s="487" t="s">
        <v>503</v>
      </c>
      <c r="C544" s="487" t="s">
        <v>509</v>
      </c>
      <c r="D544" s="571" t="s">
        <v>1822</v>
      </c>
      <c r="E544" s="572" t="s">
        <v>521</v>
      </c>
      <c r="F544" s="487" t="s">
        <v>504</v>
      </c>
      <c r="G544" s="487" t="s">
        <v>578</v>
      </c>
      <c r="H544" s="487" t="s">
        <v>271</v>
      </c>
      <c r="I544" s="487" t="s">
        <v>579</v>
      </c>
      <c r="J544" s="487" t="s">
        <v>580</v>
      </c>
      <c r="K544" s="487" t="s">
        <v>581</v>
      </c>
      <c r="L544" s="488">
        <v>32.76</v>
      </c>
      <c r="M544" s="488">
        <v>32.76</v>
      </c>
      <c r="N544" s="487">
        <v>1</v>
      </c>
      <c r="O544" s="573">
        <v>1</v>
      </c>
      <c r="P544" s="488">
        <v>32.76</v>
      </c>
      <c r="Q544" s="513">
        <v>1</v>
      </c>
      <c r="R544" s="487">
        <v>1</v>
      </c>
      <c r="S544" s="513">
        <v>1</v>
      </c>
      <c r="T544" s="573">
        <v>1</v>
      </c>
      <c r="U544" s="529">
        <v>1</v>
      </c>
    </row>
    <row r="545" spans="1:21" ht="14.45" customHeight="1" x14ac:dyDescent="0.2">
      <c r="A545" s="486">
        <v>27</v>
      </c>
      <c r="B545" s="487" t="s">
        <v>503</v>
      </c>
      <c r="C545" s="487" t="s">
        <v>509</v>
      </c>
      <c r="D545" s="571" t="s">
        <v>1822</v>
      </c>
      <c r="E545" s="572" t="s">
        <v>521</v>
      </c>
      <c r="F545" s="487" t="s">
        <v>504</v>
      </c>
      <c r="G545" s="487" t="s">
        <v>578</v>
      </c>
      <c r="H545" s="487" t="s">
        <v>486</v>
      </c>
      <c r="I545" s="487" t="s">
        <v>1281</v>
      </c>
      <c r="J545" s="487" t="s">
        <v>580</v>
      </c>
      <c r="K545" s="487" t="s">
        <v>1282</v>
      </c>
      <c r="L545" s="488">
        <v>114.65</v>
      </c>
      <c r="M545" s="488">
        <v>114.65</v>
      </c>
      <c r="N545" s="487">
        <v>1</v>
      </c>
      <c r="O545" s="573">
        <v>1</v>
      </c>
      <c r="P545" s="488">
        <v>114.65</v>
      </c>
      <c r="Q545" s="513">
        <v>1</v>
      </c>
      <c r="R545" s="487">
        <v>1</v>
      </c>
      <c r="S545" s="513">
        <v>1</v>
      </c>
      <c r="T545" s="573">
        <v>1</v>
      </c>
      <c r="U545" s="529">
        <v>1</v>
      </c>
    </row>
    <row r="546" spans="1:21" ht="14.45" customHeight="1" x14ac:dyDescent="0.2">
      <c r="A546" s="486">
        <v>27</v>
      </c>
      <c r="B546" s="487" t="s">
        <v>503</v>
      </c>
      <c r="C546" s="487" t="s">
        <v>509</v>
      </c>
      <c r="D546" s="571" t="s">
        <v>1822</v>
      </c>
      <c r="E546" s="572" t="s">
        <v>521</v>
      </c>
      <c r="F546" s="487" t="s">
        <v>504</v>
      </c>
      <c r="G546" s="487" t="s">
        <v>1283</v>
      </c>
      <c r="H546" s="487" t="s">
        <v>271</v>
      </c>
      <c r="I546" s="487" t="s">
        <v>1284</v>
      </c>
      <c r="J546" s="487" t="s">
        <v>1285</v>
      </c>
      <c r="K546" s="487" t="s">
        <v>1286</v>
      </c>
      <c r="L546" s="488">
        <v>35.25</v>
      </c>
      <c r="M546" s="488">
        <v>70.5</v>
      </c>
      <c r="N546" s="487">
        <v>2</v>
      </c>
      <c r="O546" s="573">
        <v>1</v>
      </c>
      <c r="P546" s="488">
        <v>70.5</v>
      </c>
      <c r="Q546" s="513">
        <v>1</v>
      </c>
      <c r="R546" s="487">
        <v>2</v>
      </c>
      <c r="S546" s="513">
        <v>1</v>
      </c>
      <c r="T546" s="573">
        <v>1</v>
      </c>
      <c r="U546" s="529">
        <v>1</v>
      </c>
    </row>
    <row r="547" spans="1:21" ht="14.45" customHeight="1" x14ac:dyDescent="0.2">
      <c r="A547" s="486">
        <v>27</v>
      </c>
      <c r="B547" s="487" t="s">
        <v>503</v>
      </c>
      <c r="C547" s="487" t="s">
        <v>509</v>
      </c>
      <c r="D547" s="571" t="s">
        <v>1822</v>
      </c>
      <c r="E547" s="572" t="s">
        <v>521</v>
      </c>
      <c r="F547" s="487" t="s">
        <v>504</v>
      </c>
      <c r="G547" s="487" t="s">
        <v>1287</v>
      </c>
      <c r="H547" s="487" t="s">
        <v>271</v>
      </c>
      <c r="I547" s="487" t="s">
        <v>1480</v>
      </c>
      <c r="J547" s="487" t="s">
        <v>1481</v>
      </c>
      <c r="K547" s="487" t="s">
        <v>1482</v>
      </c>
      <c r="L547" s="488">
        <v>101.56</v>
      </c>
      <c r="M547" s="488">
        <v>101.56</v>
      </c>
      <c r="N547" s="487">
        <v>1</v>
      </c>
      <c r="O547" s="573">
        <v>0.5</v>
      </c>
      <c r="P547" s="488"/>
      <c r="Q547" s="513">
        <v>0</v>
      </c>
      <c r="R547" s="487"/>
      <c r="S547" s="513">
        <v>0</v>
      </c>
      <c r="T547" s="573"/>
      <c r="U547" s="529">
        <v>0</v>
      </c>
    </row>
    <row r="548" spans="1:21" ht="14.45" customHeight="1" x14ac:dyDescent="0.2">
      <c r="A548" s="486">
        <v>27</v>
      </c>
      <c r="B548" s="487" t="s">
        <v>503</v>
      </c>
      <c r="C548" s="487" t="s">
        <v>509</v>
      </c>
      <c r="D548" s="571" t="s">
        <v>1822</v>
      </c>
      <c r="E548" s="572" t="s">
        <v>521</v>
      </c>
      <c r="F548" s="487" t="s">
        <v>504</v>
      </c>
      <c r="G548" s="487" t="s">
        <v>910</v>
      </c>
      <c r="H548" s="487" t="s">
        <v>271</v>
      </c>
      <c r="I548" s="487" t="s">
        <v>911</v>
      </c>
      <c r="J548" s="487" t="s">
        <v>912</v>
      </c>
      <c r="K548" s="487" t="s">
        <v>913</v>
      </c>
      <c r="L548" s="488">
        <v>205.84</v>
      </c>
      <c r="M548" s="488">
        <v>205.84</v>
      </c>
      <c r="N548" s="487">
        <v>1</v>
      </c>
      <c r="O548" s="573">
        <v>1</v>
      </c>
      <c r="P548" s="488"/>
      <c r="Q548" s="513">
        <v>0</v>
      </c>
      <c r="R548" s="487"/>
      <c r="S548" s="513">
        <v>0</v>
      </c>
      <c r="T548" s="573"/>
      <c r="U548" s="529">
        <v>0</v>
      </c>
    </row>
    <row r="549" spans="1:21" ht="14.45" customHeight="1" x14ac:dyDescent="0.2">
      <c r="A549" s="486">
        <v>27</v>
      </c>
      <c r="B549" s="487" t="s">
        <v>503</v>
      </c>
      <c r="C549" s="487" t="s">
        <v>509</v>
      </c>
      <c r="D549" s="571" t="s">
        <v>1822</v>
      </c>
      <c r="E549" s="572" t="s">
        <v>521</v>
      </c>
      <c r="F549" s="487" t="s">
        <v>504</v>
      </c>
      <c r="G549" s="487" t="s">
        <v>910</v>
      </c>
      <c r="H549" s="487" t="s">
        <v>271</v>
      </c>
      <c r="I549" s="487" t="s">
        <v>914</v>
      </c>
      <c r="J549" s="487" t="s">
        <v>915</v>
      </c>
      <c r="K549" s="487" t="s">
        <v>916</v>
      </c>
      <c r="L549" s="488">
        <v>185.26</v>
      </c>
      <c r="M549" s="488">
        <v>185.26</v>
      </c>
      <c r="N549" s="487">
        <v>1</v>
      </c>
      <c r="O549" s="573">
        <v>0.5</v>
      </c>
      <c r="P549" s="488"/>
      <c r="Q549" s="513">
        <v>0</v>
      </c>
      <c r="R549" s="487"/>
      <c r="S549" s="513">
        <v>0</v>
      </c>
      <c r="T549" s="573"/>
      <c r="U549" s="529">
        <v>0</v>
      </c>
    </row>
    <row r="550" spans="1:21" ht="14.45" customHeight="1" x14ac:dyDescent="0.2">
      <c r="A550" s="486">
        <v>27</v>
      </c>
      <c r="B550" s="487" t="s">
        <v>503</v>
      </c>
      <c r="C550" s="487" t="s">
        <v>509</v>
      </c>
      <c r="D550" s="571" t="s">
        <v>1822</v>
      </c>
      <c r="E550" s="572" t="s">
        <v>521</v>
      </c>
      <c r="F550" s="487" t="s">
        <v>504</v>
      </c>
      <c r="G550" s="487" t="s">
        <v>582</v>
      </c>
      <c r="H550" s="487" t="s">
        <v>486</v>
      </c>
      <c r="I550" s="487" t="s">
        <v>583</v>
      </c>
      <c r="J550" s="487" t="s">
        <v>584</v>
      </c>
      <c r="K550" s="487" t="s">
        <v>585</v>
      </c>
      <c r="L550" s="488">
        <v>102.93</v>
      </c>
      <c r="M550" s="488">
        <v>823.44000000000028</v>
      </c>
      <c r="N550" s="487">
        <v>8</v>
      </c>
      <c r="O550" s="573">
        <v>5.5</v>
      </c>
      <c r="P550" s="488">
        <v>102.93</v>
      </c>
      <c r="Q550" s="513">
        <v>0.12499999999999997</v>
      </c>
      <c r="R550" s="487">
        <v>1</v>
      </c>
      <c r="S550" s="513">
        <v>0.125</v>
      </c>
      <c r="T550" s="573">
        <v>1</v>
      </c>
      <c r="U550" s="529">
        <v>0.18181818181818182</v>
      </c>
    </row>
    <row r="551" spans="1:21" ht="14.45" customHeight="1" x14ac:dyDescent="0.2">
      <c r="A551" s="486">
        <v>27</v>
      </c>
      <c r="B551" s="487" t="s">
        <v>503</v>
      </c>
      <c r="C551" s="487" t="s">
        <v>509</v>
      </c>
      <c r="D551" s="571" t="s">
        <v>1822</v>
      </c>
      <c r="E551" s="572" t="s">
        <v>521</v>
      </c>
      <c r="F551" s="487" t="s">
        <v>504</v>
      </c>
      <c r="G551" s="487" t="s">
        <v>582</v>
      </c>
      <c r="H551" s="487" t="s">
        <v>486</v>
      </c>
      <c r="I551" s="487" t="s">
        <v>583</v>
      </c>
      <c r="J551" s="487" t="s">
        <v>584</v>
      </c>
      <c r="K551" s="487" t="s">
        <v>585</v>
      </c>
      <c r="L551" s="488">
        <v>48.89</v>
      </c>
      <c r="M551" s="488">
        <v>48.89</v>
      </c>
      <c r="N551" s="487">
        <v>1</v>
      </c>
      <c r="O551" s="573">
        <v>0.5</v>
      </c>
      <c r="P551" s="488"/>
      <c r="Q551" s="513">
        <v>0</v>
      </c>
      <c r="R551" s="487"/>
      <c r="S551" s="513">
        <v>0</v>
      </c>
      <c r="T551" s="573"/>
      <c r="U551" s="529">
        <v>0</v>
      </c>
    </row>
    <row r="552" spans="1:21" ht="14.45" customHeight="1" x14ac:dyDescent="0.2">
      <c r="A552" s="486">
        <v>27</v>
      </c>
      <c r="B552" s="487" t="s">
        <v>503</v>
      </c>
      <c r="C552" s="487" t="s">
        <v>509</v>
      </c>
      <c r="D552" s="571" t="s">
        <v>1822</v>
      </c>
      <c r="E552" s="572" t="s">
        <v>521</v>
      </c>
      <c r="F552" s="487" t="s">
        <v>504</v>
      </c>
      <c r="G552" s="487" t="s">
        <v>582</v>
      </c>
      <c r="H552" s="487" t="s">
        <v>271</v>
      </c>
      <c r="I552" s="487" t="s">
        <v>930</v>
      </c>
      <c r="J552" s="487" t="s">
        <v>584</v>
      </c>
      <c r="K552" s="487" t="s">
        <v>931</v>
      </c>
      <c r="L552" s="488">
        <v>205.84</v>
      </c>
      <c r="M552" s="488">
        <v>205.84</v>
      </c>
      <c r="N552" s="487">
        <v>1</v>
      </c>
      <c r="O552" s="573">
        <v>0.5</v>
      </c>
      <c r="P552" s="488"/>
      <c r="Q552" s="513">
        <v>0</v>
      </c>
      <c r="R552" s="487"/>
      <c r="S552" s="513">
        <v>0</v>
      </c>
      <c r="T552" s="573"/>
      <c r="U552" s="529">
        <v>0</v>
      </c>
    </row>
    <row r="553" spans="1:21" ht="14.45" customHeight="1" x14ac:dyDescent="0.2">
      <c r="A553" s="486">
        <v>27</v>
      </c>
      <c r="B553" s="487" t="s">
        <v>503</v>
      </c>
      <c r="C553" s="487" t="s">
        <v>509</v>
      </c>
      <c r="D553" s="571" t="s">
        <v>1822</v>
      </c>
      <c r="E553" s="572" t="s">
        <v>521</v>
      </c>
      <c r="F553" s="487" t="s">
        <v>504</v>
      </c>
      <c r="G553" s="487" t="s">
        <v>582</v>
      </c>
      <c r="H553" s="487" t="s">
        <v>486</v>
      </c>
      <c r="I553" s="487" t="s">
        <v>1483</v>
      </c>
      <c r="J553" s="487" t="s">
        <v>584</v>
      </c>
      <c r="K553" s="487" t="s">
        <v>1484</v>
      </c>
      <c r="L553" s="488">
        <v>28.81</v>
      </c>
      <c r="M553" s="488">
        <v>57.62</v>
      </c>
      <c r="N553" s="487">
        <v>2</v>
      </c>
      <c r="O553" s="573">
        <v>1</v>
      </c>
      <c r="P553" s="488">
        <v>57.62</v>
      </c>
      <c r="Q553" s="513">
        <v>1</v>
      </c>
      <c r="R553" s="487">
        <v>2</v>
      </c>
      <c r="S553" s="513">
        <v>1</v>
      </c>
      <c r="T553" s="573">
        <v>1</v>
      </c>
      <c r="U553" s="529">
        <v>1</v>
      </c>
    </row>
    <row r="554" spans="1:21" ht="14.45" customHeight="1" x14ac:dyDescent="0.2">
      <c r="A554" s="486">
        <v>27</v>
      </c>
      <c r="B554" s="487" t="s">
        <v>503</v>
      </c>
      <c r="C554" s="487" t="s">
        <v>509</v>
      </c>
      <c r="D554" s="571" t="s">
        <v>1822</v>
      </c>
      <c r="E554" s="572" t="s">
        <v>521</v>
      </c>
      <c r="F554" s="487" t="s">
        <v>504</v>
      </c>
      <c r="G554" s="487" t="s">
        <v>586</v>
      </c>
      <c r="H554" s="487" t="s">
        <v>486</v>
      </c>
      <c r="I554" s="487" t="s">
        <v>936</v>
      </c>
      <c r="J554" s="487" t="s">
        <v>588</v>
      </c>
      <c r="K554" s="487" t="s">
        <v>697</v>
      </c>
      <c r="L554" s="488">
        <v>34.47</v>
      </c>
      <c r="M554" s="488">
        <v>206.82</v>
      </c>
      <c r="N554" s="487">
        <v>6</v>
      </c>
      <c r="O554" s="573">
        <v>4</v>
      </c>
      <c r="P554" s="488">
        <v>103.41</v>
      </c>
      <c r="Q554" s="513">
        <v>0.5</v>
      </c>
      <c r="R554" s="487">
        <v>3</v>
      </c>
      <c r="S554" s="513">
        <v>0.5</v>
      </c>
      <c r="T554" s="573">
        <v>3</v>
      </c>
      <c r="U554" s="529">
        <v>0.75</v>
      </c>
    </row>
    <row r="555" spans="1:21" ht="14.45" customHeight="1" x14ac:dyDescent="0.2">
      <c r="A555" s="486">
        <v>27</v>
      </c>
      <c r="B555" s="487" t="s">
        <v>503</v>
      </c>
      <c r="C555" s="487" t="s">
        <v>509</v>
      </c>
      <c r="D555" s="571" t="s">
        <v>1822</v>
      </c>
      <c r="E555" s="572" t="s">
        <v>521</v>
      </c>
      <c r="F555" s="487" t="s">
        <v>504</v>
      </c>
      <c r="G555" s="487" t="s">
        <v>586</v>
      </c>
      <c r="H555" s="487" t="s">
        <v>486</v>
      </c>
      <c r="I555" s="487" t="s">
        <v>587</v>
      </c>
      <c r="J555" s="487" t="s">
        <v>588</v>
      </c>
      <c r="K555" s="487" t="s">
        <v>589</v>
      </c>
      <c r="L555" s="488">
        <v>103.4</v>
      </c>
      <c r="M555" s="488">
        <v>1344.1999999999998</v>
      </c>
      <c r="N555" s="487">
        <v>13</v>
      </c>
      <c r="O555" s="573">
        <v>12</v>
      </c>
      <c r="P555" s="488">
        <v>723.8</v>
      </c>
      <c r="Q555" s="513">
        <v>0.53846153846153855</v>
      </c>
      <c r="R555" s="487">
        <v>7</v>
      </c>
      <c r="S555" s="513">
        <v>0.53846153846153844</v>
      </c>
      <c r="T555" s="573">
        <v>6.5</v>
      </c>
      <c r="U555" s="529">
        <v>0.54166666666666663</v>
      </c>
    </row>
    <row r="556" spans="1:21" ht="14.45" customHeight="1" x14ac:dyDescent="0.2">
      <c r="A556" s="486">
        <v>27</v>
      </c>
      <c r="B556" s="487" t="s">
        <v>503</v>
      </c>
      <c r="C556" s="487" t="s">
        <v>509</v>
      </c>
      <c r="D556" s="571" t="s">
        <v>1822</v>
      </c>
      <c r="E556" s="572" t="s">
        <v>521</v>
      </c>
      <c r="F556" s="487" t="s">
        <v>504</v>
      </c>
      <c r="G556" s="487" t="s">
        <v>586</v>
      </c>
      <c r="H556" s="487" t="s">
        <v>486</v>
      </c>
      <c r="I556" s="487" t="s">
        <v>937</v>
      </c>
      <c r="J556" s="487" t="s">
        <v>938</v>
      </c>
      <c r="K556" s="487" t="s">
        <v>939</v>
      </c>
      <c r="L556" s="488">
        <v>206.78</v>
      </c>
      <c r="M556" s="488">
        <v>206.78</v>
      </c>
      <c r="N556" s="487">
        <v>1</v>
      </c>
      <c r="O556" s="573">
        <v>1</v>
      </c>
      <c r="P556" s="488">
        <v>206.78</v>
      </c>
      <c r="Q556" s="513">
        <v>1</v>
      </c>
      <c r="R556" s="487">
        <v>1</v>
      </c>
      <c r="S556" s="513">
        <v>1</v>
      </c>
      <c r="T556" s="573">
        <v>1</v>
      </c>
      <c r="U556" s="529">
        <v>1</v>
      </c>
    </row>
    <row r="557" spans="1:21" ht="14.45" customHeight="1" x14ac:dyDescent="0.2">
      <c r="A557" s="486">
        <v>27</v>
      </c>
      <c r="B557" s="487" t="s">
        <v>503</v>
      </c>
      <c r="C557" s="487" t="s">
        <v>509</v>
      </c>
      <c r="D557" s="571" t="s">
        <v>1822</v>
      </c>
      <c r="E557" s="572" t="s">
        <v>521</v>
      </c>
      <c r="F557" s="487" t="s">
        <v>504</v>
      </c>
      <c r="G557" s="487" t="s">
        <v>586</v>
      </c>
      <c r="H557" s="487" t="s">
        <v>271</v>
      </c>
      <c r="I557" s="487" t="s">
        <v>1485</v>
      </c>
      <c r="J557" s="487" t="s">
        <v>1486</v>
      </c>
      <c r="K557" s="487" t="s">
        <v>942</v>
      </c>
      <c r="L557" s="488">
        <v>34.47</v>
      </c>
      <c r="M557" s="488">
        <v>34.47</v>
      </c>
      <c r="N557" s="487">
        <v>1</v>
      </c>
      <c r="O557" s="573">
        <v>0.5</v>
      </c>
      <c r="P557" s="488"/>
      <c r="Q557" s="513">
        <v>0</v>
      </c>
      <c r="R557" s="487"/>
      <c r="S557" s="513">
        <v>0</v>
      </c>
      <c r="T557" s="573"/>
      <c r="U557" s="529">
        <v>0</v>
      </c>
    </row>
    <row r="558" spans="1:21" ht="14.45" customHeight="1" x14ac:dyDescent="0.2">
      <c r="A558" s="486">
        <v>27</v>
      </c>
      <c r="B558" s="487" t="s">
        <v>503</v>
      </c>
      <c r="C558" s="487" t="s">
        <v>509</v>
      </c>
      <c r="D558" s="571" t="s">
        <v>1822</v>
      </c>
      <c r="E558" s="572" t="s">
        <v>521</v>
      </c>
      <c r="F558" s="487" t="s">
        <v>504</v>
      </c>
      <c r="G558" s="487" t="s">
        <v>533</v>
      </c>
      <c r="H558" s="487" t="s">
        <v>486</v>
      </c>
      <c r="I558" s="487" t="s">
        <v>1298</v>
      </c>
      <c r="J558" s="487" t="s">
        <v>535</v>
      </c>
      <c r="K558" s="487" t="s">
        <v>1299</v>
      </c>
      <c r="L558" s="488">
        <v>117.46</v>
      </c>
      <c r="M558" s="488">
        <v>234.92</v>
      </c>
      <c r="N558" s="487">
        <v>2</v>
      </c>
      <c r="O558" s="573">
        <v>2</v>
      </c>
      <c r="P558" s="488">
        <v>117.46</v>
      </c>
      <c r="Q558" s="513">
        <v>0.5</v>
      </c>
      <c r="R558" s="487">
        <v>1</v>
      </c>
      <c r="S558" s="513">
        <v>0.5</v>
      </c>
      <c r="T558" s="573">
        <v>1</v>
      </c>
      <c r="U558" s="529">
        <v>0.5</v>
      </c>
    </row>
    <row r="559" spans="1:21" ht="14.45" customHeight="1" x14ac:dyDescent="0.2">
      <c r="A559" s="486">
        <v>27</v>
      </c>
      <c r="B559" s="487" t="s">
        <v>503</v>
      </c>
      <c r="C559" s="487" t="s">
        <v>509</v>
      </c>
      <c r="D559" s="571" t="s">
        <v>1822</v>
      </c>
      <c r="E559" s="572" t="s">
        <v>521</v>
      </c>
      <c r="F559" s="487" t="s">
        <v>504</v>
      </c>
      <c r="G559" s="487" t="s">
        <v>533</v>
      </c>
      <c r="H559" s="487" t="s">
        <v>486</v>
      </c>
      <c r="I559" s="487" t="s">
        <v>534</v>
      </c>
      <c r="J559" s="487" t="s">
        <v>535</v>
      </c>
      <c r="K559" s="487" t="s">
        <v>536</v>
      </c>
      <c r="L559" s="488">
        <v>352.37</v>
      </c>
      <c r="M559" s="488">
        <v>4228.4399999999996</v>
      </c>
      <c r="N559" s="487">
        <v>12</v>
      </c>
      <c r="O559" s="573">
        <v>9</v>
      </c>
      <c r="P559" s="488">
        <v>1761.85</v>
      </c>
      <c r="Q559" s="513">
        <v>0.41666666666666669</v>
      </c>
      <c r="R559" s="487">
        <v>5</v>
      </c>
      <c r="S559" s="513">
        <v>0.41666666666666669</v>
      </c>
      <c r="T559" s="573">
        <v>3.5</v>
      </c>
      <c r="U559" s="529">
        <v>0.3888888888888889</v>
      </c>
    </row>
    <row r="560" spans="1:21" ht="14.45" customHeight="1" x14ac:dyDescent="0.2">
      <c r="A560" s="486">
        <v>27</v>
      </c>
      <c r="B560" s="487" t="s">
        <v>503</v>
      </c>
      <c r="C560" s="487" t="s">
        <v>509</v>
      </c>
      <c r="D560" s="571" t="s">
        <v>1822</v>
      </c>
      <c r="E560" s="572" t="s">
        <v>521</v>
      </c>
      <c r="F560" s="487" t="s">
        <v>504</v>
      </c>
      <c r="G560" s="487" t="s">
        <v>533</v>
      </c>
      <c r="H560" s="487" t="s">
        <v>486</v>
      </c>
      <c r="I560" s="487" t="s">
        <v>1487</v>
      </c>
      <c r="J560" s="487" t="s">
        <v>535</v>
      </c>
      <c r="K560" s="487" t="s">
        <v>1488</v>
      </c>
      <c r="L560" s="488">
        <v>614.48</v>
      </c>
      <c r="M560" s="488">
        <v>614.48</v>
      </c>
      <c r="N560" s="487">
        <v>1</v>
      </c>
      <c r="O560" s="573">
        <v>1</v>
      </c>
      <c r="P560" s="488">
        <v>614.48</v>
      </c>
      <c r="Q560" s="513">
        <v>1</v>
      </c>
      <c r="R560" s="487">
        <v>1</v>
      </c>
      <c r="S560" s="513">
        <v>1</v>
      </c>
      <c r="T560" s="573">
        <v>1</v>
      </c>
      <c r="U560" s="529">
        <v>1</v>
      </c>
    </row>
    <row r="561" spans="1:21" ht="14.45" customHeight="1" x14ac:dyDescent="0.2">
      <c r="A561" s="486">
        <v>27</v>
      </c>
      <c r="B561" s="487" t="s">
        <v>503</v>
      </c>
      <c r="C561" s="487" t="s">
        <v>509</v>
      </c>
      <c r="D561" s="571" t="s">
        <v>1822</v>
      </c>
      <c r="E561" s="572" t="s">
        <v>521</v>
      </c>
      <c r="F561" s="487" t="s">
        <v>504</v>
      </c>
      <c r="G561" s="487" t="s">
        <v>533</v>
      </c>
      <c r="H561" s="487" t="s">
        <v>486</v>
      </c>
      <c r="I561" s="487" t="s">
        <v>1489</v>
      </c>
      <c r="J561" s="487" t="s">
        <v>535</v>
      </c>
      <c r="K561" s="487" t="s">
        <v>1490</v>
      </c>
      <c r="L561" s="488">
        <v>170.43</v>
      </c>
      <c r="M561" s="488">
        <v>511.29</v>
      </c>
      <c r="N561" s="487">
        <v>3</v>
      </c>
      <c r="O561" s="573">
        <v>0.5</v>
      </c>
      <c r="P561" s="488"/>
      <c r="Q561" s="513">
        <v>0</v>
      </c>
      <c r="R561" s="487"/>
      <c r="S561" s="513">
        <v>0</v>
      </c>
      <c r="T561" s="573"/>
      <c r="U561" s="529">
        <v>0</v>
      </c>
    </row>
    <row r="562" spans="1:21" ht="14.45" customHeight="1" x14ac:dyDescent="0.2">
      <c r="A562" s="486">
        <v>27</v>
      </c>
      <c r="B562" s="487" t="s">
        <v>503</v>
      </c>
      <c r="C562" s="487" t="s">
        <v>509</v>
      </c>
      <c r="D562" s="571" t="s">
        <v>1822</v>
      </c>
      <c r="E562" s="572" t="s">
        <v>521</v>
      </c>
      <c r="F562" s="487" t="s">
        <v>504</v>
      </c>
      <c r="G562" s="487" t="s">
        <v>533</v>
      </c>
      <c r="H562" s="487" t="s">
        <v>486</v>
      </c>
      <c r="I562" s="487" t="s">
        <v>1491</v>
      </c>
      <c r="J562" s="487" t="s">
        <v>535</v>
      </c>
      <c r="K562" s="487" t="s">
        <v>1492</v>
      </c>
      <c r="L562" s="488">
        <v>181.94</v>
      </c>
      <c r="M562" s="488">
        <v>1091.6399999999999</v>
      </c>
      <c r="N562" s="487">
        <v>6</v>
      </c>
      <c r="O562" s="573">
        <v>4</v>
      </c>
      <c r="P562" s="488">
        <v>181.94</v>
      </c>
      <c r="Q562" s="513">
        <v>0.16666666666666669</v>
      </c>
      <c r="R562" s="487">
        <v>1</v>
      </c>
      <c r="S562" s="513">
        <v>0.16666666666666666</v>
      </c>
      <c r="T562" s="573">
        <v>1</v>
      </c>
      <c r="U562" s="529">
        <v>0.25</v>
      </c>
    </row>
    <row r="563" spans="1:21" ht="14.45" customHeight="1" x14ac:dyDescent="0.2">
      <c r="A563" s="486">
        <v>27</v>
      </c>
      <c r="B563" s="487" t="s">
        <v>503</v>
      </c>
      <c r="C563" s="487" t="s">
        <v>509</v>
      </c>
      <c r="D563" s="571" t="s">
        <v>1822</v>
      </c>
      <c r="E563" s="572" t="s">
        <v>521</v>
      </c>
      <c r="F563" s="487" t="s">
        <v>504</v>
      </c>
      <c r="G563" s="487" t="s">
        <v>533</v>
      </c>
      <c r="H563" s="487" t="s">
        <v>486</v>
      </c>
      <c r="I563" s="487" t="s">
        <v>1300</v>
      </c>
      <c r="J563" s="487" t="s">
        <v>535</v>
      </c>
      <c r="K563" s="487" t="s">
        <v>1301</v>
      </c>
      <c r="L563" s="488">
        <v>545.82000000000005</v>
      </c>
      <c r="M563" s="488">
        <v>1637.46</v>
      </c>
      <c r="N563" s="487">
        <v>3</v>
      </c>
      <c r="O563" s="573">
        <v>2</v>
      </c>
      <c r="P563" s="488">
        <v>545.82000000000005</v>
      </c>
      <c r="Q563" s="513">
        <v>0.33333333333333337</v>
      </c>
      <c r="R563" s="487">
        <v>1</v>
      </c>
      <c r="S563" s="513">
        <v>0.33333333333333331</v>
      </c>
      <c r="T563" s="573">
        <v>0.5</v>
      </c>
      <c r="U563" s="529">
        <v>0.25</v>
      </c>
    </row>
    <row r="564" spans="1:21" ht="14.45" customHeight="1" x14ac:dyDescent="0.2">
      <c r="A564" s="486">
        <v>27</v>
      </c>
      <c r="B564" s="487" t="s">
        <v>503</v>
      </c>
      <c r="C564" s="487" t="s">
        <v>509</v>
      </c>
      <c r="D564" s="571" t="s">
        <v>1822</v>
      </c>
      <c r="E564" s="572" t="s">
        <v>521</v>
      </c>
      <c r="F564" s="487" t="s">
        <v>504</v>
      </c>
      <c r="G564" s="487" t="s">
        <v>533</v>
      </c>
      <c r="H564" s="487" t="s">
        <v>486</v>
      </c>
      <c r="I564" s="487" t="s">
        <v>1493</v>
      </c>
      <c r="J564" s="487" t="s">
        <v>535</v>
      </c>
      <c r="K564" s="487" t="s">
        <v>1393</v>
      </c>
      <c r="L564" s="488">
        <v>234.91</v>
      </c>
      <c r="M564" s="488">
        <v>704.73</v>
      </c>
      <c r="N564" s="487">
        <v>3</v>
      </c>
      <c r="O564" s="573">
        <v>1</v>
      </c>
      <c r="P564" s="488">
        <v>704.73</v>
      </c>
      <c r="Q564" s="513">
        <v>1</v>
      </c>
      <c r="R564" s="487">
        <v>3</v>
      </c>
      <c r="S564" s="513">
        <v>1</v>
      </c>
      <c r="T564" s="573">
        <v>1</v>
      </c>
      <c r="U564" s="529">
        <v>1</v>
      </c>
    </row>
    <row r="565" spans="1:21" ht="14.45" customHeight="1" x14ac:dyDescent="0.2">
      <c r="A565" s="486">
        <v>27</v>
      </c>
      <c r="B565" s="487" t="s">
        <v>503</v>
      </c>
      <c r="C565" s="487" t="s">
        <v>509</v>
      </c>
      <c r="D565" s="571" t="s">
        <v>1822</v>
      </c>
      <c r="E565" s="572" t="s">
        <v>521</v>
      </c>
      <c r="F565" s="487" t="s">
        <v>504</v>
      </c>
      <c r="G565" s="487" t="s">
        <v>533</v>
      </c>
      <c r="H565" s="487" t="s">
        <v>486</v>
      </c>
      <c r="I565" s="487" t="s">
        <v>1494</v>
      </c>
      <c r="J565" s="487" t="s">
        <v>535</v>
      </c>
      <c r="K565" s="487" t="s">
        <v>1495</v>
      </c>
      <c r="L565" s="488">
        <v>819.07</v>
      </c>
      <c r="M565" s="488">
        <v>819.07</v>
      </c>
      <c r="N565" s="487">
        <v>1</v>
      </c>
      <c r="O565" s="573">
        <v>1</v>
      </c>
      <c r="P565" s="488"/>
      <c r="Q565" s="513">
        <v>0</v>
      </c>
      <c r="R565" s="487"/>
      <c r="S565" s="513">
        <v>0</v>
      </c>
      <c r="T565" s="573"/>
      <c r="U565" s="529">
        <v>0</v>
      </c>
    </row>
    <row r="566" spans="1:21" ht="14.45" customHeight="1" x14ac:dyDescent="0.2">
      <c r="A566" s="486">
        <v>27</v>
      </c>
      <c r="B566" s="487" t="s">
        <v>503</v>
      </c>
      <c r="C566" s="487" t="s">
        <v>509</v>
      </c>
      <c r="D566" s="571" t="s">
        <v>1822</v>
      </c>
      <c r="E566" s="572" t="s">
        <v>521</v>
      </c>
      <c r="F566" s="487" t="s">
        <v>504</v>
      </c>
      <c r="G566" s="487" t="s">
        <v>533</v>
      </c>
      <c r="H566" s="487" t="s">
        <v>486</v>
      </c>
      <c r="I566" s="487" t="s">
        <v>1304</v>
      </c>
      <c r="J566" s="487" t="s">
        <v>535</v>
      </c>
      <c r="K566" s="487" t="s">
        <v>1305</v>
      </c>
      <c r="L566" s="488">
        <v>691.37</v>
      </c>
      <c r="M566" s="488">
        <v>691.37</v>
      </c>
      <c r="N566" s="487">
        <v>1</v>
      </c>
      <c r="O566" s="573">
        <v>0.5</v>
      </c>
      <c r="P566" s="488"/>
      <c r="Q566" s="513">
        <v>0</v>
      </c>
      <c r="R566" s="487"/>
      <c r="S566" s="513">
        <v>0</v>
      </c>
      <c r="T566" s="573"/>
      <c r="U566" s="529">
        <v>0</v>
      </c>
    </row>
    <row r="567" spans="1:21" ht="14.45" customHeight="1" x14ac:dyDescent="0.2">
      <c r="A567" s="486">
        <v>27</v>
      </c>
      <c r="B567" s="487" t="s">
        <v>503</v>
      </c>
      <c r="C567" s="487" t="s">
        <v>509</v>
      </c>
      <c r="D567" s="571" t="s">
        <v>1822</v>
      </c>
      <c r="E567" s="572" t="s">
        <v>521</v>
      </c>
      <c r="F567" s="487" t="s">
        <v>504</v>
      </c>
      <c r="G567" s="487" t="s">
        <v>590</v>
      </c>
      <c r="H567" s="487" t="s">
        <v>271</v>
      </c>
      <c r="I567" s="487" t="s">
        <v>1306</v>
      </c>
      <c r="J567" s="487" t="s">
        <v>592</v>
      </c>
      <c r="K567" s="487" t="s">
        <v>1307</v>
      </c>
      <c r="L567" s="488">
        <v>72.88</v>
      </c>
      <c r="M567" s="488">
        <v>437.28</v>
      </c>
      <c r="N567" s="487">
        <v>6</v>
      </c>
      <c r="O567" s="573">
        <v>3</v>
      </c>
      <c r="P567" s="488">
        <v>72.88</v>
      </c>
      <c r="Q567" s="513">
        <v>0.16666666666666666</v>
      </c>
      <c r="R567" s="487">
        <v>1</v>
      </c>
      <c r="S567" s="513">
        <v>0.16666666666666666</v>
      </c>
      <c r="T567" s="573">
        <v>1</v>
      </c>
      <c r="U567" s="529">
        <v>0.33333333333333331</v>
      </c>
    </row>
    <row r="568" spans="1:21" ht="14.45" customHeight="1" x14ac:dyDescent="0.2">
      <c r="A568" s="486">
        <v>27</v>
      </c>
      <c r="B568" s="487" t="s">
        <v>503</v>
      </c>
      <c r="C568" s="487" t="s">
        <v>509</v>
      </c>
      <c r="D568" s="571" t="s">
        <v>1822</v>
      </c>
      <c r="E568" s="572" t="s">
        <v>521</v>
      </c>
      <c r="F568" s="487" t="s">
        <v>504</v>
      </c>
      <c r="G568" s="487" t="s">
        <v>590</v>
      </c>
      <c r="H568" s="487" t="s">
        <v>271</v>
      </c>
      <c r="I568" s="487" t="s">
        <v>591</v>
      </c>
      <c r="J568" s="487" t="s">
        <v>592</v>
      </c>
      <c r="K568" s="487" t="s">
        <v>593</v>
      </c>
      <c r="L568" s="488">
        <v>218.62</v>
      </c>
      <c r="M568" s="488">
        <v>655.86</v>
      </c>
      <c r="N568" s="487">
        <v>3</v>
      </c>
      <c r="O568" s="573">
        <v>2.5</v>
      </c>
      <c r="P568" s="488">
        <v>437.24</v>
      </c>
      <c r="Q568" s="513">
        <v>0.66666666666666663</v>
      </c>
      <c r="R568" s="487">
        <v>2</v>
      </c>
      <c r="S568" s="513">
        <v>0.66666666666666663</v>
      </c>
      <c r="T568" s="573">
        <v>2</v>
      </c>
      <c r="U568" s="529">
        <v>0.8</v>
      </c>
    </row>
    <row r="569" spans="1:21" ht="14.45" customHeight="1" x14ac:dyDescent="0.2">
      <c r="A569" s="486">
        <v>27</v>
      </c>
      <c r="B569" s="487" t="s">
        <v>503</v>
      </c>
      <c r="C569" s="487" t="s">
        <v>509</v>
      </c>
      <c r="D569" s="571" t="s">
        <v>1822</v>
      </c>
      <c r="E569" s="572" t="s">
        <v>521</v>
      </c>
      <c r="F569" s="487" t="s">
        <v>504</v>
      </c>
      <c r="G569" s="487" t="s">
        <v>1308</v>
      </c>
      <c r="H569" s="487" t="s">
        <v>271</v>
      </c>
      <c r="I569" s="487" t="s">
        <v>1309</v>
      </c>
      <c r="J569" s="487" t="s">
        <v>1310</v>
      </c>
      <c r="K569" s="487" t="s">
        <v>1311</v>
      </c>
      <c r="L569" s="488">
        <v>127.91</v>
      </c>
      <c r="M569" s="488">
        <v>767.46</v>
      </c>
      <c r="N569" s="487">
        <v>6</v>
      </c>
      <c r="O569" s="573">
        <v>2</v>
      </c>
      <c r="P569" s="488">
        <v>255.82</v>
      </c>
      <c r="Q569" s="513">
        <v>0.33333333333333331</v>
      </c>
      <c r="R569" s="487">
        <v>2</v>
      </c>
      <c r="S569" s="513">
        <v>0.33333333333333331</v>
      </c>
      <c r="T569" s="573">
        <v>0.5</v>
      </c>
      <c r="U569" s="529">
        <v>0.25</v>
      </c>
    </row>
    <row r="570" spans="1:21" ht="14.45" customHeight="1" x14ac:dyDescent="0.2">
      <c r="A570" s="486">
        <v>27</v>
      </c>
      <c r="B570" s="487" t="s">
        <v>503</v>
      </c>
      <c r="C570" s="487" t="s">
        <v>509</v>
      </c>
      <c r="D570" s="571" t="s">
        <v>1822</v>
      </c>
      <c r="E570" s="572" t="s">
        <v>521</v>
      </c>
      <c r="F570" s="487" t="s">
        <v>504</v>
      </c>
      <c r="G570" s="487" t="s">
        <v>958</v>
      </c>
      <c r="H570" s="487" t="s">
        <v>271</v>
      </c>
      <c r="I570" s="487" t="s">
        <v>959</v>
      </c>
      <c r="J570" s="487" t="s">
        <v>960</v>
      </c>
      <c r="K570" s="487" t="s">
        <v>961</v>
      </c>
      <c r="L570" s="488">
        <v>320.20999999999998</v>
      </c>
      <c r="M570" s="488">
        <v>960.62999999999988</v>
      </c>
      <c r="N570" s="487">
        <v>3</v>
      </c>
      <c r="O570" s="573">
        <v>0.5</v>
      </c>
      <c r="P570" s="488"/>
      <c r="Q570" s="513">
        <v>0</v>
      </c>
      <c r="R570" s="487"/>
      <c r="S570" s="513">
        <v>0</v>
      </c>
      <c r="T570" s="573"/>
      <c r="U570" s="529">
        <v>0</v>
      </c>
    </row>
    <row r="571" spans="1:21" ht="14.45" customHeight="1" x14ac:dyDescent="0.2">
      <c r="A571" s="486">
        <v>27</v>
      </c>
      <c r="B571" s="487" t="s">
        <v>503</v>
      </c>
      <c r="C571" s="487" t="s">
        <v>509</v>
      </c>
      <c r="D571" s="571" t="s">
        <v>1822</v>
      </c>
      <c r="E571" s="572" t="s">
        <v>521</v>
      </c>
      <c r="F571" s="487" t="s">
        <v>504</v>
      </c>
      <c r="G571" s="487" t="s">
        <v>970</v>
      </c>
      <c r="H571" s="487" t="s">
        <v>271</v>
      </c>
      <c r="I571" s="487" t="s">
        <v>971</v>
      </c>
      <c r="J571" s="487" t="s">
        <v>972</v>
      </c>
      <c r="K571" s="487" t="s">
        <v>973</v>
      </c>
      <c r="L571" s="488">
        <v>115.27</v>
      </c>
      <c r="M571" s="488">
        <v>230.54</v>
      </c>
      <c r="N571" s="487">
        <v>2</v>
      </c>
      <c r="O571" s="573">
        <v>0.5</v>
      </c>
      <c r="P571" s="488"/>
      <c r="Q571" s="513">
        <v>0</v>
      </c>
      <c r="R571" s="487"/>
      <c r="S571" s="513">
        <v>0</v>
      </c>
      <c r="T571" s="573"/>
      <c r="U571" s="529">
        <v>0</v>
      </c>
    </row>
    <row r="572" spans="1:21" ht="14.45" customHeight="1" x14ac:dyDescent="0.2">
      <c r="A572" s="486">
        <v>27</v>
      </c>
      <c r="B572" s="487" t="s">
        <v>503</v>
      </c>
      <c r="C572" s="487" t="s">
        <v>509</v>
      </c>
      <c r="D572" s="571" t="s">
        <v>1822</v>
      </c>
      <c r="E572" s="572" t="s">
        <v>521</v>
      </c>
      <c r="F572" s="487" t="s">
        <v>504</v>
      </c>
      <c r="G572" s="487" t="s">
        <v>594</v>
      </c>
      <c r="H572" s="487" t="s">
        <v>486</v>
      </c>
      <c r="I572" s="487" t="s">
        <v>974</v>
      </c>
      <c r="J572" s="487" t="s">
        <v>596</v>
      </c>
      <c r="K572" s="487" t="s">
        <v>975</v>
      </c>
      <c r="L572" s="488">
        <v>11.48</v>
      </c>
      <c r="M572" s="488">
        <v>57.400000000000006</v>
      </c>
      <c r="N572" s="487">
        <v>5</v>
      </c>
      <c r="O572" s="573">
        <v>0.5</v>
      </c>
      <c r="P572" s="488"/>
      <c r="Q572" s="513">
        <v>0</v>
      </c>
      <c r="R572" s="487"/>
      <c r="S572" s="513">
        <v>0</v>
      </c>
      <c r="T572" s="573"/>
      <c r="U572" s="529">
        <v>0</v>
      </c>
    </row>
    <row r="573" spans="1:21" ht="14.45" customHeight="1" x14ac:dyDescent="0.2">
      <c r="A573" s="486">
        <v>27</v>
      </c>
      <c r="B573" s="487" t="s">
        <v>503</v>
      </c>
      <c r="C573" s="487" t="s">
        <v>509</v>
      </c>
      <c r="D573" s="571" t="s">
        <v>1822</v>
      </c>
      <c r="E573" s="572" t="s">
        <v>521</v>
      </c>
      <c r="F573" s="487" t="s">
        <v>504</v>
      </c>
      <c r="G573" s="487" t="s">
        <v>594</v>
      </c>
      <c r="H573" s="487" t="s">
        <v>486</v>
      </c>
      <c r="I573" s="487" t="s">
        <v>595</v>
      </c>
      <c r="J573" s="487" t="s">
        <v>596</v>
      </c>
      <c r="K573" s="487" t="s">
        <v>546</v>
      </c>
      <c r="L573" s="488">
        <v>34.47</v>
      </c>
      <c r="M573" s="488">
        <v>68.94</v>
      </c>
      <c r="N573" s="487">
        <v>2</v>
      </c>
      <c r="O573" s="573">
        <v>1</v>
      </c>
      <c r="P573" s="488"/>
      <c r="Q573" s="513">
        <v>0</v>
      </c>
      <c r="R573" s="487"/>
      <c r="S573" s="513">
        <v>0</v>
      </c>
      <c r="T573" s="573"/>
      <c r="U573" s="529">
        <v>0</v>
      </c>
    </row>
    <row r="574" spans="1:21" ht="14.45" customHeight="1" x14ac:dyDescent="0.2">
      <c r="A574" s="486">
        <v>27</v>
      </c>
      <c r="B574" s="487" t="s">
        <v>503</v>
      </c>
      <c r="C574" s="487" t="s">
        <v>509</v>
      </c>
      <c r="D574" s="571" t="s">
        <v>1822</v>
      </c>
      <c r="E574" s="572" t="s">
        <v>521</v>
      </c>
      <c r="F574" s="487" t="s">
        <v>504</v>
      </c>
      <c r="G574" s="487" t="s">
        <v>1314</v>
      </c>
      <c r="H574" s="487" t="s">
        <v>271</v>
      </c>
      <c r="I574" s="487" t="s">
        <v>1315</v>
      </c>
      <c r="J574" s="487" t="s">
        <v>1316</v>
      </c>
      <c r="K574" s="487" t="s">
        <v>1317</v>
      </c>
      <c r="L574" s="488">
        <v>42.47</v>
      </c>
      <c r="M574" s="488">
        <v>127.41</v>
      </c>
      <c r="N574" s="487">
        <v>3</v>
      </c>
      <c r="O574" s="573">
        <v>1</v>
      </c>
      <c r="P574" s="488"/>
      <c r="Q574" s="513">
        <v>0</v>
      </c>
      <c r="R574" s="487"/>
      <c r="S574" s="513">
        <v>0</v>
      </c>
      <c r="T574" s="573"/>
      <c r="U574" s="529">
        <v>0</v>
      </c>
    </row>
    <row r="575" spans="1:21" ht="14.45" customHeight="1" x14ac:dyDescent="0.2">
      <c r="A575" s="486">
        <v>27</v>
      </c>
      <c r="B575" s="487" t="s">
        <v>503</v>
      </c>
      <c r="C575" s="487" t="s">
        <v>509</v>
      </c>
      <c r="D575" s="571" t="s">
        <v>1822</v>
      </c>
      <c r="E575" s="572" t="s">
        <v>521</v>
      </c>
      <c r="F575" s="487" t="s">
        <v>504</v>
      </c>
      <c r="G575" s="487" t="s">
        <v>1314</v>
      </c>
      <c r="H575" s="487" t="s">
        <v>271</v>
      </c>
      <c r="I575" s="487" t="s">
        <v>1496</v>
      </c>
      <c r="J575" s="487" t="s">
        <v>1497</v>
      </c>
      <c r="K575" s="487" t="s">
        <v>1317</v>
      </c>
      <c r="L575" s="488">
        <v>42.47</v>
      </c>
      <c r="M575" s="488">
        <v>127.41</v>
      </c>
      <c r="N575" s="487">
        <v>3</v>
      </c>
      <c r="O575" s="573">
        <v>0.5</v>
      </c>
      <c r="P575" s="488"/>
      <c r="Q575" s="513">
        <v>0</v>
      </c>
      <c r="R575" s="487"/>
      <c r="S575" s="513">
        <v>0</v>
      </c>
      <c r="T575" s="573"/>
      <c r="U575" s="529">
        <v>0</v>
      </c>
    </row>
    <row r="576" spans="1:21" ht="14.45" customHeight="1" x14ac:dyDescent="0.2">
      <c r="A576" s="486">
        <v>27</v>
      </c>
      <c r="B576" s="487" t="s">
        <v>503</v>
      </c>
      <c r="C576" s="487" t="s">
        <v>509</v>
      </c>
      <c r="D576" s="571" t="s">
        <v>1822</v>
      </c>
      <c r="E576" s="572" t="s">
        <v>521</v>
      </c>
      <c r="F576" s="487" t="s">
        <v>504</v>
      </c>
      <c r="G576" s="487" t="s">
        <v>978</v>
      </c>
      <c r="H576" s="487" t="s">
        <v>271</v>
      </c>
      <c r="I576" s="487" t="s">
        <v>1318</v>
      </c>
      <c r="J576" s="487" t="s">
        <v>1319</v>
      </c>
      <c r="K576" s="487" t="s">
        <v>981</v>
      </c>
      <c r="L576" s="488">
        <v>316.33</v>
      </c>
      <c r="M576" s="488">
        <v>1897.98</v>
      </c>
      <c r="N576" s="487">
        <v>6</v>
      </c>
      <c r="O576" s="573">
        <v>3</v>
      </c>
      <c r="P576" s="488">
        <v>1265.32</v>
      </c>
      <c r="Q576" s="513">
        <v>0.66666666666666663</v>
      </c>
      <c r="R576" s="487">
        <v>4</v>
      </c>
      <c r="S576" s="513">
        <v>0.66666666666666663</v>
      </c>
      <c r="T576" s="573">
        <v>2</v>
      </c>
      <c r="U576" s="529">
        <v>0.66666666666666663</v>
      </c>
    </row>
    <row r="577" spans="1:21" ht="14.45" customHeight="1" x14ac:dyDescent="0.2">
      <c r="A577" s="486">
        <v>27</v>
      </c>
      <c r="B577" s="487" t="s">
        <v>503</v>
      </c>
      <c r="C577" s="487" t="s">
        <v>509</v>
      </c>
      <c r="D577" s="571" t="s">
        <v>1822</v>
      </c>
      <c r="E577" s="572" t="s">
        <v>521</v>
      </c>
      <c r="F577" s="487" t="s">
        <v>504</v>
      </c>
      <c r="G577" s="487" t="s">
        <v>978</v>
      </c>
      <c r="H577" s="487" t="s">
        <v>271</v>
      </c>
      <c r="I577" s="487" t="s">
        <v>1320</v>
      </c>
      <c r="J577" s="487" t="s">
        <v>1319</v>
      </c>
      <c r="K577" s="487" t="s">
        <v>768</v>
      </c>
      <c r="L577" s="488">
        <v>105.44</v>
      </c>
      <c r="M577" s="488">
        <v>738.07999999999993</v>
      </c>
      <c r="N577" s="487">
        <v>7</v>
      </c>
      <c r="O577" s="573">
        <v>3</v>
      </c>
      <c r="P577" s="488">
        <v>738.07999999999993</v>
      </c>
      <c r="Q577" s="513">
        <v>1</v>
      </c>
      <c r="R577" s="487">
        <v>7</v>
      </c>
      <c r="S577" s="513">
        <v>1</v>
      </c>
      <c r="T577" s="573">
        <v>3</v>
      </c>
      <c r="U577" s="529">
        <v>1</v>
      </c>
    </row>
    <row r="578" spans="1:21" ht="14.45" customHeight="1" x14ac:dyDescent="0.2">
      <c r="A578" s="486">
        <v>27</v>
      </c>
      <c r="B578" s="487" t="s">
        <v>503</v>
      </c>
      <c r="C578" s="487" t="s">
        <v>509</v>
      </c>
      <c r="D578" s="571" t="s">
        <v>1822</v>
      </c>
      <c r="E578" s="572" t="s">
        <v>521</v>
      </c>
      <c r="F578" s="487" t="s">
        <v>504</v>
      </c>
      <c r="G578" s="487" t="s">
        <v>982</v>
      </c>
      <c r="H578" s="487" t="s">
        <v>271</v>
      </c>
      <c r="I578" s="487" t="s">
        <v>983</v>
      </c>
      <c r="J578" s="487" t="s">
        <v>984</v>
      </c>
      <c r="K578" s="487" t="s">
        <v>985</v>
      </c>
      <c r="L578" s="488">
        <v>1653.72</v>
      </c>
      <c r="M578" s="488">
        <v>1653.72</v>
      </c>
      <c r="N578" s="487">
        <v>1</v>
      </c>
      <c r="O578" s="573">
        <v>0.5</v>
      </c>
      <c r="P578" s="488">
        <v>1653.72</v>
      </c>
      <c r="Q578" s="513">
        <v>1</v>
      </c>
      <c r="R578" s="487">
        <v>1</v>
      </c>
      <c r="S578" s="513">
        <v>1</v>
      </c>
      <c r="T578" s="573">
        <v>0.5</v>
      </c>
      <c r="U578" s="529">
        <v>1</v>
      </c>
    </row>
    <row r="579" spans="1:21" ht="14.45" customHeight="1" x14ac:dyDescent="0.2">
      <c r="A579" s="486">
        <v>27</v>
      </c>
      <c r="B579" s="487" t="s">
        <v>503</v>
      </c>
      <c r="C579" s="487" t="s">
        <v>509</v>
      </c>
      <c r="D579" s="571" t="s">
        <v>1822</v>
      </c>
      <c r="E579" s="572" t="s">
        <v>521</v>
      </c>
      <c r="F579" s="487" t="s">
        <v>504</v>
      </c>
      <c r="G579" s="487" t="s">
        <v>982</v>
      </c>
      <c r="H579" s="487" t="s">
        <v>271</v>
      </c>
      <c r="I579" s="487" t="s">
        <v>986</v>
      </c>
      <c r="J579" s="487" t="s">
        <v>984</v>
      </c>
      <c r="K579" s="487" t="s">
        <v>987</v>
      </c>
      <c r="L579" s="488">
        <v>5788.01</v>
      </c>
      <c r="M579" s="488">
        <v>11576.02</v>
      </c>
      <c r="N579" s="487">
        <v>2</v>
      </c>
      <c r="O579" s="573">
        <v>1.5</v>
      </c>
      <c r="P579" s="488">
        <v>5788.01</v>
      </c>
      <c r="Q579" s="513">
        <v>0.5</v>
      </c>
      <c r="R579" s="487">
        <v>1</v>
      </c>
      <c r="S579" s="513">
        <v>0.5</v>
      </c>
      <c r="T579" s="573">
        <v>1</v>
      </c>
      <c r="U579" s="529">
        <v>0.66666666666666663</v>
      </c>
    </row>
    <row r="580" spans="1:21" ht="14.45" customHeight="1" x14ac:dyDescent="0.2">
      <c r="A580" s="486">
        <v>27</v>
      </c>
      <c r="B580" s="487" t="s">
        <v>503</v>
      </c>
      <c r="C580" s="487" t="s">
        <v>509</v>
      </c>
      <c r="D580" s="571" t="s">
        <v>1822</v>
      </c>
      <c r="E580" s="572" t="s">
        <v>521</v>
      </c>
      <c r="F580" s="487" t="s">
        <v>504</v>
      </c>
      <c r="G580" s="487" t="s">
        <v>597</v>
      </c>
      <c r="H580" s="487" t="s">
        <v>271</v>
      </c>
      <c r="I580" s="487" t="s">
        <v>993</v>
      </c>
      <c r="J580" s="487" t="s">
        <v>991</v>
      </c>
      <c r="K580" s="487" t="s">
        <v>672</v>
      </c>
      <c r="L580" s="488">
        <v>391.5</v>
      </c>
      <c r="M580" s="488">
        <v>1174.5</v>
      </c>
      <c r="N580" s="487">
        <v>3</v>
      </c>
      <c r="O580" s="573">
        <v>0.5</v>
      </c>
      <c r="P580" s="488"/>
      <c r="Q580" s="513">
        <v>0</v>
      </c>
      <c r="R580" s="487"/>
      <c r="S580" s="513">
        <v>0</v>
      </c>
      <c r="T580" s="573"/>
      <c r="U580" s="529">
        <v>0</v>
      </c>
    </row>
    <row r="581" spans="1:21" ht="14.45" customHeight="1" x14ac:dyDescent="0.2">
      <c r="A581" s="486">
        <v>27</v>
      </c>
      <c r="B581" s="487" t="s">
        <v>503</v>
      </c>
      <c r="C581" s="487" t="s">
        <v>509</v>
      </c>
      <c r="D581" s="571" t="s">
        <v>1822</v>
      </c>
      <c r="E581" s="572" t="s">
        <v>521</v>
      </c>
      <c r="F581" s="487" t="s">
        <v>504</v>
      </c>
      <c r="G581" s="487" t="s">
        <v>597</v>
      </c>
      <c r="H581" s="487" t="s">
        <v>271</v>
      </c>
      <c r="I581" s="487" t="s">
        <v>1323</v>
      </c>
      <c r="J581" s="487" t="s">
        <v>599</v>
      </c>
      <c r="K581" s="487" t="s">
        <v>718</v>
      </c>
      <c r="L581" s="488">
        <v>143.35</v>
      </c>
      <c r="M581" s="488">
        <v>430.04999999999995</v>
      </c>
      <c r="N581" s="487">
        <v>3</v>
      </c>
      <c r="O581" s="573">
        <v>1</v>
      </c>
      <c r="P581" s="488">
        <v>430.04999999999995</v>
      </c>
      <c r="Q581" s="513">
        <v>1</v>
      </c>
      <c r="R581" s="487">
        <v>3</v>
      </c>
      <c r="S581" s="513">
        <v>1</v>
      </c>
      <c r="T581" s="573">
        <v>1</v>
      </c>
      <c r="U581" s="529">
        <v>1</v>
      </c>
    </row>
    <row r="582" spans="1:21" ht="14.45" customHeight="1" x14ac:dyDescent="0.2">
      <c r="A582" s="486">
        <v>27</v>
      </c>
      <c r="B582" s="487" t="s">
        <v>503</v>
      </c>
      <c r="C582" s="487" t="s">
        <v>509</v>
      </c>
      <c r="D582" s="571" t="s">
        <v>1822</v>
      </c>
      <c r="E582" s="572" t="s">
        <v>521</v>
      </c>
      <c r="F582" s="487" t="s">
        <v>504</v>
      </c>
      <c r="G582" s="487" t="s">
        <v>597</v>
      </c>
      <c r="H582" s="487" t="s">
        <v>271</v>
      </c>
      <c r="I582" s="487" t="s">
        <v>598</v>
      </c>
      <c r="J582" s="487" t="s">
        <v>599</v>
      </c>
      <c r="K582" s="487" t="s">
        <v>600</v>
      </c>
      <c r="L582" s="488">
        <v>477.84</v>
      </c>
      <c r="M582" s="488">
        <v>477.84</v>
      </c>
      <c r="N582" s="487">
        <v>1</v>
      </c>
      <c r="O582" s="573">
        <v>0.5</v>
      </c>
      <c r="P582" s="488">
        <v>477.84</v>
      </c>
      <c r="Q582" s="513">
        <v>1</v>
      </c>
      <c r="R582" s="487">
        <v>1</v>
      </c>
      <c r="S582" s="513">
        <v>1</v>
      </c>
      <c r="T582" s="573">
        <v>0.5</v>
      </c>
      <c r="U582" s="529">
        <v>1</v>
      </c>
    </row>
    <row r="583" spans="1:21" ht="14.45" customHeight="1" x14ac:dyDescent="0.2">
      <c r="A583" s="486">
        <v>27</v>
      </c>
      <c r="B583" s="487" t="s">
        <v>503</v>
      </c>
      <c r="C583" s="487" t="s">
        <v>509</v>
      </c>
      <c r="D583" s="571" t="s">
        <v>1822</v>
      </c>
      <c r="E583" s="572" t="s">
        <v>521</v>
      </c>
      <c r="F583" s="487" t="s">
        <v>504</v>
      </c>
      <c r="G583" s="487" t="s">
        <v>597</v>
      </c>
      <c r="H583" s="487" t="s">
        <v>271</v>
      </c>
      <c r="I583" s="487" t="s">
        <v>994</v>
      </c>
      <c r="J583" s="487" t="s">
        <v>599</v>
      </c>
      <c r="K583" s="487" t="s">
        <v>670</v>
      </c>
      <c r="L583" s="488">
        <v>220.53</v>
      </c>
      <c r="M583" s="488">
        <v>2205.3000000000002</v>
      </c>
      <c r="N583" s="487">
        <v>10</v>
      </c>
      <c r="O583" s="573">
        <v>4</v>
      </c>
      <c r="P583" s="488">
        <v>2205.3000000000002</v>
      </c>
      <c r="Q583" s="513">
        <v>1</v>
      </c>
      <c r="R583" s="487">
        <v>10</v>
      </c>
      <c r="S583" s="513">
        <v>1</v>
      </c>
      <c r="T583" s="573">
        <v>4</v>
      </c>
      <c r="U583" s="529">
        <v>1</v>
      </c>
    </row>
    <row r="584" spans="1:21" ht="14.45" customHeight="1" x14ac:dyDescent="0.2">
      <c r="A584" s="486">
        <v>27</v>
      </c>
      <c r="B584" s="487" t="s">
        <v>503</v>
      </c>
      <c r="C584" s="487" t="s">
        <v>509</v>
      </c>
      <c r="D584" s="571" t="s">
        <v>1822</v>
      </c>
      <c r="E584" s="572" t="s">
        <v>521</v>
      </c>
      <c r="F584" s="487" t="s">
        <v>504</v>
      </c>
      <c r="G584" s="487" t="s">
        <v>597</v>
      </c>
      <c r="H584" s="487" t="s">
        <v>271</v>
      </c>
      <c r="I584" s="487" t="s">
        <v>994</v>
      </c>
      <c r="J584" s="487" t="s">
        <v>599</v>
      </c>
      <c r="K584" s="487" t="s">
        <v>670</v>
      </c>
      <c r="L584" s="488">
        <v>130.51</v>
      </c>
      <c r="M584" s="488">
        <v>391.53</v>
      </c>
      <c r="N584" s="487">
        <v>3</v>
      </c>
      <c r="O584" s="573">
        <v>1</v>
      </c>
      <c r="P584" s="488">
        <v>391.53</v>
      </c>
      <c r="Q584" s="513">
        <v>1</v>
      </c>
      <c r="R584" s="487">
        <v>3</v>
      </c>
      <c r="S584" s="513">
        <v>1</v>
      </c>
      <c r="T584" s="573">
        <v>1</v>
      </c>
      <c r="U584" s="529">
        <v>1</v>
      </c>
    </row>
    <row r="585" spans="1:21" ht="14.45" customHeight="1" x14ac:dyDescent="0.2">
      <c r="A585" s="486">
        <v>27</v>
      </c>
      <c r="B585" s="487" t="s">
        <v>503</v>
      </c>
      <c r="C585" s="487" t="s">
        <v>509</v>
      </c>
      <c r="D585" s="571" t="s">
        <v>1822</v>
      </c>
      <c r="E585" s="572" t="s">
        <v>521</v>
      </c>
      <c r="F585" s="487" t="s">
        <v>504</v>
      </c>
      <c r="G585" s="487" t="s">
        <v>996</v>
      </c>
      <c r="H585" s="487" t="s">
        <v>271</v>
      </c>
      <c r="I585" s="487" t="s">
        <v>1498</v>
      </c>
      <c r="J585" s="487" t="s">
        <v>1499</v>
      </c>
      <c r="K585" s="487" t="s">
        <v>1500</v>
      </c>
      <c r="L585" s="488">
        <v>0</v>
      </c>
      <c r="M585" s="488">
        <v>0</v>
      </c>
      <c r="N585" s="487">
        <v>2</v>
      </c>
      <c r="O585" s="573">
        <v>0.5</v>
      </c>
      <c r="P585" s="488"/>
      <c r="Q585" s="513"/>
      <c r="R585" s="487"/>
      <c r="S585" s="513">
        <v>0</v>
      </c>
      <c r="T585" s="573"/>
      <c r="U585" s="529">
        <v>0</v>
      </c>
    </row>
    <row r="586" spans="1:21" ht="14.45" customHeight="1" x14ac:dyDescent="0.2">
      <c r="A586" s="486">
        <v>27</v>
      </c>
      <c r="B586" s="487" t="s">
        <v>503</v>
      </c>
      <c r="C586" s="487" t="s">
        <v>509</v>
      </c>
      <c r="D586" s="571" t="s">
        <v>1822</v>
      </c>
      <c r="E586" s="572" t="s">
        <v>521</v>
      </c>
      <c r="F586" s="487" t="s">
        <v>504</v>
      </c>
      <c r="G586" s="487" t="s">
        <v>1336</v>
      </c>
      <c r="H586" s="487" t="s">
        <v>486</v>
      </c>
      <c r="I586" s="487" t="s">
        <v>1337</v>
      </c>
      <c r="J586" s="487" t="s">
        <v>1338</v>
      </c>
      <c r="K586" s="487" t="s">
        <v>1339</v>
      </c>
      <c r="L586" s="488">
        <v>0</v>
      </c>
      <c r="M586" s="488">
        <v>0</v>
      </c>
      <c r="N586" s="487">
        <v>2</v>
      </c>
      <c r="O586" s="573">
        <v>0.5</v>
      </c>
      <c r="P586" s="488"/>
      <c r="Q586" s="513"/>
      <c r="R586" s="487"/>
      <c r="S586" s="513">
        <v>0</v>
      </c>
      <c r="T586" s="573"/>
      <c r="U586" s="529">
        <v>0</v>
      </c>
    </row>
    <row r="587" spans="1:21" ht="14.45" customHeight="1" x14ac:dyDescent="0.2">
      <c r="A587" s="486">
        <v>27</v>
      </c>
      <c r="B587" s="487" t="s">
        <v>503</v>
      </c>
      <c r="C587" s="487" t="s">
        <v>509</v>
      </c>
      <c r="D587" s="571" t="s">
        <v>1822</v>
      </c>
      <c r="E587" s="572" t="s">
        <v>521</v>
      </c>
      <c r="F587" s="487" t="s">
        <v>504</v>
      </c>
      <c r="G587" s="487" t="s">
        <v>1009</v>
      </c>
      <c r="H587" s="487" t="s">
        <v>271</v>
      </c>
      <c r="I587" s="487" t="s">
        <v>1010</v>
      </c>
      <c r="J587" s="487" t="s">
        <v>1011</v>
      </c>
      <c r="K587" s="487" t="s">
        <v>1012</v>
      </c>
      <c r="L587" s="488">
        <v>210.38</v>
      </c>
      <c r="M587" s="488">
        <v>631.14</v>
      </c>
      <c r="N587" s="487">
        <v>3</v>
      </c>
      <c r="O587" s="573">
        <v>2.5</v>
      </c>
      <c r="P587" s="488">
        <v>631.14</v>
      </c>
      <c r="Q587" s="513">
        <v>1</v>
      </c>
      <c r="R587" s="487">
        <v>3</v>
      </c>
      <c r="S587" s="513">
        <v>1</v>
      </c>
      <c r="T587" s="573">
        <v>2.5</v>
      </c>
      <c r="U587" s="529">
        <v>1</v>
      </c>
    </row>
    <row r="588" spans="1:21" ht="14.45" customHeight="1" x14ac:dyDescent="0.2">
      <c r="A588" s="486">
        <v>27</v>
      </c>
      <c r="B588" s="487" t="s">
        <v>503</v>
      </c>
      <c r="C588" s="487" t="s">
        <v>509</v>
      </c>
      <c r="D588" s="571" t="s">
        <v>1822</v>
      </c>
      <c r="E588" s="572" t="s">
        <v>521</v>
      </c>
      <c r="F588" s="487" t="s">
        <v>504</v>
      </c>
      <c r="G588" s="487" t="s">
        <v>1018</v>
      </c>
      <c r="H588" s="487" t="s">
        <v>271</v>
      </c>
      <c r="I588" s="487" t="s">
        <v>1501</v>
      </c>
      <c r="J588" s="487" t="s">
        <v>1020</v>
      </c>
      <c r="K588" s="487" t="s">
        <v>1354</v>
      </c>
      <c r="L588" s="488">
        <v>36.909999999999997</v>
      </c>
      <c r="M588" s="488">
        <v>110.72999999999999</v>
      </c>
      <c r="N588" s="487">
        <v>3</v>
      </c>
      <c r="O588" s="573">
        <v>1</v>
      </c>
      <c r="P588" s="488"/>
      <c r="Q588" s="513">
        <v>0</v>
      </c>
      <c r="R588" s="487"/>
      <c r="S588" s="513">
        <v>0</v>
      </c>
      <c r="T588" s="573"/>
      <c r="U588" s="529">
        <v>0</v>
      </c>
    </row>
    <row r="589" spans="1:21" ht="14.45" customHeight="1" x14ac:dyDescent="0.2">
      <c r="A589" s="486">
        <v>27</v>
      </c>
      <c r="B589" s="487" t="s">
        <v>503</v>
      </c>
      <c r="C589" s="487" t="s">
        <v>509</v>
      </c>
      <c r="D589" s="571" t="s">
        <v>1822</v>
      </c>
      <c r="E589" s="572" t="s">
        <v>521</v>
      </c>
      <c r="F589" s="487" t="s">
        <v>504</v>
      </c>
      <c r="G589" s="487" t="s">
        <v>1018</v>
      </c>
      <c r="H589" s="487" t="s">
        <v>271</v>
      </c>
      <c r="I589" s="487" t="s">
        <v>1022</v>
      </c>
      <c r="J589" s="487" t="s">
        <v>1020</v>
      </c>
      <c r="K589" s="487" t="s">
        <v>1023</v>
      </c>
      <c r="L589" s="488">
        <v>118.65</v>
      </c>
      <c r="M589" s="488">
        <v>118.65</v>
      </c>
      <c r="N589" s="487">
        <v>1</v>
      </c>
      <c r="O589" s="573">
        <v>1</v>
      </c>
      <c r="P589" s="488"/>
      <c r="Q589" s="513">
        <v>0</v>
      </c>
      <c r="R589" s="487"/>
      <c r="S589" s="513">
        <v>0</v>
      </c>
      <c r="T589" s="573"/>
      <c r="U589" s="529">
        <v>0</v>
      </c>
    </row>
    <row r="590" spans="1:21" ht="14.45" customHeight="1" x14ac:dyDescent="0.2">
      <c r="A590" s="486">
        <v>27</v>
      </c>
      <c r="B590" s="487" t="s">
        <v>503</v>
      </c>
      <c r="C590" s="487" t="s">
        <v>509</v>
      </c>
      <c r="D590" s="571" t="s">
        <v>1822</v>
      </c>
      <c r="E590" s="572" t="s">
        <v>521</v>
      </c>
      <c r="F590" s="487" t="s">
        <v>504</v>
      </c>
      <c r="G590" s="487" t="s">
        <v>1018</v>
      </c>
      <c r="H590" s="487" t="s">
        <v>271</v>
      </c>
      <c r="I590" s="487" t="s">
        <v>1349</v>
      </c>
      <c r="J590" s="487" t="s">
        <v>1350</v>
      </c>
      <c r="K590" s="487" t="s">
        <v>1351</v>
      </c>
      <c r="L590" s="488">
        <v>258.41000000000003</v>
      </c>
      <c r="M590" s="488">
        <v>516.82000000000005</v>
      </c>
      <c r="N590" s="487">
        <v>2</v>
      </c>
      <c r="O590" s="573">
        <v>2</v>
      </c>
      <c r="P590" s="488">
        <v>516.82000000000005</v>
      </c>
      <c r="Q590" s="513">
        <v>1</v>
      </c>
      <c r="R590" s="487">
        <v>2</v>
      </c>
      <c r="S590" s="513">
        <v>1</v>
      </c>
      <c r="T590" s="573">
        <v>2</v>
      </c>
      <c r="U590" s="529">
        <v>1</v>
      </c>
    </row>
    <row r="591" spans="1:21" ht="14.45" customHeight="1" x14ac:dyDescent="0.2">
      <c r="A591" s="486">
        <v>27</v>
      </c>
      <c r="B591" s="487" t="s">
        <v>503</v>
      </c>
      <c r="C591" s="487" t="s">
        <v>509</v>
      </c>
      <c r="D591" s="571" t="s">
        <v>1822</v>
      </c>
      <c r="E591" s="572" t="s">
        <v>521</v>
      </c>
      <c r="F591" s="487" t="s">
        <v>504</v>
      </c>
      <c r="G591" s="487" t="s">
        <v>1018</v>
      </c>
      <c r="H591" s="487" t="s">
        <v>271</v>
      </c>
      <c r="I591" s="487" t="s">
        <v>1352</v>
      </c>
      <c r="J591" s="487" t="s">
        <v>1353</v>
      </c>
      <c r="K591" s="487" t="s">
        <v>1354</v>
      </c>
      <c r="L591" s="488">
        <v>36.909999999999997</v>
      </c>
      <c r="M591" s="488">
        <v>110.72999999999999</v>
      </c>
      <c r="N591" s="487">
        <v>3</v>
      </c>
      <c r="O591" s="573">
        <v>1</v>
      </c>
      <c r="P591" s="488">
        <v>110.72999999999999</v>
      </c>
      <c r="Q591" s="513">
        <v>1</v>
      </c>
      <c r="R591" s="487">
        <v>3</v>
      </c>
      <c r="S591" s="513">
        <v>1</v>
      </c>
      <c r="T591" s="573">
        <v>1</v>
      </c>
      <c r="U591" s="529">
        <v>1</v>
      </c>
    </row>
    <row r="592" spans="1:21" ht="14.45" customHeight="1" x14ac:dyDescent="0.2">
      <c r="A592" s="486">
        <v>27</v>
      </c>
      <c r="B592" s="487" t="s">
        <v>503</v>
      </c>
      <c r="C592" s="487" t="s">
        <v>509</v>
      </c>
      <c r="D592" s="571" t="s">
        <v>1822</v>
      </c>
      <c r="E592" s="572" t="s">
        <v>521</v>
      </c>
      <c r="F592" s="487" t="s">
        <v>504</v>
      </c>
      <c r="G592" s="487" t="s">
        <v>1355</v>
      </c>
      <c r="H592" s="487" t="s">
        <v>486</v>
      </c>
      <c r="I592" s="487" t="s">
        <v>1359</v>
      </c>
      <c r="J592" s="487" t="s">
        <v>1357</v>
      </c>
      <c r="K592" s="487" t="s">
        <v>1360</v>
      </c>
      <c r="L592" s="488">
        <v>131.86000000000001</v>
      </c>
      <c r="M592" s="488">
        <v>791.16000000000008</v>
      </c>
      <c r="N592" s="487">
        <v>6</v>
      </c>
      <c r="O592" s="573">
        <v>1.5</v>
      </c>
      <c r="P592" s="488"/>
      <c r="Q592" s="513">
        <v>0</v>
      </c>
      <c r="R592" s="487"/>
      <c r="S592" s="513">
        <v>0</v>
      </c>
      <c r="T592" s="573"/>
      <c r="U592" s="529">
        <v>0</v>
      </c>
    </row>
    <row r="593" spans="1:21" ht="14.45" customHeight="1" x14ac:dyDescent="0.2">
      <c r="A593" s="486">
        <v>27</v>
      </c>
      <c r="B593" s="487" t="s">
        <v>503</v>
      </c>
      <c r="C593" s="487" t="s">
        <v>509</v>
      </c>
      <c r="D593" s="571" t="s">
        <v>1822</v>
      </c>
      <c r="E593" s="572" t="s">
        <v>521</v>
      </c>
      <c r="F593" s="487" t="s">
        <v>504</v>
      </c>
      <c r="G593" s="487" t="s">
        <v>601</v>
      </c>
      <c r="H593" s="487" t="s">
        <v>486</v>
      </c>
      <c r="I593" s="487" t="s">
        <v>602</v>
      </c>
      <c r="J593" s="487" t="s">
        <v>603</v>
      </c>
      <c r="K593" s="487" t="s">
        <v>604</v>
      </c>
      <c r="L593" s="488">
        <v>103.72</v>
      </c>
      <c r="M593" s="488">
        <v>414.88</v>
      </c>
      <c r="N593" s="487">
        <v>4</v>
      </c>
      <c r="O593" s="573">
        <v>1.5</v>
      </c>
      <c r="P593" s="488">
        <v>414.88</v>
      </c>
      <c r="Q593" s="513">
        <v>1</v>
      </c>
      <c r="R593" s="487">
        <v>4</v>
      </c>
      <c r="S593" s="513">
        <v>1</v>
      </c>
      <c r="T593" s="573">
        <v>1.5</v>
      </c>
      <c r="U593" s="529">
        <v>1</v>
      </c>
    </row>
    <row r="594" spans="1:21" ht="14.45" customHeight="1" x14ac:dyDescent="0.2">
      <c r="A594" s="486">
        <v>27</v>
      </c>
      <c r="B594" s="487" t="s">
        <v>503</v>
      </c>
      <c r="C594" s="487" t="s">
        <v>509</v>
      </c>
      <c r="D594" s="571" t="s">
        <v>1822</v>
      </c>
      <c r="E594" s="572" t="s">
        <v>521</v>
      </c>
      <c r="F594" s="487" t="s">
        <v>504</v>
      </c>
      <c r="G594" s="487" t="s">
        <v>601</v>
      </c>
      <c r="H594" s="487" t="s">
        <v>486</v>
      </c>
      <c r="I594" s="487" t="s">
        <v>1502</v>
      </c>
      <c r="J594" s="487" t="s">
        <v>603</v>
      </c>
      <c r="K594" s="487" t="s">
        <v>1503</v>
      </c>
      <c r="L594" s="488">
        <v>345.69</v>
      </c>
      <c r="M594" s="488">
        <v>691.38</v>
      </c>
      <c r="N594" s="487">
        <v>2</v>
      </c>
      <c r="O594" s="573">
        <v>1.5</v>
      </c>
      <c r="P594" s="488"/>
      <c r="Q594" s="513">
        <v>0</v>
      </c>
      <c r="R594" s="487"/>
      <c r="S594" s="513">
        <v>0</v>
      </c>
      <c r="T594" s="573"/>
      <c r="U594" s="529">
        <v>0</v>
      </c>
    </row>
    <row r="595" spans="1:21" ht="14.45" customHeight="1" x14ac:dyDescent="0.2">
      <c r="A595" s="486">
        <v>27</v>
      </c>
      <c r="B595" s="487" t="s">
        <v>503</v>
      </c>
      <c r="C595" s="487" t="s">
        <v>509</v>
      </c>
      <c r="D595" s="571" t="s">
        <v>1822</v>
      </c>
      <c r="E595" s="572" t="s">
        <v>521</v>
      </c>
      <c r="F595" s="487" t="s">
        <v>504</v>
      </c>
      <c r="G595" s="487" t="s">
        <v>601</v>
      </c>
      <c r="H595" s="487" t="s">
        <v>271</v>
      </c>
      <c r="I595" s="487" t="s">
        <v>1504</v>
      </c>
      <c r="J595" s="487" t="s">
        <v>1505</v>
      </c>
      <c r="K595" s="487" t="s">
        <v>1506</v>
      </c>
      <c r="L595" s="488">
        <v>96.8</v>
      </c>
      <c r="M595" s="488">
        <v>290.39999999999998</v>
      </c>
      <c r="N595" s="487">
        <v>3</v>
      </c>
      <c r="O595" s="573">
        <v>1</v>
      </c>
      <c r="P595" s="488">
        <v>290.39999999999998</v>
      </c>
      <c r="Q595" s="513">
        <v>1</v>
      </c>
      <c r="R595" s="487">
        <v>3</v>
      </c>
      <c r="S595" s="513">
        <v>1</v>
      </c>
      <c r="T595" s="573">
        <v>1</v>
      </c>
      <c r="U595" s="529">
        <v>1</v>
      </c>
    </row>
    <row r="596" spans="1:21" ht="14.45" customHeight="1" x14ac:dyDescent="0.2">
      <c r="A596" s="486">
        <v>27</v>
      </c>
      <c r="B596" s="487" t="s">
        <v>503</v>
      </c>
      <c r="C596" s="487" t="s">
        <v>509</v>
      </c>
      <c r="D596" s="571" t="s">
        <v>1822</v>
      </c>
      <c r="E596" s="572" t="s">
        <v>521</v>
      </c>
      <c r="F596" s="487" t="s">
        <v>504</v>
      </c>
      <c r="G596" s="487" t="s">
        <v>605</v>
      </c>
      <c r="H596" s="487" t="s">
        <v>271</v>
      </c>
      <c r="I596" s="487" t="s">
        <v>606</v>
      </c>
      <c r="J596" s="487" t="s">
        <v>607</v>
      </c>
      <c r="K596" s="487" t="s">
        <v>608</v>
      </c>
      <c r="L596" s="488">
        <v>131.32</v>
      </c>
      <c r="M596" s="488">
        <v>525.28</v>
      </c>
      <c r="N596" s="487">
        <v>4</v>
      </c>
      <c r="O596" s="573">
        <v>1.5</v>
      </c>
      <c r="P596" s="488"/>
      <c r="Q596" s="513">
        <v>0</v>
      </c>
      <c r="R596" s="487"/>
      <c r="S596" s="513">
        <v>0</v>
      </c>
      <c r="T596" s="573"/>
      <c r="U596" s="529">
        <v>0</v>
      </c>
    </row>
    <row r="597" spans="1:21" ht="14.45" customHeight="1" x14ac:dyDescent="0.2">
      <c r="A597" s="486">
        <v>27</v>
      </c>
      <c r="B597" s="487" t="s">
        <v>503</v>
      </c>
      <c r="C597" s="487" t="s">
        <v>509</v>
      </c>
      <c r="D597" s="571" t="s">
        <v>1822</v>
      </c>
      <c r="E597" s="572" t="s">
        <v>521</v>
      </c>
      <c r="F597" s="487" t="s">
        <v>504</v>
      </c>
      <c r="G597" s="487" t="s">
        <v>605</v>
      </c>
      <c r="H597" s="487" t="s">
        <v>486</v>
      </c>
      <c r="I597" s="487" t="s">
        <v>1039</v>
      </c>
      <c r="J597" s="487" t="s">
        <v>1040</v>
      </c>
      <c r="K597" s="487" t="s">
        <v>1041</v>
      </c>
      <c r="L597" s="488">
        <v>131.32</v>
      </c>
      <c r="M597" s="488">
        <v>787.92</v>
      </c>
      <c r="N597" s="487">
        <v>6</v>
      </c>
      <c r="O597" s="573">
        <v>1.5</v>
      </c>
      <c r="P597" s="488">
        <v>393.96</v>
      </c>
      <c r="Q597" s="513">
        <v>0.5</v>
      </c>
      <c r="R597" s="487">
        <v>3</v>
      </c>
      <c r="S597" s="513">
        <v>0.5</v>
      </c>
      <c r="T597" s="573">
        <v>1</v>
      </c>
      <c r="U597" s="529">
        <v>0.66666666666666663</v>
      </c>
    </row>
    <row r="598" spans="1:21" ht="14.45" customHeight="1" x14ac:dyDescent="0.2">
      <c r="A598" s="486">
        <v>27</v>
      </c>
      <c r="B598" s="487" t="s">
        <v>503</v>
      </c>
      <c r="C598" s="487" t="s">
        <v>509</v>
      </c>
      <c r="D598" s="571" t="s">
        <v>1822</v>
      </c>
      <c r="E598" s="572" t="s">
        <v>521</v>
      </c>
      <c r="F598" s="487" t="s">
        <v>504</v>
      </c>
      <c r="G598" s="487" t="s">
        <v>1507</v>
      </c>
      <c r="H598" s="487" t="s">
        <v>271</v>
      </c>
      <c r="I598" s="487" t="s">
        <v>1508</v>
      </c>
      <c r="J598" s="487" t="s">
        <v>1509</v>
      </c>
      <c r="K598" s="487" t="s">
        <v>1510</v>
      </c>
      <c r="L598" s="488">
        <v>166.27</v>
      </c>
      <c r="M598" s="488">
        <v>997.62000000000012</v>
      </c>
      <c r="N598" s="487">
        <v>6</v>
      </c>
      <c r="O598" s="573">
        <v>1.5</v>
      </c>
      <c r="P598" s="488">
        <v>498.81000000000006</v>
      </c>
      <c r="Q598" s="513">
        <v>0.5</v>
      </c>
      <c r="R598" s="487">
        <v>3</v>
      </c>
      <c r="S598" s="513">
        <v>0.5</v>
      </c>
      <c r="T598" s="573">
        <v>1</v>
      </c>
      <c r="U598" s="529">
        <v>0.66666666666666663</v>
      </c>
    </row>
    <row r="599" spans="1:21" ht="14.45" customHeight="1" x14ac:dyDescent="0.2">
      <c r="A599" s="486">
        <v>27</v>
      </c>
      <c r="B599" s="487" t="s">
        <v>503</v>
      </c>
      <c r="C599" s="487" t="s">
        <v>509</v>
      </c>
      <c r="D599" s="571" t="s">
        <v>1822</v>
      </c>
      <c r="E599" s="572" t="s">
        <v>521</v>
      </c>
      <c r="F599" s="487" t="s">
        <v>504</v>
      </c>
      <c r="G599" s="487" t="s">
        <v>1046</v>
      </c>
      <c r="H599" s="487" t="s">
        <v>486</v>
      </c>
      <c r="I599" s="487" t="s">
        <v>1047</v>
      </c>
      <c r="J599" s="487" t="s">
        <v>1048</v>
      </c>
      <c r="K599" s="487" t="s">
        <v>1049</v>
      </c>
      <c r="L599" s="488">
        <v>729.09</v>
      </c>
      <c r="M599" s="488">
        <v>729.09</v>
      </c>
      <c r="N599" s="487">
        <v>1</v>
      </c>
      <c r="O599" s="573">
        <v>1</v>
      </c>
      <c r="P599" s="488">
        <v>729.09</v>
      </c>
      <c r="Q599" s="513">
        <v>1</v>
      </c>
      <c r="R599" s="487">
        <v>1</v>
      </c>
      <c r="S599" s="513">
        <v>1</v>
      </c>
      <c r="T599" s="573">
        <v>1</v>
      </c>
      <c r="U599" s="529">
        <v>1</v>
      </c>
    </row>
    <row r="600" spans="1:21" ht="14.45" customHeight="1" x14ac:dyDescent="0.2">
      <c r="A600" s="486">
        <v>27</v>
      </c>
      <c r="B600" s="487" t="s">
        <v>503</v>
      </c>
      <c r="C600" s="487" t="s">
        <v>509</v>
      </c>
      <c r="D600" s="571" t="s">
        <v>1822</v>
      </c>
      <c r="E600" s="572" t="s">
        <v>521</v>
      </c>
      <c r="F600" s="487" t="s">
        <v>504</v>
      </c>
      <c r="G600" s="487" t="s">
        <v>1053</v>
      </c>
      <c r="H600" s="487" t="s">
        <v>486</v>
      </c>
      <c r="I600" s="487" t="s">
        <v>1054</v>
      </c>
      <c r="J600" s="487" t="s">
        <v>1055</v>
      </c>
      <c r="K600" s="487" t="s">
        <v>1056</v>
      </c>
      <c r="L600" s="488">
        <v>184.74</v>
      </c>
      <c r="M600" s="488">
        <v>184.74</v>
      </c>
      <c r="N600" s="487">
        <v>1</v>
      </c>
      <c r="O600" s="573">
        <v>0.5</v>
      </c>
      <c r="P600" s="488"/>
      <c r="Q600" s="513">
        <v>0</v>
      </c>
      <c r="R600" s="487"/>
      <c r="S600" s="513">
        <v>0</v>
      </c>
      <c r="T600" s="573"/>
      <c r="U600" s="529">
        <v>0</v>
      </c>
    </row>
    <row r="601" spans="1:21" ht="14.45" customHeight="1" x14ac:dyDescent="0.2">
      <c r="A601" s="486">
        <v>27</v>
      </c>
      <c r="B601" s="487" t="s">
        <v>503</v>
      </c>
      <c r="C601" s="487" t="s">
        <v>509</v>
      </c>
      <c r="D601" s="571" t="s">
        <v>1822</v>
      </c>
      <c r="E601" s="572" t="s">
        <v>521</v>
      </c>
      <c r="F601" s="487" t="s">
        <v>504</v>
      </c>
      <c r="G601" s="487" t="s">
        <v>615</v>
      </c>
      <c r="H601" s="487" t="s">
        <v>486</v>
      </c>
      <c r="I601" s="487" t="s">
        <v>616</v>
      </c>
      <c r="J601" s="487" t="s">
        <v>617</v>
      </c>
      <c r="K601" s="487" t="s">
        <v>618</v>
      </c>
      <c r="L601" s="488">
        <v>1771.84</v>
      </c>
      <c r="M601" s="488">
        <v>5315.5199999999995</v>
      </c>
      <c r="N601" s="487">
        <v>3</v>
      </c>
      <c r="O601" s="573">
        <v>1</v>
      </c>
      <c r="P601" s="488">
        <v>5315.5199999999995</v>
      </c>
      <c r="Q601" s="513">
        <v>1</v>
      </c>
      <c r="R601" s="487">
        <v>3</v>
      </c>
      <c r="S601" s="513">
        <v>1</v>
      </c>
      <c r="T601" s="573">
        <v>1</v>
      </c>
      <c r="U601" s="529">
        <v>1</v>
      </c>
    </row>
    <row r="602" spans="1:21" ht="14.45" customHeight="1" x14ac:dyDescent="0.2">
      <c r="A602" s="486">
        <v>27</v>
      </c>
      <c r="B602" s="487" t="s">
        <v>503</v>
      </c>
      <c r="C602" s="487" t="s">
        <v>509</v>
      </c>
      <c r="D602" s="571" t="s">
        <v>1822</v>
      </c>
      <c r="E602" s="572" t="s">
        <v>521</v>
      </c>
      <c r="F602" s="487" t="s">
        <v>504</v>
      </c>
      <c r="G602" s="487" t="s">
        <v>615</v>
      </c>
      <c r="H602" s="487" t="s">
        <v>486</v>
      </c>
      <c r="I602" s="487" t="s">
        <v>619</v>
      </c>
      <c r="J602" s="487" t="s">
        <v>617</v>
      </c>
      <c r="K602" s="487" t="s">
        <v>620</v>
      </c>
      <c r="L602" s="488">
        <v>1544.99</v>
      </c>
      <c r="M602" s="488">
        <v>4634.97</v>
      </c>
      <c r="N602" s="487">
        <v>3</v>
      </c>
      <c r="O602" s="573">
        <v>0.5</v>
      </c>
      <c r="P602" s="488">
        <v>4634.97</v>
      </c>
      <c r="Q602" s="513">
        <v>1</v>
      </c>
      <c r="R602" s="487">
        <v>3</v>
      </c>
      <c r="S602" s="513">
        <v>1</v>
      </c>
      <c r="T602" s="573">
        <v>0.5</v>
      </c>
      <c r="U602" s="529">
        <v>1</v>
      </c>
    </row>
    <row r="603" spans="1:21" ht="14.45" customHeight="1" x14ac:dyDescent="0.2">
      <c r="A603" s="486">
        <v>27</v>
      </c>
      <c r="B603" s="487" t="s">
        <v>503</v>
      </c>
      <c r="C603" s="487" t="s">
        <v>509</v>
      </c>
      <c r="D603" s="571" t="s">
        <v>1822</v>
      </c>
      <c r="E603" s="572" t="s">
        <v>521</v>
      </c>
      <c r="F603" s="487" t="s">
        <v>504</v>
      </c>
      <c r="G603" s="487" t="s">
        <v>1072</v>
      </c>
      <c r="H603" s="487" t="s">
        <v>271</v>
      </c>
      <c r="I603" s="487" t="s">
        <v>1381</v>
      </c>
      <c r="J603" s="487" t="s">
        <v>1074</v>
      </c>
      <c r="K603" s="487" t="s">
        <v>1382</v>
      </c>
      <c r="L603" s="488">
        <v>654.95000000000005</v>
      </c>
      <c r="M603" s="488">
        <v>1309.9000000000001</v>
      </c>
      <c r="N603" s="487">
        <v>2</v>
      </c>
      <c r="O603" s="573">
        <v>2</v>
      </c>
      <c r="P603" s="488">
        <v>1309.9000000000001</v>
      </c>
      <c r="Q603" s="513">
        <v>1</v>
      </c>
      <c r="R603" s="487">
        <v>2</v>
      </c>
      <c r="S603" s="513">
        <v>1</v>
      </c>
      <c r="T603" s="573">
        <v>2</v>
      </c>
      <c r="U603" s="529">
        <v>1</v>
      </c>
    </row>
    <row r="604" spans="1:21" ht="14.45" customHeight="1" x14ac:dyDescent="0.2">
      <c r="A604" s="486">
        <v>27</v>
      </c>
      <c r="B604" s="487" t="s">
        <v>503</v>
      </c>
      <c r="C604" s="487" t="s">
        <v>509</v>
      </c>
      <c r="D604" s="571" t="s">
        <v>1822</v>
      </c>
      <c r="E604" s="572" t="s">
        <v>521</v>
      </c>
      <c r="F604" s="487" t="s">
        <v>504</v>
      </c>
      <c r="G604" s="487" t="s">
        <v>1072</v>
      </c>
      <c r="H604" s="487" t="s">
        <v>271</v>
      </c>
      <c r="I604" s="487" t="s">
        <v>1073</v>
      </c>
      <c r="J604" s="487" t="s">
        <v>1074</v>
      </c>
      <c r="K604" s="487" t="s">
        <v>1075</v>
      </c>
      <c r="L604" s="488">
        <v>544.38</v>
      </c>
      <c r="M604" s="488">
        <v>2721.9</v>
      </c>
      <c r="N604" s="487">
        <v>5</v>
      </c>
      <c r="O604" s="573">
        <v>3</v>
      </c>
      <c r="P604" s="488">
        <v>2721.9</v>
      </c>
      <c r="Q604" s="513">
        <v>1</v>
      </c>
      <c r="R604" s="487">
        <v>5</v>
      </c>
      <c r="S604" s="513">
        <v>1</v>
      </c>
      <c r="T604" s="573">
        <v>3</v>
      </c>
      <c r="U604" s="529">
        <v>1</v>
      </c>
    </row>
    <row r="605" spans="1:21" ht="14.45" customHeight="1" x14ac:dyDescent="0.2">
      <c r="A605" s="486">
        <v>27</v>
      </c>
      <c r="B605" s="487" t="s">
        <v>503</v>
      </c>
      <c r="C605" s="487" t="s">
        <v>509</v>
      </c>
      <c r="D605" s="571" t="s">
        <v>1822</v>
      </c>
      <c r="E605" s="572" t="s">
        <v>521</v>
      </c>
      <c r="F605" s="487" t="s">
        <v>504</v>
      </c>
      <c r="G605" s="487" t="s">
        <v>1072</v>
      </c>
      <c r="H605" s="487" t="s">
        <v>271</v>
      </c>
      <c r="I605" s="487" t="s">
        <v>1383</v>
      </c>
      <c r="J605" s="487" t="s">
        <v>1074</v>
      </c>
      <c r="K605" s="487" t="s">
        <v>1384</v>
      </c>
      <c r="L605" s="488">
        <v>181.45</v>
      </c>
      <c r="M605" s="488">
        <v>362.9</v>
      </c>
      <c r="N605" s="487">
        <v>2</v>
      </c>
      <c r="O605" s="573">
        <v>2</v>
      </c>
      <c r="P605" s="488">
        <v>362.9</v>
      </c>
      <c r="Q605" s="513">
        <v>1</v>
      </c>
      <c r="R605" s="487">
        <v>2</v>
      </c>
      <c r="S605" s="513">
        <v>1</v>
      </c>
      <c r="T605" s="573">
        <v>2</v>
      </c>
      <c r="U605" s="529">
        <v>1</v>
      </c>
    </row>
    <row r="606" spans="1:21" ht="14.45" customHeight="1" x14ac:dyDescent="0.2">
      <c r="A606" s="486">
        <v>27</v>
      </c>
      <c r="B606" s="487" t="s">
        <v>503</v>
      </c>
      <c r="C606" s="487" t="s">
        <v>509</v>
      </c>
      <c r="D606" s="571" t="s">
        <v>1822</v>
      </c>
      <c r="E606" s="572" t="s">
        <v>521</v>
      </c>
      <c r="F606" s="487" t="s">
        <v>504</v>
      </c>
      <c r="G606" s="487" t="s">
        <v>1072</v>
      </c>
      <c r="H606" s="487" t="s">
        <v>271</v>
      </c>
      <c r="I606" s="487" t="s">
        <v>1385</v>
      </c>
      <c r="J606" s="487" t="s">
        <v>1074</v>
      </c>
      <c r="K606" s="487" t="s">
        <v>1386</v>
      </c>
      <c r="L606" s="488">
        <v>109.17</v>
      </c>
      <c r="M606" s="488">
        <v>327.51</v>
      </c>
      <c r="N606" s="487">
        <v>3</v>
      </c>
      <c r="O606" s="573">
        <v>2.5</v>
      </c>
      <c r="P606" s="488">
        <v>218.34</v>
      </c>
      <c r="Q606" s="513">
        <v>0.66666666666666674</v>
      </c>
      <c r="R606" s="487">
        <v>2</v>
      </c>
      <c r="S606" s="513">
        <v>0.66666666666666663</v>
      </c>
      <c r="T606" s="573">
        <v>1.5</v>
      </c>
      <c r="U606" s="529">
        <v>0.6</v>
      </c>
    </row>
    <row r="607" spans="1:21" ht="14.45" customHeight="1" x14ac:dyDescent="0.2">
      <c r="A607" s="486">
        <v>27</v>
      </c>
      <c r="B607" s="487" t="s">
        <v>503</v>
      </c>
      <c r="C607" s="487" t="s">
        <v>509</v>
      </c>
      <c r="D607" s="571" t="s">
        <v>1822</v>
      </c>
      <c r="E607" s="572" t="s">
        <v>521</v>
      </c>
      <c r="F607" s="487" t="s">
        <v>504</v>
      </c>
      <c r="G607" s="487" t="s">
        <v>1072</v>
      </c>
      <c r="H607" s="487" t="s">
        <v>271</v>
      </c>
      <c r="I607" s="487" t="s">
        <v>1511</v>
      </c>
      <c r="J607" s="487" t="s">
        <v>1074</v>
      </c>
      <c r="K607" s="487" t="s">
        <v>1512</v>
      </c>
      <c r="L607" s="488">
        <v>327.49</v>
      </c>
      <c r="M607" s="488">
        <v>982.47</v>
      </c>
      <c r="N607" s="487">
        <v>3</v>
      </c>
      <c r="O607" s="573">
        <v>2.5</v>
      </c>
      <c r="P607" s="488">
        <v>654.98</v>
      </c>
      <c r="Q607" s="513">
        <v>0.66666666666666663</v>
      </c>
      <c r="R607" s="487">
        <v>2</v>
      </c>
      <c r="S607" s="513">
        <v>0.66666666666666663</v>
      </c>
      <c r="T607" s="573">
        <v>2</v>
      </c>
      <c r="U607" s="529">
        <v>0.8</v>
      </c>
    </row>
    <row r="608" spans="1:21" ht="14.45" customHeight="1" x14ac:dyDescent="0.2">
      <c r="A608" s="486">
        <v>27</v>
      </c>
      <c r="B608" s="487" t="s">
        <v>503</v>
      </c>
      <c r="C608" s="487" t="s">
        <v>509</v>
      </c>
      <c r="D608" s="571" t="s">
        <v>1822</v>
      </c>
      <c r="E608" s="572" t="s">
        <v>521</v>
      </c>
      <c r="F608" s="487" t="s">
        <v>504</v>
      </c>
      <c r="G608" s="487" t="s">
        <v>1072</v>
      </c>
      <c r="H608" s="487" t="s">
        <v>271</v>
      </c>
      <c r="I608" s="487" t="s">
        <v>1513</v>
      </c>
      <c r="J608" s="487" t="s">
        <v>1514</v>
      </c>
      <c r="K608" s="487" t="s">
        <v>1515</v>
      </c>
      <c r="L608" s="488">
        <v>327.49</v>
      </c>
      <c r="M608" s="488">
        <v>327.49</v>
      </c>
      <c r="N608" s="487">
        <v>1</v>
      </c>
      <c r="O608" s="573">
        <v>1</v>
      </c>
      <c r="P608" s="488"/>
      <c r="Q608" s="513">
        <v>0</v>
      </c>
      <c r="R608" s="487"/>
      <c r="S608" s="513">
        <v>0</v>
      </c>
      <c r="T608" s="573"/>
      <c r="U608" s="529">
        <v>0</v>
      </c>
    </row>
    <row r="609" spans="1:21" ht="14.45" customHeight="1" x14ac:dyDescent="0.2">
      <c r="A609" s="486">
        <v>27</v>
      </c>
      <c r="B609" s="487" t="s">
        <v>503</v>
      </c>
      <c r="C609" s="487" t="s">
        <v>509</v>
      </c>
      <c r="D609" s="571" t="s">
        <v>1822</v>
      </c>
      <c r="E609" s="572" t="s">
        <v>521</v>
      </c>
      <c r="F609" s="487" t="s">
        <v>504</v>
      </c>
      <c r="G609" s="487" t="s">
        <v>1072</v>
      </c>
      <c r="H609" s="487" t="s">
        <v>271</v>
      </c>
      <c r="I609" s="487" t="s">
        <v>1076</v>
      </c>
      <c r="J609" s="487" t="s">
        <v>1077</v>
      </c>
      <c r="K609" s="487" t="s">
        <v>1078</v>
      </c>
      <c r="L609" s="488">
        <v>327.49</v>
      </c>
      <c r="M609" s="488">
        <v>327.49</v>
      </c>
      <c r="N609" s="487">
        <v>1</v>
      </c>
      <c r="O609" s="573">
        <v>1</v>
      </c>
      <c r="P609" s="488">
        <v>327.49</v>
      </c>
      <c r="Q609" s="513">
        <v>1</v>
      </c>
      <c r="R609" s="487">
        <v>1</v>
      </c>
      <c r="S609" s="513">
        <v>1</v>
      </c>
      <c r="T609" s="573">
        <v>1</v>
      </c>
      <c r="U609" s="529">
        <v>1</v>
      </c>
    </row>
    <row r="610" spans="1:21" ht="14.45" customHeight="1" x14ac:dyDescent="0.2">
      <c r="A610" s="486">
        <v>27</v>
      </c>
      <c r="B610" s="487" t="s">
        <v>503</v>
      </c>
      <c r="C610" s="487" t="s">
        <v>509</v>
      </c>
      <c r="D610" s="571" t="s">
        <v>1822</v>
      </c>
      <c r="E610" s="572" t="s">
        <v>521</v>
      </c>
      <c r="F610" s="487" t="s">
        <v>504</v>
      </c>
      <c r="G610" s="487" t="s">
        <v>1516</v>
      </c>
      <c r="H610" s="487" t="s">
        <v>486</v>
      </c>
      <c r="I610" s="487" t="s">
        <v>1517</v>
      </c>
      <c r="J610" s="487" t="s">
        <v>1518</v>
      </c>
      <c r="K610" s="487" t="s">
        <v>1519</v>
      </c>
      <c r="L610" s="488">
        <v>414.07</v>
      </c>
      <c r="M610" s="488">
        <v>828.14</v>
      </c>
      <c r="N610" s="487">
        <v>2</v>
      </c>
      <c r="O610" s="573">
        <v>0.5</v>
      </c>
      <c r="P610" s="488"/>
      <c r="Q610" s="513">
        <v>0</v>
      </c>
      <c r="R610" s="487"/>
      <c r="S610" s="513">
        <v>0</v>
      </c>
      <c r="T610" s="573"/>
      <c r="U610" s="529">
        <v>0</v>
      </c>
    </row>
    <row r="611" spans="1:21" ht="14.45" customHeight="1" x14ac:dyDescent="0.2">
      <c r="A611" s="486">
        <v>27</v>
      </c>
      <c r="B611" s="487" t="s">
        <v>503</v>
      </c>
      <c r="C611" s="487" t="s">
        <v>509</v>
      </c>
      <c r="D611" s="571" t="s">
        <v>1822</v>
      </c>
      <c r="E611" s="572" t="s">
        <v>521</v>
      </c>
      <c r="F611" s="487" t="s">
        <v>504</v>
      </c>
      <c r="G611" s="487" t="s">
        <v>1520</v>
      </c>
      <c r="H611" s="487" t="s">
        <v>271</v>
      </c>
      <c r="I611" s="487" t="s">
        <v>1521</v>
      </c>
      <c r="J611" s="487" t="s">
        <v>1522</v>
      </c>
      <c r="K611" s="487" t="s">
        <v>1523</v>
      </c>
      <c r="L611" s="488">
        <v>491.09</v>
      </c>
      <c r="M611" s="488">
        <v>491.09</v>
      </c>
      <c r="N611" s="487">
        <v>1</v>
      </c>
      <c r="O611" s="573">
        <v>1</v>
      </c>
      <c r="P611" s="488"/>
      <c r="Q611" s="513">
        <v>0</v>
      </c>
      <c r="R611" s="487"/>
      <c r="S611" s="513">
        <v>0</v>
      </c>
      <c r="T611" s="573"/>
      <c r="U611" s="529">
        <v>0</v>
      </c>
    </row>
    <row r="612" spans="1:21" ht="14.45" customHeight="1" x14ac:dyDescent="0.2">
      <c r="A612" s="486">
        <v>27</v>
      </c>
      <c r="B612" s="487" t="s">
        <v>503</v>
      </c>
      <c r="C612" s="487" t="s">
        <v>509</v>
      </c>
      <c r="D612" s="571" t="s">
        <v>1822</v>
      </c>
      <c r="E612" s="572" t="s">
        <v>521</v>
      </c>
      <c r="F612" s="487" t="s">
        <v>504</v>
      </c>
      <c r="G612" s="487" t="s">
        <v>1095</v>
      </c>
      <c r="H612" s="487" t="s">
        <v>271</v>
      </c>
      <c r="I612" s="487" t="s">
        <v>1099</v>
      </c>
      <c r="J612" s="487" t="s">
        <v>1097</v>
      </c>
      <c r="K612" s="487" t="s">
        <v>1100</v>
      </c>
      <c r="L612" s="488">
        <v>50.32</v>
      </c>
      <c r="M612" s="488">
        <v>50.32</v>
      </c>
      <c r="N612" s="487">
        <v>1</v>
      </c>
      <c r="O612" s="573">
        <v>1</v>
      </c>
      <c r="P612" s="488"/>
      <c r="Q612" s="513">
        <v>0</v>
      </c>
      <c r="R612" s="487"/>
      <c r="S612" s="513">
        <v>0</v>
      </c>
      <c r="T612" s="573"/>
      <c r="U612" s="529">
        <v>0</v>
      </c>
    </row>
    <row r="613" spans="1:21" ht="14.45" customHeight="1" x14ac:dyDescent="0.2">
      <c r="A613" s="486">
        <v>27</v>
      </c>
      <c r="B613" s="487" t="s">
        <v>503</v>
      </c>
      <c r="C613" s="487" t="s">
        <v>509</v>
      </c>
      <c r="D613" s="571" t="s">
        <v>1822</v>
      </c>
      <c r="E613" s="572" t="s">
        <v>521</v>
      </c>
      <c r="F613" s="487" t="s">
        <v>504</v>
      </c>
      <c r="G613" s="487" t="s">
        <v>1397</v>
      </c>
      <c r="H613" s="487" t="s">
        <v>486</v>
      </c>
      <c r="I613" s="487" t="s">
        <v>1398</v>
      </c>
      <c r="J613" s="487" t="s">
        <v>1399</v>
      </c>
      <c r="K613" s="487" t="s">
        <v>1400</v>
      </c>
      <c r="L613" s="488">
        <v>154.36000000000001</v>
      </c>
      <c r="M613" s="488">
        <v>1234.8800000000001</v>
      </c>
      <c r="N613" s="487">
        <v>8</v>
      </c>
      <c r="O613" s="573">
        <v>2</v>
      </c>
      <c r="P613" s="488">
        <v>308.72000000000003</v>
      </c>
      <c r="Q613" s="513">
        <v>0.25</v>
      </c>
      <c r="R613" s="487">
        <v>2</v>
      </c>
      <c r="S613" s="513">
        <v>0.25</v>
      </c>
      <c r="T613" s="573">
        <v>0.5</v>
      </c>
      <c r="U613" s="529">
        <v>0.25</v>
      </c>
    </row>
    <row r="614" spans="1:21" ht="14.45" customHeight="1" x14ac:dyDescent="0.2">
      <c r="A614" s="486">
        <v>27</v>
      </c>
      <c r="B614" s="487" t="s">
        <v>503</v>
      </c>
      <c r="C614" s="487" t="s">
        <v>509</v>
      </c>
      <c r="D614" s="571" t="s">
        <v>1822</v>
      </c>
      <c r="E614" s="572" t="s">
        <v>521</v>
      </c>
      <c r="F614" s="487" t="s">
        <v>504</v>
      </c>
      <c r="G614" s="487" t="s">
        <v>628</v>
      </c>
      <c r="H614" s="487" t="s">
        <v>271</v>
      </c>
      <c r="I614" s="487" t="s">
        <v>1524</v>
      </c>
      <c r="J614" s="487" t="s">
        <v>1116</v>
      </c>
      <c r="K614" s="487" t="s">
        <v>1525</v>
      </c>
      <c r="L614" s="488">
        <v>49.08</v>
      </c>
      <c r="M614" s="488">
        <v>49.08</v>
      </c>
      <c r="N614" s="487">
        <v>1</v>
      </c>
      <c r="O614" s="573">
        <v>0.5</v>
      </c>
      <c r="P614" s="488">
        <v>49.08</v>
      </c>
      <c r="Q614" s="513">
        <v>1</v>
      </c>
      <c r="R614" s="487">
        <v>1</v>
      </c>
      <c r="S614" s="513">
        <v>1</v>
      </c>
      <c r="T614" s="573">
        <v>0.5</v>
      </c>
      <c r="U614" s="529">
        <v>1</v>
      </c>
    </row>
    <row r="615" spans="1:21" ht="14.45" customHeight="1" x14ac:dyDescent="0.2">
      <c r="A615" s="486">
        <v>27</v>
      </c>
      <c r="B615" s="487" t="s">
        <v>503</v>
      </c>
      <c r="C615" s="487" t="s">
        <v>509</v>
      </c>
      <c r="D615" s="571" t="s">
        <v>1822</v>
      </c>
      <c r="E615" s="572" t="s">
        <v>521</v>
      </c>
      <c r="F615" s="487" t="s">
        <v>504</v>
      </c>
      <c r="G615" s="487" t="s">
        <v>634</v>
      </c>
      <c r="H615" s="487" t="s">
        <v>271</v>
      </c>
      <c r="I615" s="487" t="s">
        <v>635</v>
      </c>
      <c r="J615" s="487" t="s">
        <v>636</v>
      </c>
      <c r="K615" s="487" t="s">
        <v>637</v>
      </c>
      <c r="L615" s="488">
        <v>121.92</v>
      </c>
      <c r="M615" s="488">
        <v>3048</v>
      </c>
      <c r="N615" s="487">
        <v>25</v>
      </c>
      <c r="O615" s="573">
        <v>7.5</v>
      </c>
      <c r="P615" s="488">
        <v>2072.64</v>
      </c>
      <c r="Q615" s="513">
        <v>0.67999999999999994</v>
      </c>
      <c r="R615" s="487">
        <v>17</v>
      </c>
      <c r="S615" s="513">
        <v>0.68</v>
      </c>
      <c r="T615" s="573">
        <v>5</v>
      </c>
      <c r="U615" s="529">
        <v>0.66666666666666663</v>
      </c>
    </row>
    <row r="616" spans="1:21" ht="14.45" customHeight="1" x14ac:dyDescent="0.2">
      <c r="A616" s="486">
        <v>27</v>
      </c>
      <c r="B616" s="487" t="s">
        <v>503</v>
      </c>
      <c r="C616" s="487" t="s">
        <v>509</v>
      </c>
      <c r="D616" s="571" t="s">
        <v>1822</v>
      </c>
      <c r="E616" s="572" t="s">
        <v>521</v>
      </c>
      <c r="F616" s="487" t="s">
        <v>504</v>
      </c>
      <c r="G616" s="487" t="s">
        <v>634</v>
      </c>
      <c r="H616" s="487" t="s">
        <v>271</v>
      </c>
      <c r="I616" s="487" t="s">
        <v>635</v>
      </c>
      <c r="J616" s="487" t="s">
        <v>636</v>
      </c>
      <c r="K616" s="487" t="s">
        <v>637</v>
      </c>
      <c r="L616" s="488">
        <v>107.27</v>
      </c>
      <c r="M616" s="488">
        <v>321.81</v>
      </c>
      <c r="N616" s="487">
        <v>3</v>
      </c>
      <c r="O616" s="573">
        <v>1</v>
      </c>
      <c r="P616" s="488"/>
      <c r="Q616" s="513">
        <v>0</v>
      </c>
      <c r="R616" s="487"/>
      <c r="S616" s="513">
        <v>0</v>
      </c>
      <c r="T616" s="573"/>
      <c r="U616" s="529">
        <v>0</v>
      </c>
    </row>
    <row r="617" spans="1:21" ht="14.45" customHeight="1" x14ac:dyDescent="0.2">
      <c r="A617" s="486">
        <v>27</v>
      </c>
      <c r="B617" s="487" t="s">
        <v>503</v>
      </c>
      <c r="C617" s="487" t="s">
        <v>509</v>
      </c>
      <c r="D617" s="571" t="s">
        <v>1822</v>
      </c>
      <c r="E617" s="572" t="s">
        <v>521</v>
      </c>
      <c r="F617" s="487" t="s">
        <v>504</v>
      </c>
      <c r="G617" s="487" t="s">
        <v>634</v>
      </c>
      <c r="H617" s="487" t="s">
        <v>271</v>
      </c>
      <c r="I617" s="487" t="s">
        <v>1131</v>
      </c>
      <c r="J617" s="487" t="s">
        <v>636</v>
      </c>
      <c r="K617" s="487" t="s">
        <v>637</v>
      </c>
      <c r="L617" s="488">
        <v>121.92</v>
      </c>
      <c r="M617" s="488">
        <v>731.52</v>
      </c>
      <c r="N617" s="487">
        <v>6</v>
      </c>
      <c r="O617" s="573">
        <v>1.5</v>
      </c>
      <c r="P617" s="488">
        <v>365.76</v>
      </c>
      <c r="Q617" s="513">
        <v>0.5</v>
      </c>
      <c r="R617" s="487">
        <v>3</v>
      </c>
      <c r="S617" s="513">
        <v>0.5</v>
      </c>
      <c r="T617" s="573">
        <v>1</v>
      </c>
      <c r="U617" s="529">
        <v>0.66666666666666663</v>
      </c>
    </row>
    <row r="618" spans="1:21" ht="14.45" customHeight="1" x14ac:dyDescent="0.2">
      <c r="A618" s="486">
        <v>27</v>
      </c>
      <c r="B618" s="487" t="s">
        <v>503</v>
      </c>
      <c r="C618" s="487" t="s">
        <v>509</v>
      </c>
      <c r="D618" s="571" t="s">
        <v>1822</v>
      </c>
      <c r="E618" s="572" t="s">
        <v>521</v>
      </c>
      <c r="F618" s="487" t="s">
        <v>504</v>
      </c>
      <c r="G618" s="487" t="s">
        <v>634</v>
      </c>
      <c r="H618" s="487" t="s">
        <v>271</v>
      </c>
      <c r="I618" s="487" t="s">
        <v>1131</v>
      </c>
      <c r="J618" s="487" t="s">
        <v>636</v>
      </c>
      <c r="K618" s="487" t="s">
        <v>637</v>
      </c>
      <c r="L618" s="488">
        <v>107.27</v>
      </c>
      <c r="M618" s="488">
        <v>321.81</v>
      </c>
      <c r="N618" s="487">
        <v>3</v>
      </c>
      <c r="O618" s="573">
        <v>1</v>
      </c>
      <c r="P618" s="488">
        <v>321.81</v>
      </c>
      <c r="Q618" s="513">
        <v>1</v>
      </c>
      <c r="R618" s="487">
        <v>3</v>
      </c>
      <c r="S618" s="513">
        <v>1</v>
      </c>
      <c r="T618" s="573">
        <v>1</v>
      </c>
      <c r="U618" s="529">
        <v>1</v>
      </c>
    </row>
    <row r="619" spans="1:21" ht="14.45" customHeight="1" x14ac:dyDescent="0.2">
      <c r="A619" s="486">
        <v>27</v>
      </c>
      <c r="B619" s="487" t="s">
        <v>503</v>
      </c>
      <c r="C619" s="487" t="s">
        <v>509</v>
      </c>
      <c r="D619" s="571" t="s">
        <v>1822</v>
      </c>
      <c r="E619" s="572" t="s">
        <v>521</v>
      </c>
      <c r="F619" s="487" t="s">
        <v>504</v>
      </c>
      <c r="G619" s="487" t="s">
        <v>1132</v>
      </c>
      <c r="H619" s="487" t="s">
        <v>271</v>
      </c>
      <c r="I619" s="487" t="s">
        <v>1526</v>
      </c>
      <c r="J619" s="487" t="s">
        <v>1134</v>
      </c>
      <c r="K619" s="487" t="s">
        <v>1527</v>
      </c>
      <c r="L619" s="488">
        <v>191.04</v>
      </c>
      <c r="M619" s="488">
        <v>573.12</v>
      </c>
      <c r="N619" s="487">
        <v>3</v>
      </c>
      <c r="O619" s="573">
        <v>0.5</v>
      </c>
      <c r="P619" s="488"/>
      <c r="Q619" s="513">
        <v>0</v>
      </c>
      <c r="R619" s="487"/>
      <c r="S619" s="513">
        <v>0</v>
      </c>
      <c r="T619" s="573"/>
      <c r="U619" s="529">
        <v>0</v>
      </c>
    </row>
    <row r="620" spans="1:21" ht="14.45" customHeight="1" x14ac:dyDescent="0.2">
      <c r="A620" s="486">
        <v>27</v>
      </c>
      <c r="B620" s="487" t="s">
        <v>503</v>
      </c>
      <c r="C620" s="487" t="s">
        <v>509</v>
      </c>
      <c r="D620" s="571" t="s">
        <v>1822</v>
      </c>
      <c r="E620" s="572" t="s">
        <v>522</v>
      </c>
      <c r="F620" s="487" t="s">
        <v>504</v>
      </c>
      <c r="G620" s="487" t="s">
        <v>1528</v>
      </c>
      <c r="H620" s="487" t="s">
        <v>271</v>
      </c>
      <c r="I620" s="487" t="s">
        <v>1529</v>
      </c>
      <c r="J620" s="487" t="s">
        <v>1530</v>
      </c>
      <c r="K620" s="487" t="s">
        <v>1531</v>
      </c>
      <c r="L620" s="488">
        <v>159.71</v>
      </c>
      <c r="M620" s="488">
        <v>319.42</v>
      </c>
      <c r="N620" s="487">
        <v>2</v>
      </c>
      <c r="O620" s="573">
        <v>1</v>
      </c>
      <c r="P620" s="488"/>
      <c r="Q620" s="513">
        <v>0</v>
      </c>
      <c r="R620" s="487"/>
      <c r="S620" s="513">
        <v>0</v>
      </c>
      <c r="T620" s="573"/>
      <c r="U620" s="529">
        <v>0</v>
      </c>
    </row>
    <row r="621" spans="1:21" ht="14.45" customHeight="1" x14ac:dyDescent="0.2">
      <c r="A621" s="486">
        <v>27</v>
      </c>
      <c r="B621" s="487" t="s">
        <v>503</v>
      </c>
      <c r="C621" s="487" t="s">
        <v>509</v>
      </c>
      <c r="D621" s="571" t="s">
        <v>1822</v>
      </c>
      <c r="E621" s="572" t="s">
        <v>522</v>
      </c>
      <c r="F621" s="487" t="s">
        <v>504</v>
      </c>
      <c r="G621" s="487" t="s">
        <v>1532</v>
      </c>
      <c r="H621" s="487" t="s">
        <v>271</v>
      </c>
      <c r="I621" s="487" t="s">
        <v>1533</v>
      </c>
      <c r="J621" s="487" t="s">
        <v>1534</v>
      </c>
      <c r="K621" s="487" t="s">
        <v>1535</v>
      </c>
      <c r="L621" s="488">
        <v>61.97</v>
      </c>
      <c r="M621" s="488">
        <v>61.97</v>
      </c>
      <c r="N621" s="487">
        <v>1</v>
      </c>
      <c r="O621" s="573">
        <v>1</v>
      </c>
      <c r="P621" s="488"/>
      <c r="Q621" s="513">
        <v>0</v>
      </c>
      <c r="R621" s="487"/>
      <c r="S621" s="513">
        <v>0</v>
      </c>
      <c r="T621" s="573"/>
      <c r="U621" s="529">
        <v>0</v>
      </c>
    </row>
    <row r="622" spans="1:21" ht="14.45" customHeight="1" x14ac:dyDescent="0.2">
      <c r="A622" s="486">
        <v>27</v>
      </c>
      <c r="B622" s="487" t="s">
        <v>503</v>
      </c>
      <c r="C622" s="487" t="s">
        <v>509</v>
      </c>
      <c r="D622" s="571" t="s">
        <v>1822</v>
      </c>
      <c r="E622" s="572" t="s">
        <v>522</v>
      </c>
      <c r="F622" s="487" t="s">
        <v>504</v>
      </c>
      <c r="G622" s="487" t="s">
        <v>1536</v>
      </c>
      <c r="H622" s="487" t="s">
        <v>271</v>
      </c>
      <c r="I622" s="487" t="s">
        <v>1537</v>
      </c>
      <c r="J622" s="487" t="s">
        <v>1538</v>
      </c>
      <c r="K622" s="487" t="s">
        <v>1539</v>
      </c>
      <c r="L622" s="488">
        <v>84.45</v>
      </c>
      <c r="M622" s="488">
        <v>84.45</v>
      </c>
      <c r="N622" s="487">
        <v>1</v>
      </c>
      <c r="O622" s="573">
        <v>1</v>
      </c>
      <c r="P622" s="488"/>
      <c r="Q622" s="513">
        <v>0</v>
      </c>
      <c r="R622" s="487"/>
      <c r="S622" s="513">
        <v>0</v>
      </c>
      <c r="T622" s="573"/>
      <c r="U622" s="529">
        <v>0</v>
      </c>
    </row>
    <row r="623" spans="1:21" ht="14.45" customHeight="1" x14ac:dyDescent="0.2">
      <c r="A623" s="486">
        <v>27</v>
      </c>
      <c r="B623" s="487" t="s">
        <v>503</v>
      </c>
      <c r="C623" s="487" t="s">
        <v>509</v>
      </c>
      <c r="D623" s="571" t="s">
        <v>1822</v>
      </c>
      <c r="E623" s="572" t="s">
        <v>522</v>
      </c>
      <c r="F623" s="487" t="s">
        <v>504</v>
      </c>
      <c r="G623" s="487" t="s">
        <v>533</v>
      </c>
      <c r="H623" s="487" t="s">
        <v>486</v>
      </c>
      <c r="I623" s="487" t="s">
        <v>1491</v>
      </c>
      <c r="J623" s="487" t="s">
        <v>535</v>
      </c>
      <c r="K623" s="487" t="s">
        <v>1492</v>
      </c>
      <c r="L623" s="488">
        <v>181.94</v>
      </c>
      <c r="M623" s="488">
        <v>363.88</v>
      </c>
      <c r="N623" s="487">
        <v>2</v>
      </c>
      <c r="O623" s="573">
        <v>1</v>
      </c>
      <c r="P623" s="488">
        <v>363.88</v>
      </c>
      <c r="Q623" s="513">
        <v>1</v>
      </c>
      <c r="R623" s="487">
        <v>2</v>
      </c>
      <c r="S623" s="513">
        <v>1</v>
      </c>
      <c r="T623" s="573">
        <v>1</v>
      </c>
      <c r="U623" s="529">
        <v>1</v>
      </c>
    </row>
    <row r="624" spans="1:21" ht="14.45" customHeight="1" x14ac:dyDescent="0.2">
      <c r="A624" s="486">
        <v>27</v>
      </c>
      <c r="B624" s="487" t="s">
        <v>503</v>
      </c>
      <c r="C624" s="487" t="s">
        <v>509</v>
      </c>
      <c r="D624" s="571" t="s">
        <v>1822</v>
      </c>
      <c r="E624" s="572" t="s">
        <v>522</v>
      </c>
      <c r="F624" s="487" t="s">
        <v>504</v>
      </c>
      <c r="G624" s="487" t="s">
        <v>533</v>
      </c>
      <c r="H624" s="487" t="s">
        <v>486</v>
      </c>
      <c r="I624" s="487" t="s">
        <v>1302</v>
      </c>
      <c r="J624" s="487" t="s">
        <v>535</v>
      </c>
      <c r="K624" s="487" t="s">
        <v>1303</v>
      </c>
      <c r="L624" s="488">
        <v>704.73</v>
      </c>
      <c r="M624" s="488">
        <v>704.73</v>
      </c>
      <c r="N624" s="487">
        <v>1</v>
      </c>
      <c r="O624" s="573">
        <v>1</v>
      </c>
      <c r="P624" s="488">
        <v>704.73</v>
      </c>
      <c r="Q624" s="513">
        <v>1</v>
      </c>
      <c r="R624" s="487">
        <v>1</v>
      </c>
      <c r="S624" s="513">
        <v>1</v>
      </c>
      <c r="T624" s="573">
        <v>1</v>
      </c>
      <c r="U624" s="529">
        <v>1</v>
      </c>
    </row>
    <row r="625" spans="1:21" ht="14.45" customHeight="1" x14ac:dyDescent="0.2">
      <c r="A625" s="486">
        <v>27</v>
      </c>
      <c r="B625" s="487" t="s">
        <v>503</v>
      </c>
      <c r="C625" s="487" t="s">
        <v>509</v>
      </c>
      <c r="D625" s="571" t="s">
        <v>1822</v>
      </c>
      <c r="E625" s="572" t="s">
        <v>522</v>
      </c>
      <c r="F625" s="487" t="s">
        <v>504</v>
      </c>
      <c r="G625" s="487" t="s">
        <v>597</v>
      </c>
      <c r="H625" s="487" t="s">
        <v>271</v>
      </c>
      <c r="I625" s="487" t="s">
        <v>598</v>
      </c>
      <c r="J625" s="487" t="s">
        <v>599</v>
      </c>
      <c r="K625" s="487" t="s">
        <v>600</v>
      </c>
      <c r="L625" s="488">
        <v>477.84</v>
      </c>
      <c r="M625" s="488">
        <v>477.84</v>
      </c>
      <c r="N625" s="487">
        <v>1</v>
      </c>
      <c r="O625" s="573">
        <v>1</v>
      </c>
      <c r="P625" s="488">
        <v>477.84</v>
      </c>
      <c r="Q625" s="513">
        <v>1</v>
      </c>
      <c r="R625" s="487">
        <v>1</v>
      </c>
      <c r="S625" s="513">
        <v>1</v>
      </c>
      <c r="T625" s="573">
        <v>1</v>
      </c>
      <c r="U625" s="529">
        <v>1</v>
      </c>
    </row>
    <row r="626" spans="1:21" ht="14.45" customHeight="1" x14ac:dyDescent="0.2">
      <c r="A626" s="486">
        <v>27</v>
      </c>
      <c r="B626" s="487" t="s">
        <v>503</v>
      </c>
      <c r="C626" s="487" t="s">
        <v>509</v>
      </c>
      <c r="D626" s="571" t="s">
        <v>1822</v>
      </c>
      <c r="E626" s="572" t="s">
        <v>522</v>
      </c>
      <c r="F626" s="487" t="s">
        <v>504</v>
      </c>
      <c r="G626" s="487" t="s">
        <v>597</v>
      </c>
      <c r="H626" s="487" t="s">
        <v>271</v>
      </c>
      <c r="I626" s="487" t="s">
        <v>1540</v>
      </c>
      <c r="J626" s="487" t="s">
        <v>1541</v>
      </c>
      <c r="K626" s="487" t="s">
        <v>661</v>
      </c>
      <c r="L626" s="488">
        <v>430.05</v>
      </c>
      <c r="M626" s="488">
        <v>430.05</v>
      </c>
      <c r="N626" s="487">
        <v>1</v>
      </c>
      <c r="O626" s="573">
        <v>1</v>
      </c>
      <c r="P626" s="488">
        <v>430.05</v>
      </c>
      <c r="Q626" s="513">
        <v>1</v>
      </c>
      <c r="R626" s="487">
        <v>1</v>
      </c>
      <c r="S626" s="513">
        <v>1</v>
      </c>
      <c r="T626" s="573">
        <v>1</v>
      </c>
      <c r="U626" s="529">
        <v>1</v>
      </c>
    </row>
    <row r="627" spans="1:21" ht="14.45" customHeight="1" x14ac:dyDescent="0.2">
      <c r="A627" s="486">
        <v>27</v>
      </c>
      <c r="B627" s="487" t="s">
        <v>503</v>
      </c>
      <c r="C627" s="487" t="s">
        <v>509</v>
      </c>
      <c r="D627" s="571" t="s">
        <v>1822</v>
      </c>
      <c r="E627" s="572" t="s">
        <v>522</v>
      </c>
      <c r="F627" s="487" t="s">
        <v>504</v>
      </c>
      <c r="G627" s="487" t="s">
        <v>634</v>
      </c>
      <c r="H627" s="487" t="s">
        <v>271</v>
      </c>
      <c r="I627" s="487" t="s">
        <v>635</v>
      </c>
      <c r="J627" s="487" t="s">
        <v>636</v>
      </c>
      <c r="K627" s="487" t="s">
        <v>637</v>
      </c>
      <c r="L627" s="488">
        <v>121.92</v>
      </c>
      <c r="M627" s="488">
        <v>365.76</v>
      </c>
      <c r="N627" s="487">
        <v>3</v>
      </c>
      <c r="O627" s="573">
        <v>1</v>
      </c>
      <c r="P627" s="488"/>
      <c r="Q627" s="513">
        <v>0</v>
      </c>
      <c r="R627" s="487"/>
      <c r="S627" s="513">
        <v>0</v>
      </c>
      <c r="T627" s="573"/>
      <c r="U627" s="529">
        <v>0</v>
      </c>
    </row>
    <row r="628" spans="1:21" ht="14.45" customHeight="1" x14ac:dyDescent="0.2">
      <c r="A628" s="486">
        <v>27</v>
      </c>
      <c r="B628" s="487" t="s">
        <v>503</v>
      </c>
      <c r="C628" s="487" t="s">
        <v>509</v>
      </c>
      <c r="D628" s="571" t="s">
        <v>1822</v>
      </c>
      <c r="E628" s="572" t="s">
        <v>518</v>
      </c>
      <c r="F628" s="487" t="s">
        <v>504</v>
      </c>
      <c r="G628" s="487" t="s">
        <v>541</v>
      </c>
      <c r="H628" s="487" t="s">
        <v>486</v>
      </c>
      <c r="I628" s="487" t="s">
        <v>542</v>
      </c>
      <c r="J628" s="487" t="s">
        <v>543</v>
      </c>
      <c r="K628" s="487" t="s">
        <v>544</v>
      </c>
      <c r="L628" s="488">
        <v>93.27</v>
      </c>
      <c r="M628" s="488">
        <v>186.54</v>
      </c>
      <c r="N628" s="487">
        <v>2</v>
      </c>
      <c r="O628" s="573">
        <v>2</v>
      </c>
      <c r="P628" s="488">
        <v>93.27</v>
      </c>
      <c r="Q628" s="513">
        <v>0.5</v>
      </c>
      <c r="R628" s="487">
        <v>1</v>
      </c>
      <c r="S628" s="513">
        <v>0.5</v>
      </c>
      <c r="T628" s="573">
        <v>1</v>
      </c>
      <c r="U628" s="529">
        <v>0.5</v>
      </c>
    </row>
    <row r="629" spans="1:21" ht="14.45" customHeight="1" x14ac:dyDescent="0.2">
      <c r="A629" s="486">
        <v>27</v>
      </c>
      <c r="B629" s="487" t="s">
        <v>503</v>
      </c>
      <c r="C629" s="487" t="s">
        <v>509</v>
      </c>
      <c r="D629" s="571" t="s">
        <v>1822</v>
      </c>
      <c r="E629" s="572" t="s">
        <v>518</v>
      </c>
      <c r="F629" s="487" t="s">
        <v>504</v>
      </c>
      <c r="G629" s="487" t="s">
        <v>547</v>
      </c>
      <c r="H629" s="487" t="s">
        <v>271</v>
      </c>
      <c r="I629" s="487" t="s">
        <v>1150</v>
      </c>
      <c r="J629" s="487" t="s">
        <v>657</v>
      </c>
      <c r="K629" s="487" t="s">
        <v>718</v>
      </c>
      <c r="L629" s="488">
        <v>93.18</v>
      </c>
      <c r="M629" s="488">
        <v>279.54000000000002</v>
      </c>
      <c r="N629" s="487">
        <v>3</v>
      </c>
      <c r="O629" s="573">
        <v>1</v>
      </c>
      <c r="P629" s="488">
        <v>279.54000000000002</v>
      </c>
      <c r="Q629" s="513">
        <v>1</v>
      </c>
      <c r="R629" s="487">
        <v>3</v>
      </c>
      <c r="S629" s="513">
        <v>1</v>
      </c>
      <c r="T629" s="573">
        <v>1</v>
      </c>
      <c r="U629" s="529">
        <v>1</v>
      </c>
    </row>
    <row r="630" spans="1:21" ht="14.45" customHeight="1" x14ac:dyDescent="0.2">
      <c r="A630" s="486">
        <v>27</v>
      </c>
      <c r="B630" s="487" t="s">
        <v>503</v>
      </c>
      <c r="C630" s="487" t="s">
        <v>509</v>
      </c>
      <c r="D630" s="571" t="s">
        <v>1822</v>
      </c>
      <c r="E630" s="572" t="s">
        <v>518</v>
      </c>
      <c r="F630" s="487" t="s">
        <v>504</v>
      </c>
      <c r="G630" s="487" t="s">
        <v>547</v>
      </c>
      <c r="H630" s="487" t="s">
        <v>486</v>
      </c>
      <c r="I630" s="487" t="s">
        <v>1151</v>
      </c>
      <c r="J630" s="487" t="s">
        <v>549</v>
      </c>
      <c r="K630" s="487" t="s">
        <v>1152</v>
      </c>
      <c r="L630" s="488">
        <v>93.18</v>
      </c>
      <c r="M630" s="488">
        <v>93.18</v>
      </c>
      <c r="N630" s="487">
        <v>1</v>
      </c>
      <c r="O630" s="573">
        <v>1</v>
      </c>
      <c r="P630" s="488"/>
      <c r="Q630" s="513">
        <v>0</v>
      </c>
      <c r="R630" s="487"/>
      <c r="S630" s="513">
        <v>0</v>
      </c>
      <c r="T630" s="573"/>
      <c r="U630" s="529">
        <v>0</v>
      </c>
    </row>
    <row r="631" spans="1:21" ht="14.45" customHeight="1" x14ac:dyDescent="0.2">
      <c r="A631" s="486">
        <v>27</v>
      </c>
      <c r="B631" s="487" t="s">
        <v>503</v>
      </c>
      <c r="C631" s="487" t="s">
        <v>509</v>
      </c>
      <c r="D631" s="571" t="s">
        <v>1822</v>
      </c>
      <c r="E631" s="572" t="s">
        <v>518</v>
      </c>
      <c r="F631" s="487" t="s">
        <v>504</v>
      </c>
      <c r="G631" s="487" t="s">
        <v>680</v>
      </c>
      <c r="H631" s="487" t="s">
        <v>486</v>
      </c>
      <c r="I631" s="487" t="s">
        <v>683</v>
      </c>
      <c r="J631" s="487" t="s">
        <v>684</v>
      </c>
      <c r="K631" s="487" t="s">
        <v>685</v>
      </c>
      <c r="L631" s="488">
        <v>65.540000000000006</v>
      </c>
      <c r="M631" s="488">
        <v>65.540000000000006</v>
      </c>
      <c r="N631" s="487">
        <v>1</v>
      </c>
      <c r="O631" s="573">
        <v>1</v>
      </c>
      <c r="P631" s="488">
        <v>65.540000000000006</v>
      </c>
      <c r="Q631" s="513">
        <v>1</v>
      </c>
      <c r="R631" s="487">
        <v>1</v>
      </c>
      <c r="S631" s="513">
        <v>1</v>
      </c>
      <c r="T631" s="573">
        <v>1</v>
      </c>
      <c r="U631" s="529">
        <v>1</v>
      </c>
    </row>
    <row r="632" spans="1:21" ht="14.45" customHeight="1" x14ac:dyDescent="0.2">
      <c r="A632" s="486">
        <v>27</v>
      </c>
      <c r="B632" s="487" t="s">
        <v>503</v>
      </c>
      <c r="C632" s="487" t="s">
        <v>509</v>
      </c>
      <c r="D632" s="571" t="s">
        <v>1822</v>
      </c>
      <c r="E632" s="572" t="s">
        <v>518</v>
      </c>
      <c r="F632" s="487" t="s">
        <v>504</v>
      </c>
      <c r="G632" s="487" t="s">
        <v>523</v>
      </c>
      <c r="H632" s="487" t="s">
        <v>271</v>
      </c>
      <c r="I632" s="487" t="s">
        <v>524</v>
      </c>
      <c r="J632" s="487" t="s">
        <v>525</v>
      </c>
      <c r="K632" s="487" t="s">
        <v>526</v>
      </c>
      <c r="L632" s="488">
        <v>58.77</v>
      </c>
      <c r="M632" s="488">
        <v>176.31</v>
      </c>
      <c r="N632" s="487">
        <v>3</v>
      </c>
      <c r="O632" s="573">
        <v>1</v>
      </c>
      <c r="P632" s="488">
        <v>176.31</v>
      </c>
      <c r="Q632" s="513">
        <v>1</v>
      </c>
      <c r="R632" s="487">
        <v>3</v>
      </c>
      <c r="S632" s="513">
        <v>1</v>
      </c>
      <c r="T632" s="573">
        <v>1</v>
      </c>
      <c r="U632" s="529">
        <v>1</v>
      </c>
    </row>
    <row r="633" spans="1:21" ht="14.45" customHeight="1" x14ac:dyDescent="0.2">
      <c r="A633" s="486">
        <v>27</v>
      </c>
      <c r="B633" s="487" t="s">
        <v>503</v>
      </c>
      <c r="C633" s="487" t="s">
        <v>509</v>
      </c>
      <c r="D633" s="571" t="s">
        <v>1822</v>
      </c>
      <c r="E633" s="572" t="s">
        <v>518</v>
      </c>
      <c r="F633" s="487" t="s">
        <v>504</v>
      </c>
      <c r="G633" s="487" t="s">
        <v>690</v>
      </c>
      <c r="H633" s="487" t="s">
        <v>271</v>
      </c>
      <c r="I633" s="487" t="s">
        <v>1419</v>
      </c>
      <c r="J633" s="487" t="s">
        <v>696</v>
      </c>
      <c r="K633" s="487" t="s">
        <v>697</v>
      </c>
      <c r="L633" s="488">
        <v>35.11</v>
      </c>
      <c r="M633" s="488">
        <v>70.22</v>
      </c>
      <c r="N633" s="487">
        <v>2</v>
      </c>
      <c r="O633" s="573">
        <v>1</v>
      </c>
      <c r="P633" s="488"/>
      <c r="Q633" s="513">
        <v>0</v>
      </c>
      <c r="R633" s="487"/>
      <c r="S633" s="513">
        <v>0</v>
      </c>
      <c r="T633" s="573"/>
      <c r="U633" s="529">
        <v>0</v>
      </c>
    </row>
    <row r="634" spans="1:21" ht="14.45" customHeight="1" x14ac:dyDescent="0.2">
      <c r="A634" s="486">
        <v>27</v>
      </c>
      <c r="B634" s="487" t="s">
        <v>503</v>
      </c>
      <c r="C634" s="487" t="s">
        <v>509</v>
      </c>
      <c r="D634" s="571" t="s">
        <v>1822</v>
      </c>
      <c r="E634" s="572" t="s">
        <v>518</v>
      </c>
      <c r="F634" s="487" t="s">
        <v>504</v>
      </c>
      <c r="G634" s="487" t="s">
        <v>759</v>
      </c>
      <c r="H634" s="487" t="s">
        <v>486</v>
      </c>
      <c r="I634" s="487" t="s">
        <v>760</v>
      </c>
      <c r="J634" s="487" t="s">
        <v>761</v>
      </c>
      <c r="K634" s="487" t="s">
        <v>762</v>
      </c>
      <c r="L634" s="488">
        <v>42.51</v>
      </c>
      <c r="M634" s="488">
        <v>42.51</v>
      </c>
      <c r="N634" s="487">
        <v>1</v>
      </c>
      <c r="O634" s="573">
        <v>1</v>
      </c>
      <c r="P634" s="488">
        <v>42.51</v>
      </c>
      <c r="Q634" s="513">
        <v>1</v>
      </c>
      <c r="R634" s="487">
        <v>1</v>
      </c>
      <c r="S634" s="513">
        <v>1</v>
      </c>
      <c r="T634" s="573">
        <v>1</v>
      </c>
      <c r="U634" s="529">
        <v>1</v>
      </c>
    </row>
    <row r="635" spans="1:21" ht="14.45" customHeight="1" x14ac:dyDescent="0.2">
      <c r="A635" s="486">
        <v>27</v>
      </c>
      <c r="B635" s="487" t="s">
        <v>503</v>
      </c>
      <c r="C635" s="487" t="s">
        <v>509</v>
      </c>
      <c r="D635" s="571" t="s">
        <v>1822</v>
      </c>
      <c r="E635" s="572" t="s">
        <v>518</v>
      </c>
      <c r="F635" s="487" t="s">
        <v>504</v>
      </c>
      <c r="G635" s="487" t="s">
        <v>873</v>
      </c>
      <c r="H635" s="487" t="s">
        <v>486</v>
      </c>
      <c r="I635" s="487" t="s">
        <v>874</v>
      </c>
      <c r="J635" s="487" t="s">
        <v>875</v>
      </c>
      <c r="K635" s="487" t="s">
        <v>876</v>
      </c>
      <c r="L635" s="488">
        <v>77.790000000000006</v>
      </c>
      <c r="M635" s="488">
        <v>77.790000000000006</v>
      </c>
      <c r="N635" s="487">
        <v>1</v>
      </c>
      <c r="O635" s="573">
        <v>1</v>
      </c>
      <c r="P635" s="488">
        <v>77.790000000000006</v>
      </c>
      <c r="Q635" s="513">
        <v>1</v>
      </c>
      <c r="R635" s="487">
        <v>1</v>
      </c>
      <c r="S635" s="513">
        <v>1</v>
      </c>
      <c r="T635" s="573">
        <v>1</v>
      </c>
      <c r="U635" s="529">
        <v>1</v>
      </c>
    </row>
    <row r="636" spans="1:21" ht="14.45" customHeight="1" x14ac:dyDescent="0.2">
      <c r="A636" s="486">
        <v>27</v>
      </c>
      <c r="B636" s="487" t="s">
        <v>503</v>
      </c>
      <c r="C636" s="487" t="s">
        <v>509</v>
      </c>
      <c r="D636" s="571" t="s">
        <v>1822</v>
      </c>
      <c r="E636" s="572" t="s">
        <v>518</v>
      </c>
      <c r="F636" s="487" t="s">
        <v>504</v>
      </c>
      <c r="G636" s="487" t="s">
        <v>582</v>
      </c>
      <c r="H636" s="487" t="s">
        <v>486</v>
      </c>
      <c r="I636" s="487" t="s">
        <v>583</v>
      </c>
      <c r="J636" s="487" t="s">
        <v>584</v>
      </c>
      <c r="K636" s="487" t="s">
        <v>585</v>
      </c>
      <c r="L636" s="488">
        <v>102.93</v>
      </c>
      <c r="M636" s="488">
        <v>102.93</v>
      </c>
      <c r="N636" s="487">
        <v>1</v>
      </c>
      <c r="O636" s="573">
        <v>1</v>
      </c>
      <c r="P636" s="488">
        <v>102.93</v>
      </c>
      <c r="Q636" s="513">
        <v>1</v>
      </c>
      <c r="R636" s="487">
        <v>1</v>
      </c>
      <c r="S636" s="513">
        <v>1</v>
      </c>
      <c r="T636" s="573">
        <v>1</v>
      </c>
      <c r="U636" s="529">
        <v>1</v>
      </c>
    </row>
    <row r="637" spans="1:21" ht="14.45" customHeight="1" x14ac:dyDescent="0.2">
      <c r="A637" s="486">
        <v>27</v>
      </c>
      <c r="B637" s="487" t="s">
        <v>503</v>
      </c>
      <c r="C637" s="487" t="s">
        <v>509</v>
      </c>
      <c r="D637" s="571" t="s">
        <v>1822</v>
      </c>
      <c r="E637" s="572" t="s">
        <v>518</v>
      </c>
      <c r="F637" s="487" t="s">
        <v>504</v>
      </c>
      <c r="G637" s="487" t="s">
        <v>586</v>
      </c>
      <c r="H637" s="487" t="s">
        <v>486</v>
      </c>
      <c r="I637" s="487" t="s">
        <v>587</v>
      </c>
      <c r="J637" s="487" t="s">
        <v>588</v>
      </c>
      <c r="K637" s="487" t="s">
        <v>589</v>
      </c>
      <c r="L637" s="488">
        <v>103.4</v>
      </c>
      <c r="M637" s="488">
        <v>206.8</v>
      </c>
      <c r="N637" s="487">
        <v>2</v>
      </c>
      <c r="O637" s="573">
        <v>2</v>
      </c>
      <c r="P637" s="488">
        <v>206.8</v>
      </c>
      <c r="Q637" s="513">
        <v>1</v>
      </c>
      <c r="R637" s="487">
        <v>2</v>
      </c>
      <c r="S637" s="513">
        <v>1</v>
      </c>
      <c r="T637" s="573">
        <v>2</v>
      </c>
      <c r="U637" s="529">
        <v>1</v>
      </c>
    </row>
    <row r="638" spans="1:21" ht="14.45" customHeight="1" x14ac:dyDescent="0.2">
      <c r="A638" s="486">
        <v>27</v>
      </c>
      <c r="B638" s="487" t="s">
        <v>503</v>
      </c>
      <c r="C638" s="487" t="s">
        <v>509</v>
      </c>
      <c r="D638" s="571" t="s">
        <v>1822</v>
      </c>
      <c r="E638" s="572" t="s">
        <v>518</v>
      </c>
      <c r="F638" s="487" t="s">
        <v>504</v>
      </c>
      <c r="G638" s="487" t="s">
        <v>533</v>
      </c>
      <c r="H638" s="487" t="s">
        <v>486</v>
      </c>
      <c r="I638" s="487" t="s">
        <v>534</v>
      </c>
      <c r="J638" s="487" t="s">
        <v>535</v>
      </c>
      <c r="K638" s="487" t="s">
        <v>536</v>
      </c>
      <c r="L638" s="488">
        <v>352.37</v>
      </c>
      <c r="M638" s="488">
        <v>352.37</v>
      </c>
      <c r="N638" s="487">
        <v>1</v>
      </c>
      <c r="O638" s="573">
        <v>1</v>
      </c>
      <c r="P638" s="488">
        <v>352.37</v>
      </c>
      <c r="Q638" s="513">
        <v>1</v>
      </c>
      <c r="R638" s="487">
        <v>1</v>
      </c>
      <c r="S638" s="513">
        <v>1</v>
      </c>
      <c r="T638" s="573">
        <v>1</v>
      </c>
      <c r="U638" s="529">
        <v>1</v>
      </c>
    </row>
    <row r="639" spans="1:21" ht="14.45" customHeight="1" x14ac:dyDescent="0.2">
      <c r="A639" s="486">
        <v>27</v>
      </c>
      <c r="B639" s="487" t="s">
        <v>503</v>
      </c>
      <c r="C639" s="487" t="s">
        <v>509</v>
      </c>
      <c r="D639" s="571" t="s">
        <v>1822</v>
      </c>
      <c r="E639" s="572" t="s">
        <v>518</v>
      </c>
      <c r="F639" s="487" t="s">
        <v>504</v>
      </c>
      <c r="G639" s="487" t="s">
        <v>533</v>
      </c>
      <c r="H639" s="487" t="s">
        <v>486</v>
      </c>
      <c r="I639" s="487" t="s">
        <v>1493</v>
      </c>
      <c r="J639" s="487" t="s">
        <v>535</v>
      </c>
      <c r="K639" s="487" t="s">
        <v>1393</v>
      </c>
      <c r="L639" s="488">
        <v>234.91</v>
      </c>
      <c r="M639" s="488">
        <v>234.91</v>
      </c>
      <c r="N639" s="487">
        <v>1</v>
      </c>
      <c r="O639" s="573">
        <v>1</v>
      </c>
      <c r="P639" s="488">
        <v>234.91</v>
      </c>
      <c r="Q639" s="513">
        <v>1</v>
      </c>
      <c r="R639" s="487">
        <v>1</v>
      </c>
      <c r="S639" s="513">
        <v>1</v>
      </c>
      <c r="T639" s="573">
        <v>1</v>
      </c>
      <c r="U639" s="529">
        <v>1</v>
      </c>
    </row>
    <row r="640" spans="1:21" ht="14.45" customHeight="1" x14ac:dyDescent="0.2">
      <c r="A640" s="486">
        <v>27</v>
      </c>
      <c r="B640" s="487" t="s">
        <v>503</v>
      </c>
      <c r="C640" s="487" t="s">
        <v>509</v>
      </c>
      <c r="D640" s="571" t="s">
        <v>1822</v>
      </c>
      <c r="E640" s="572" t="s">
        <v>518</v>
      </c>
      <c r="F640" s="487" t="s">
        <v>504</v>
      </c>
      <c r="G640" s="487" t="s">
        <v>1355</v>
      </c>
      <c r="H640" s="487" t="s">
        <v>486</v>
      </c>
      <c r="I640" s="487" t="s">
        <v>1356</v>
      </c>
      <c r="J640" s="487" t="s">
        <v>1357</v>
      </c>
      <c r="K640" s="487" t="s">
        <v>1358</v>
      </c>
      <c r="L640" s="488">
        <v>102.85</v>
      </c>
      <c r="M640" s="488">
        <v>205.7</v>
      </c>
      <c r="N640" s="487">
        <v>2</v>
      </c>
      <c r="O640" s="573">
        <v>1</v>
      </c>
      <c r="P640" s="488">
        <v>205.7</v>
      </c>
      <c r="Q640" s="513">
        <v>1</v>
      </c>
      <c r="R640" s="487">
        <v>2</v>
      </c>
      <c r="S640" s="513">
        <v>1</v>
      </c>
      <c r="T640" s="573">
        <v>1</v>
      </c>
      <c r="U640" s="529">
        <v>1</v>
      </c>
    </row>
    <row r="641" spans="1:21" ht="14.45" customHeight="1" x14ac:dyDescent="0.2">
      <c r="A641" s="486">
        <v>27</v>
      </c>
      <c r="B641" s="487" t="s">
        <v>503</v>
      </c>
      <c r="C641" s="487" t="s">
        <v>509</v>
      </c>
      <c r="D641" s="571" t="s">
        <v>1822</v>
      </c>
      <c r="E641" s="572" t="s">
        <v>518</v>
      </c>
      <c r="F641" s="487" t="s">
        <v>504</v>
      </c>
      <c r="G641" s="487" t="s">
        <v>1355</v>
      </c>
      <c r="H641" s="487" t="s">
        <v>486</v>
      </c>
      <c r="I641" s="487" t="s">
        <v>1359</v>
      </c>
      <c r="J641" s="487" t="s">
        <v>1357</v>
      </c>
      <c r="K641" s="487" t="s">
        <v>1360</v>
      </c>
      <c r="L641" s="488">
        <v>131.86000000000001</v>
      </c>
      <c r="M641" s="488">
        <v>131.86000000000001</v>
      </c>
      <c r="N641" s="487">
        <v>1</v>
      </c>
      <c r="O641" s="573">
        <v>1</v>
      </c>
      <c r="P641" s="488">
        <v>131.86000000000001</v>
      </c>
      <c r="Q641" s="513">
        <v>1</v>
      </c>
      <c r="R641" s="487">
        <v>1</v>
      </c>
      <c r="S641" s="513">
        <v>1</v>
      </c>
      <c r="T641" s="573">
        <v>1</v>
      </c>
      <c r="U641" s="529">
        <v>1</v>
      </c>
    </row>
    <row r="642" spans="1:21" ht="14.45" customHeight="1" x14ac:dyDescent="0.2">
      <c r="A642" s="486">
        <v>27</v>
      </c>
      <c r="B642" s="487" t="s">
        <v>503</v>
      </c>
      <c r="C642" s="487" t="s">
        <v>509</v>
      </c>
      <c r="D642" s="571" t="s">
        <v>1822</v>
      </c>
      <c r="E642" s="572" t="s">
        <v>518</v>
      </c>
      <c r="F642" s="487" t="s">
        <v>504</v>
      </c>
      <c r="G642" s="487" t="s">
        <v>615</v>
      </c>
      <c r="H642" s="487" t="s">
        <v>486</v>
      </c>
      <c r="I642" s="487" t="s">
        <v>619</v>
      </c>
      <c r="J642" s="487" t="s">
        <v>617</v>
      </c>
      <c r="K642" s="487" t="s">
        <v>620</v>
      </c>
      <c r="L642" s="488">
        <v>1544.99</v>
      </c>
      <c r="M642" s="488">
        <v>4634.97</v>
      </c>
      <c r="N642" s="487">
        <v>3</v>
      </c>
      <c r="O642" s="573">
        <v>1</v>
      </c>
      <c r="P642" s="488">
        <v>4634.97</v>
      </c>
      <c r="Q642" s="513">
        <v>1</v>
      </c>
      <c r="R642" s="487">
        <v>3</v>
      </c>
      <c r="S642" s="513">
        <v>1</v>
      </c>
      <c r="T642" s="573">
        <v>1</v>
      </c>
      <c r="U642" s="529">
        <v>1</v>
      </c>
    </row>
    <row r="643" spans="1:21" ht="14.45" customHeight="1" x14ac:dyDescent="0.2">
      <c r="A643" s="486">
        <v>27</v>
      </c>
      <c r="B643" s="487" t="s">
        <v>503</v>
      </c>
      <c r="C643" s="487" t="s">
        <v>509</v>
      </c>
      <c r="D643" s="571" t="s">
        <v>1822</v>
      </c>
      <c r="E643" s="572" t="s">
        <v>518</v>
      </c>
      <c r="F643" s="487" t="s">
        <v>504</v>
      </c>
      <c r="G643" s="487" t="s">
        <v>1072</v>
      </c>
      <c r="H643" s="487" t="s">
        <v>271</v>
      </c>
      <c r="I643" s="487" t="s">
        <v>1387</v>
      </c>
      <c r="J643" s="487" t="s">
        <v>1074</v>
      </c>
      <c r="K643" s="487" t="s">
        <v>1388</v>
      </c>
      <c r="L643" s="488">
        <v>218.32</v>
      </c>
      <c r="M643" s="488">
        <v>436.64</v>
      </c>
      <c r="N643" s="487">
        <v>2</v>
      </c>
      <c r="O643" s="573">
        <v>1</v>
      </c>
      <c r="P643" s="488">
        <v>436.64</v>
      </c>
      <c r="Q643" s="513">
        <v>1</v>
      </c>
      <c r="R643" s="487">
        <v>2</v>
      </c>
      <c r="S643" s="513">
        <v>1</v>
      </c>
      <c r="T643" s="573">
        <v>1</v>
      </c>
      <c r="U643" s="529">
        <v>1</v>
      </c>
    </row>
    <row r="644" spans="1:21" ht="14.45" customHeight="1" x14ac:dyDescent="0.2">
      <c r="A644" s="486">
        <v>27</v>
      </c>
      <c r="B644" s="487" t="s">
        <v>503</v>
      </c>
      <c r="C644" s="487" t="s">
        <v>509</v>
      </c>
      <c r="D644" s="571" t="s">
        <v>1822</v>
      </c>
      <c r="E644" s="572" t="s">
        <v>518</v>
      </c>
      <c r="F644" s="487" t="s">
        <v>504</v>
      </c>
      <c r="G644" s="487" t="s">
        <v>1542</v>
      </c>
      <c r="H644" s="487" t="s">
        <v>271</v>
      </c>
      <c r="I644" s="487" t="s">
        <v>1543</v>
      </c>
      <c r="J644" s="487" t="s">
        <v>1544</v>
      </c>
      <c r="K644" s="487" t="s">
        <v>1545</v>
      </c>
      <c r="L644" s="488">
        <v>0</v>
      </c>
      <c r="M644" s="488">
        <v>0</v>
      </c>
      <c r="N644" s="487">
        <v>2</v>
      </c>
      <c r="O644" s="573">
        <v>1</v>
      </c>
      <c r="P644" s="488">
        <v>0</v>
      </c>
      <c r="Q644" s="513"/>
      <c r="R644" s="487">
        <v>2</v>
      </c>
      <c r="S644" s="513">
        <v>1</v>
      </c>
      <c r="T644" s="573">
        <v>1</v>
      </c>
      <c r="U644" s="529">
        <v>1</v>
      </c>
    </row>
    <row r="645" spans="1:21" ht="14.45" customHeight="1" x14ac:dyDescent="0.2">
      <c r="A645" s="486">
        <v>27</v>
      </c>
      <c r="B645" s="487" t="s">
        <v>503</v>
      </c>
      <c r="C645" s="487" t="s">
        <v>509</v>
      </c>
      <c r="D645" s="571" t="s">
        <v>1822</v>
      </c>
      <c r="E645" s="572" t="s">
        <v>518</v>
      </c>
      <c r="F645" s="487" t="s">
        <v>504</v>
      </c>
      <c r="G645" s="487" t="s">
        <v>628</v>
      </c>
      <c r="H645" s="487" t="s">
        <v>271</v>
      </c>
      <c r="I645" s="487" t="s">
        <v>1115</v>
      </c>
      <c r="J645" s="487" t="s">
        <v>1116</v>
      </c>
      <c r="K645" s="487" t="s">
        <v>1117</v>
      </c>
      <c r="L645" s="488">
        <v>94.28</v>
      </c>
      <c r="M645" s="488">
        <v>94.28</v>
      </c>
      <c r="N645" s="487">
        <v>1</v>
      </c>
      <c r="O645" s="573">
        <v>1</v>
      </c>
      <c r="P645" s="488"/>
      <c r="Q645" s="513">
        <v>0</v>
      </c>
      <c r="R645" s="487"/>
      <c r="S645" s="513">
        <v>0</v>
      </c>
      <c r="T645" s="573"/>
      <c r="U645" s="529">
        <v>0</v>
      </c>
    </row>
    <row r="646" spans="1:21" ht="14.45" customHeight="1" x14ac:dyDescent="0.2">
      <c r="A646" s="486">
        <v>27</v>
      </c>
      <c r="B646" s="487" t="s">
        <v>503</v>
      </c>
      <c r="C646" s="487" t="s">
        <v>509</v>
      </c>
      <c r="D646" s="571" t="s">
        <v>1822</v>
      </c>
      <c r="E646" s="572" t="s">
        <v>519</v>
      </c>
      <c r="F646" s="487" t="s">
        <v>504</v>
      </c>
      <c r="G646" s="487" t="s">
        <v>537</v>
      </c>
      <c r="H646" s="487" t="s">
        <v>486</v>
      </c>
      <c r="I646" s="487" t="s">
        <v>538</v>
      </c>
      <c r="J646" s="487" t="s">
        <v>539</v>
      </c>
      <c r="K646" s="487" t="s">
        <v>540</v>
      </c>
      <c r="L646" s="488">
        <v>72.55</v>
      </c>
      <c r="M646" s="488">
        <v>72.55</v>
      </c>
      <c r="N646" s="487">
        <v>1</v>
      </c>
      <c r="O646" s="573">
        <v>1</v>
      </c>
      <c r="P646" s="488"/>
      <c r="Q646" s="513">
        <v>0</v>
      </c>
      <c r="R646" s="487"/>
      <c r="S646" s="513">
        <v>0</v>
      </c>
      <c r="T646" s="573"/>
      <c r="U646" s="529">
        <v>0</v>
      </c>
    </row>
    <row r="647" spans="1:21" ht="14.45" customHeight="1" x14ac:dyDescent="0.2">
      <c r="A647" s="486">
        <v>27</v>
      </c>
      <c r="B647" s="487" t="s">
        <v>503</v>
      </c>
      <c r="C647" s="487" t="s">
        <v>509</v>
      </c>
      <c r="D647" s="571" t="s">
        <v>1822</v>
      </c>
      <c r="E647" s="572" t="s">
        <v>519</v>
      </c>
      <c r="F647" s="487" t="s">
        <v>504</v>
      </c>
      <c r="G647" s="487" t="s">
        <v>537</v>
      </c>
      <c r="H647" s="487" t="s">
        <v>486</v>
      </c>
      <c r="I647" s="487" t="s">
        <v>649</v>
      </c>
      <c r="J647" s="487" t="s">
        <v>539</v>
      </c>
      <c r="K647" s="487" t="s">
        <v>650</v>
      </c>
      <c r="L647" s="488">
        <v>65.28</v>
      </c>
      <c r="M647" s="488">
        <v>195.84</v>
      </c>
      <c r="N647" s="487">
        <v>3</v>
      </c>
      <c r="O647" s="573">
        <v>1</v>
      </c>
      <c r="P647" s="488"/>
      <c r="Q647" s="513">
        <v>0</v>
      </c>
      <c r="R647" s="487"/>
      <c r="S647" s="513">
        <v>0</v>
      </c>
      <c r="T647" s="573"/>
      <c r="U647" s="529">
        <v>0</v>
      </c>
    </row>
    <row r="648" spans="1:21" ht="14.45" customHeight="1" x14ac:dyDescent="0.2">
      <c r="A648" s="486">
        <v>27</v>
      </c>
      <c r="B648" s="487" t="s">
        <v>503</v>
      </c>
      <c r="C648" s="487" t="s">
        <v>509</v>
      </c>
      <c r="D648" s="571" t="s">
        <v>1822</v>
      </c>
      <c r="E648" s="572" t="s">
        <v>519</v>
      </c>
      <c r="F648" s="487" t="s">
        <v>504</v>
      </c>
      <c r="G648" s="487" t="s">
        <v>541</v>
      </c>
      <c r="H648" s="487" t="s">
        <v>486</v>
      </c>
      <c r="I648" s="487" t="s">
        <v>542</v>
      </c>
      <c r="J648" s="487" t="s">
        <v>543</v>
      </c>
      <c r="K648" s="487" t="s">
        <v>544</v>
      </c>
      <c r="L648" s="488">
        <v>93.27</v>
      </c>
      <c r="M648" s="488">
        <v>186.54</v>
      </c>
      <c r="N648" s="487">
        <v>2</v>
      </c>
      <c r="O648" s="573">
        <v>2</v>
      </c>
      <c r="P648" s="488"/>
      <c r="Q648" s="513">
        <v>0</v>
      </c>
      <c r="R648" s="487"/>
      <c r="S648" s="513">
        <v>0</v>
      </c>
      <c r="T648" s="573"/>
      <c r="U648" s="529">
        <v>0</v>
      </c>
    </row>
    <row r="649" spans="1:21" ht="14.45" customHeight="1" x14ac:dyDescent="0.2">
      <c r="A649" s="486">
        <v>27</v>
      </c>
      <c r="B649" s="487" t="s">
        <v>503</v>
      </c>
      <c r="C649" s="487" t="s">
        <v>509</v>
      </c>
      <c r="D649" s="571" t="s">
        <v>1822</v>
      </c>
      <c r="E649" s="572" t="s">
        <v>519</v>
      </c>
      <c r="F649" s="487" t="s">
        <v>504</v>
      </c>
      <c r="G649" s="487" t="s">
        <v>541</v>
      </c>
      <c r="H649" s="487" t="s">
        <v>486</v>
      </c>
      <c r="I649" s="487" t="s">
        <v>545</v>
      </c>
      <c r="J649" s="487" t="s">
        <v>543</v>
      </c>
      <c r="K649" s="487" t="s">
        <v>546</v>
      </c>
      <c r="L649" s="488">
        <v>31.09</v>
      </c>
      <c r="M649" s="488">
        <v>31.09</v>
      </c>
      <c r="N649" s="487">
        <v>1</v>
      </c>
      <c r="O649" s="573">
        <v>1</v>
      </c>
      <c r="P649" s="488">
        <v>31.09</v>
      </c>
      <c r="Q649" s="513">
        <v>1</v>
      </c>
      <c r="R649" s="487">
        <v>1</v>
      </c>
      <c r="S649" s="513">
        <v>1</v>
      </c>
      <c r="T649" s="573">
        <v>1</v>
      </c>
      <c r="U649" s="529">
        <v>1</v>
      </c>
    </row>
    <row r="650" spans="1:21" ht="14.45" customHeight="1" x14ac:dyDescent="0.2">
      <c r="A650" s="486">
        <v>27</v>
      </c>
      <c r="B650" s="487" t="s">
        <v>503</v>
      </c>
      <c r="C650" s="487" t="s">
        <v>509</v>
      </c>
      <c r="D650" s="571" t="s">
        <v>1822</v>
      </c>
      <c r="E650" s="572" t="s">
        <v>519</v>
      </c>
      <c r="F650" s="487" t="s">
        <v>504</v>
      </c>
      <c r="G650" s="487" t="s">
        <v>547</v>
      </c>
      <c r="H650" s="487" t="s">
        <v>271</v>
      </c>
      <c r="I650" s="487" t="s">
        <v>1147</v>
      </c>
      <c r="J650" s="487" t="s">
        <v>549</v>
      </c>
      <c r="K650" s="487" t="s">
        <v>672</v>
      </c>
      <c r="L650" s="488">
        <v>430.05</v>
      </c>
      <c r="M650" s="488">
        <v>430.05</v>
      </c>
      <c r="N650" s="487">
        <v>1</v>
      </c>
      <c r="O650" s="573">
        <v>1</v>
      </c>
      <c r="P650" s="488"/>
      <c r="Q650" s="513">
        <v>0</v>
      </c>
      <c r="R650" s="487"/>
      <c r="S650" s="513">
        <v>0</v>
      </c>
      <c r="T650" s="573"/>
      <c r="U650" s="529">
        <v>0</v>
      </c>
    </row>
    <row r="651" spans="1:21" ht="14.45" customHeight="1" x14ac:dyDescent="0.2">
      <c r="A651" s="486">
        <v>27</v>
      </c>
      <c r="B651" s="487" t="s">
        <v>503</v>
      </c>
      <c r="C651" s="487" t="s">
        <v>509</v>
      </c>
      <c r="D651" s="571" t="s">
        <v>1822</v>
      </c>
      <c r="E651" s="572" t="s">
        <v>519</v>
      </c>
      <c r="F651" s="487" t="s">
        <v>504</v>
      </c>
      <c r="G651" s="487" t="s">
        <v>547</v>
      </c>
      <c r="H651" s="487" t="s">
        <v>486</v>
      </c>
      <c r="I651" s="487" t="s">
        <v>548</v>
      </c>
      <c r="J651" s="487" t="s">
        <v>549</v>
      </c>
      <c r="K651" s="487" t="s">
        <v>550</v>
      </c>
      <c r="L651" s="488">
        <v>82.7</v>
      </c>
      <c r="M651" s="488">
        <v>82.7</v>
      </c>
      <c r="N651" s="487">
        <v>1</v>
      </c>
      <c r="O651" s="573">
        <v>0.5</v>
      </c>
      <c r="P651" s="488"/>
      <c r="Q651" s="513">
        <v>0</v>
      </c>
      <c r="R651" s="487"/>
      <c r="S651" s="513">
        <v>0</v>
      </c>
      <c r="T651" s="573"/>
      <c r="U651" s="529">
        <v>0</v>
      </c>
    </row>
    <row r="652" spans="1:21" ht="14.45" customHeight="1" x14ac:dyDescent="0.2">
      <c r="A652" s="486">
        <v>27</v>
      </c>
      <c r="B652" s="487" t="s">
        <v>503</v>
      </c>
      <c r="C652" s="487" t="s">
        <v>509</v>
      </c>
      <c r="D652" s="571" t="s">
        <v>1822</v>
      </c>
      <c r="E652" s="572" t="s">
        <v>519</v>
      </c>
      <c r="F652" s="487" t="s">
        <v>504</v>
      </c>
      <c r="G652" s="487" t="s">
        <v>547</v>
      </c>
      <c r="H652" s="487" t="s">
        <v>486</v>
      </c>
      <c r="I652" s="487" t="s">
        <v>548</v>
      </c>
      <c r="J652" s="487" t="s">
        <v>549</v>
      </c>
      <c r="K652" s="487" t="s">
        <v>550</v>
      </c>
      <c r="L652" s="488">
        <v>139.77000000000001</v>
      </c>
      <c r="M652" s="488">
        <v>978.39</v>
      </c>
      <c r="N652" s="487">
        <v>7</v>
      </c>
      <c r="O652" s="573">
        <v>7</v>
      </c>
      <c r="P652" s="488">
        <v>838.62</v>
      </c>
      <c r="Q652" s="513">
        <v>0.85714285714285721</v>
      </c>
      <c r="R652" s="487">
        <v>6</v>
      </c>
      <c r="S652" s="513">
        <v>0.8571428571428571</v>
      </c>
      <c r="T652" s="573">
        <v>6</v>
      </c>
      <c r="U652" s="529">
        <v>0.8571428571428571</v>
      </c>
    </row>
    <row r="653" spans="1:21" ht="14.45" customHeight="1" x14ac:dyDescent="0.2">
      <c r="A653" s="486">
        <v>27</v>
      </c>
      <c r="B653" s="487" t="s">
        <v>503</v>
      </c>
      <c r="C653" s="487" t="s">
        <v>509</v>
      </c>
      <c r="D653" s="571" t="s">
        <v>1822</v>
      </c>
      <c r="E653" s="572" t="s">
        <v>519</v>
      </c>
      <c r="F653" s="487" t="s">
        <v>504</v>
      </c>
      <c r="G653" s="487" t="s">
        <v>547</v>
      </c>
      <c r="H653" s="487" t="s">
        <v>486</v>
      </c>
      <c r="I653" s="487" t="s">
        <v>1148</v>
      </c>
      <c r="J653" s="487" t="s">
        <v>549</v>
      </c>
      <c r="K653" s="487" t="s">
        <v>1149</v>
      </c>
      <c r="L653" s="488">
        <v>279.52999999999997</v>
      </c>
      <c r="M653" s="488">
        <v>559.05999999999995</v>
      </c>
      <c r="N653" s="487">
        <v>2</v>
      </c>
      <c r="O653" s="573">
        <v>2</v>
      </c>
      <c r="P653" s="488"/>
      <c r="Q653" s="513">
        <v>0</v>
      </c>
      <c r="R653" s="487"/>
      <c r="S653" s="513">
        <v>0</v>
      </c>
      <c r="T653" s="573"/>
      <c r="U653" s="529">
        <v>0</v>
      </c>
    </row>
    <row r="654" spans="1:21" ht="14.45" customHeight="1" x14ac:dyDescent="0.2">
      <c r="A654" s="486">
        <v>27</v>
      </c>
      <c r="B654" s="487" t="s">
        <v>503</v>
      </c>
      <c r="C654" s="487" t="s">
        <v>509</v>
      </c>
      <c r="D654" s="571" t="s">
        <v>1822</v>
      </c>
      <c r="E654" s="572" t="s">
        <v>519</v>
      </c>
      <c r="F654" s="487" t="s">
        <v>504</v>
      </c>
      <c r="G654" s="487" t="s">
        <v>547</v>
      </c>
      <c r="H654" s="487" t="s">
        <v>271</v>
      </c>
      <c r="I654" s="487" t="s">
        <v>665</v>
      </c>
      <c r="J654" s="487" t="s">
        <v>666</v>
      </c>
      <c r="K654" s="487" t="s">
        <v>661</v>
      </c>
      <c r="L654" s="488">
        <v>279.52999999999997</v>
      </c>
      <c r="M654" s="488">
        <v>279.52999999999997</v>
      </c>
      <c r="N654" s="487">
        <v>1</v>
      </c>
      <c r="O654" s="573">
        <v>1</v>
      </c>
      <c r="P654" s="488">
        <v>279.52999999999997</v>
      </c>
      <c r="Q654" s="513">
        <v>1</v>
      </c>
      <c r="R654" s="487">
        <v>1</v>
      </c>
      <c r="S654" s="513">
        <v>1</v>
      </c>
      <c r="T654" s="573">
        <v>1</v>
      </c>
      <c r="U654" s="529">
        <v>1</v>
      </c>
    </row>
    <row r="655" spans="1:21" ht="14.45" customHeight="1" x14ac:dyDescent="0.2">
      <c r="A655" s="486">
        <v>27</v>
      </c>
      <c r="B655" s="487" t="s">
        <v>503</v>
      </c>
      <c r="C655" s="487" t="s">
        <v>509</v>
      </c>
      <c r="D655" s="571" t="s">
        <v>1822</v>
      </c>
      <c r="E655" s="572" t="s">
        <v>519</v>
      </c>
      <c r="F655" s="487" t="s">
        <v>504</v>
      </c>
      <c r="G655" s="487" t="s">
        <v>547</v>
      </c>
      <c r="H655" s="487" t="s">
        <v>271</v>
      </c>
      <c r="I655" s="487" t="s">
        <v>667</v>
      </c>
      <c r="J655" s="487" t="s">
        <v>666</v>
      </c>
      <c r="K655" s="487" t="s">
        <v>554</v>
      </c>
      <c r="L655" s="488">
        <v>139.77000000000001</v>
      </c>
      <c r="M655" s="488">
        <v>139.77000000000001</v>
      </c>
      <c r="N655" s="487">
        <v>1</v>
      </c>
      <c r="O655" s="573">
        <v>1</v>
      </c>
      <c r="P655" s="488">
        <v>139.77000000000001</v>
      </c>
      <c r="Q655" s="513">
        <v>1</v>
      </c>
      <c r="R655" s="487">
        <v>1</v>
      </c>
      <c r="S655" s="513">
        <v>1</v>
      </c>
      <c r="T655" s="573">
        <v>1</v>
      </c>
      <c r="U655" s="529">
        <v>1</v>
      </c>
    </row>
    <row r="656" spans="1:21" ht="14.45" customHeight="1" x14ac:dyDescent="0.2">
      <c r="A656" s="486">
        <v>27</v>
      </c>
      <c r="B656" s="487" t="s">
        <v>503</v>
      </c>
      <c r="C656" s="487" t="s">
        <v>509</v>
      </c>
      <c r="D656" s="571" t="s">
        <v>1822</v>
      </c>
      <c r="E656" s="572" t="s">
        <v>519</v>
      </c>
      <c r="F656" s="487" t="s">
        <v>504</v>
      </c>
      <c r="G656" s="487" t="s">
        <v>676</v>
      </c>
      <c r="H656" s="487" t="s">
        <v>486</v>
      </c>
      <c r="I656" s="487" t="s">
        <v>677</v>
      </c>
      <c r="J656" s="487" t="s">
        <v>678</v>
      </c>
      <c r="K656" s="487" t="s">
        <v>679</v>
      </c>
      <c r="L656" s="488">
        <v>77.69</v>
      </c>
      <c r="M656" s="488">
        <v>233.07</v>
      </c>
      <c r="N656" s="487">
        <v>3</v>
      </c>
      <c r="O656" s="573">
        <v>1</v>
      </c>
      <c r="P656" s="488"/>
      <c r="Q656" s="513">
        <v>0</v>
      </c>
      <c r="R656" s="487"/>
      <c r="S656" s="513">
        <v>0</v>
      </c>
      <c r="T656" s="573"/>
      <c r="U656" s="529">
        <v>0</v>
      </c>
    </row>
    <row r="657" spans="1:21" ht="14.45" customHeight="1" x14ac:dyDescent="0.2">
      <c r="A657" s="486">
        <v>27</v>
      </c>
      <c r="B657" s="487" t="s">
        <v>503</v>
      </c>
      <c r="C657" s="487" t="s">
        <v>509</v>
      </c>
      <c r="D657" s="571" t="s">
        <v>1822</v>
      </c>
      <c r="E657" s="572" t="s">
        <v>519</v>
      </c>
      <c r="F657" s="487" t="s">
        <v>504</v>
      </c>
      <c r="G657" s="487" t="s">
        <v>680</v>
      </c>
      <c r="H657" s="487" t="s">
        <v>271</v>
      </c>
      <c r="I657" s="487" t="s">
        <v>688</v>
      </c>
      <c r="J657" s="487" t="s">
        <v>689</v>
      </c>
      <c r="K657" s="487" t="s">
        <v>687</v>
      </c>
      <c r="L657" s="488">
        <v>229.38</v>
      </c>
      <c r="M657" s="488">
        <v>458.76</v>
      </c>
      <c r="N657" s="487">
        <v>2</v>
      </c>
      <c r="O657" s="573">
        <v>2</v>
      </c>
      <c r="P657" s="488"/>
      <c r="Q657" s="513">
        <v>0</v>
      </c>
      <c r="R657" s="487"/>
      <c r="S657" s="513">
        <v>0</v>
      </c>
      <c r="T657" s="573"/>
      <c r="U657" s="529">
        <v>0</v>
      </c>
    </row>
    <row r="658" spans="1:21" ht="14.45" customHeight="1" x14ac:dyDescent="0.2">
      <c r="A658" s="486">
        <v>27</v>
      </c>
      <c r="B658" s="487" t="s">
        <v>503</v>
      </c>
      <c r="C658" s="487" t="s">
        <v>509</v>
      </c>
      <c r="D658" s="571" t="s">
        <v>1822</v>
      </c>
      <c r="E658" s="572" t="s">
        <v>519</v>
      </c>
      <c r="F658" s="487" t="s">
        <v>504</v>
      </c>
      <c r="G658" s="487" t="s">
        <v>690</v>
      </c>
      <c r="H658" s="487" t="s">
        <v>271</v>
      </c>
      <c r="I658" s="487" t="s">
        <v>700</v>
      </c>
      <c r="J658" s="487" t="s">
        <v>696</v>
      </c>
      <c r="K658" s="487" t="s">
        <v>701</v>
      </c>
      <c r="L658" s="488">
        <v>117.03</v>
      </c>
      <c r="M658" s="488">
        <v>117.03</v>
      </c>
      <c r="N658" s="487">
        <v>1</v>
      </c>
      <c r="O658" s="573">
        <v>1</v>
      </c>
      <c r="P658" s="488"/>
      <c r="Q658" s="513">
        <v>0</v>
      </c>
      <c r="R658" s="487"/>
      <c r="S658" s="513">
        <v>0</v>
      </c>
      <c r="T658" s="573"/>
      <c r="U658" s="529">
        <v>0</v>
      </c>
    </row>
    <row r="659" spans="1:21" ht="14.45" customHeight="1" x14ac:dyDescent="0.2">
      <c r="A659" s="486">
        <v>27</v>
      </c>
      <c r="B659" s="487" t="s">
        <v>503</v>
      </c>
      <c r="C659" s="487" t="s">
        <v>509</v>
      </c>
      <c r="D659" s="571" t="s">
        <v>1822</v>
      </c>
      <c r="E659" s="572" t="s">
        <v>519</v>
      </c>
      <c r="F659" s="487" t="s">
        <v>504</v>
      </c>
      <c r="G659" s="487" t="s">
        <v>690</v>
      </c>
      <c r="H659" s="487" t="s">
        <v>486</v>
      </c>
      <c r="I659" s="487" t="s">
        <v>702</v>
      </c>
      <c r="J659" s="487" t="s">
        <v>699</v>
      </c>
      <c r="K659" s="487" t="s">
        <v>701</v>
      </c>
      <c r="L659" s="488">
        <v>117.03</v>
      </c>
      <c r="M659" s="488">
        <v>234.06</v>
      </c>
      <c r="N659" s="487">
        <v>2</v>
      </c>
      <c r="O659" s="573">
        <v>2</v>
      </c>
      <c r="P659" s="488">
        <v>234.06</v>
      </c>
      <c r="Q659" s="513">
        <v>1</v>
      </c>
      <c r="R659" s="487">
        <v>2</v>
      </c>
      <c r="S659" s="513">
        <v>1</v>
      </c>
      <c r="T659" s="573">
        <v>2</v>
      </c>
      <c r="U659" s="529">
        <v>1</v>
      </c>
    </row>
    <row r="660" spans="1:21" ht="14.45" customHeight="1" x14ac:dyDescent="0.2">
      <c r="A660" s="486">
        <v>27</v>
      </c>
      <c r="B660" s="487" t="s">
        <v>503</v>
      </c>
      <c r="C660" s="487" t="s">
        <v>509</v>
      </c>
      <c r="D660" s="571" t="s">
        <v>1822</v>
      </c>
      <c r="E660" s="572" t="s">
        <v>519</v>
      </c>
      <c r="F660" s="487" t="s">
        <v>504</v>
      </c>
      <c r="G660" s="487" t="s">
        <v>706</v>
      </c>
      <c r="H660" s="487" t="s">
        <v>486</v>
      </c>
      <c r="I660" s="487" t="s">
        <v>707</v>
      </c>
      <c r="J660" s="487" t="s">
        <v>708</v>
      </c>
      <c r="K660" s="487" t="s">
        <v>709</v>
      </c>
      <c r="L660" s="488">
        <v>36.369999999999997</v>
      </c>
      <c r="M660" s="488">
        <v>109.10999999999999</v>
      </c>
      <c r="N660" s="487">
        <v>3</v>
      </c>
      <c r="O660" s="573">
        <v>1</v>
      </c>
      <c r="P660" s="488"/>
      <c r="Q660" s="513">
        <v>0</v>
      </c>
      <c r="R660" s="487"/>
      <c r="S660" s="513">
        <v>0</v>
      </c>
      <c r="T660" s="573"/>
      <c r="U660" s="529">
        <v>0</v>
      </c>
    </row>
    <row r="661" spans="1:21" ht="14.45" customHeight="1" x14ac:dyDescent="0.2">
      <c r="A661" s="486">
        <v>27</v>
      </c>
      <c r="B661" s="487" t="s">
        <v>503</v>
      </c>
      <c r="C661" s="487" t="s">
        <v>509</v>
      </c>
      <c r="D661" s="571" t="s">
        <v>1822</v>
      </c>
      <c r="E661" s="572" t="s">
        <v>519</v>
      </c>
      <c r="F661" s="487" t="s">
        <v>504</v>
      </c>
      <c r="G661" s="487" t="s">
        <v>555</v>
      </c>
      <c r="H661" s="487" t="s">
        <v>271</v>
      </c>
      <c r="I661" s="487" t="s">
        <v>556</v>
      </c>
      <c r="J661" s="487" t="s">
        <v>557</v>
      </c>
      <c r="K661" s="487" t="s">
        <v>558</v>
      </c>
      <c r="L661" s="488">
        <v>1771.84</v>
      </c>
      <c r="M661" s="488">
        <v>23033.919999999998</v>
      </c>
      <c r="N661" s="487">
        <v>13</v>
      </c>
      <c r="O661" s="573">
        <v>5</v>
      </c>
      <c r="P661" s="488">
        <v>10631.039999999999</v>
      </c>
      <c r="Q661" s="513">
        <v>0.46153846153846151</v>
      </c>
      <c r="R661" s="487">
        <v>6</v>
      </c>
      <c r="S661" s="513">
        <v>0.46153846153846156</v>
      </c>
      <c r="T661" s="573">
        <v>2</v>
      </c>
      <c r="U661" s="529">
        <v>0.4</v>
      </c>
    </row>
    <row r="662" spans="1:21" ht="14.45" customHeight="1" x14ac:dyDescent="0.2">
      <c r="A662" s="486">
        <v>27</v>
      </c>
      <c r="B662" s="487" t="s">
        <v>503</v>
      </c>
      <c r="C662" s="487" t="s">
        <v>509</v>
      </c>
      <c r="D662" s="571" t="s">
        <v>1822</v>
      </c>
      <c r="E662" s="572" t="s">
        <v>519</v>
      </c>
      <c r="F662" s="487" t="s">
        <v>504</v>
      </c>
      <c r="G662" s="487" t="s">
        <v>555</v>
      </c>
      <c r="H662" s="487" t="s">
        <v>271</v>
      </c>
      <c r="I662" s="487" t="s">
        <v>559</v>
      </c>
      <c r="J662" s="487" t="s">
        <v>557</v>
      </c>
      <c r="K662" s="487" t="s">
        <v>560</v>
      </c>
      <c r="L662" s="488">
        <v>1544.99</v>
      </c>
      <c r="M662" s="488">
        <v>9269.94</v>
      </c>
      <c r="N662" s="487">
        <v>6</v>
      </c>
      <c r="O662" s="573">
        <v>1.5</v>
      </c>
      <c r="P662" s="488"/>
      <c r="Q662" s="513">
        <v>0</v>
      </c>
      <c r="R662" s="487"/>
      <c r="S662" s="513">
        <v>0</v>
      </c>
      <c r="T662" s="573"/>
      <c r="U662" s="529">
        <v>0</v>
      </c>
    </row>
    <row r="663" spans="1:21" ht="14.45" customHeight="1" x14ac:dyDescent="0.2">
      <c r="A663" s="486">
        <v>27</v>
      </c>
      <c r="B663" s="487" t="s">
        <v>503</v>
      </c>
      <c r="C663" s="487" t="s">
        <v>509</v>
      </c>
      <c r="D663" s="571" t="s">
        <v>1822</v>
      </c>
      <c r="E663" s="572" t="s">
        <v>519</v>
      </c>
      <c r="F663" s="487" t="s">
        <v>504</v>
      </c>
      <c r="G663" s="487" t="s">
        <v>1187</v>
      </c>
      <c r="H663" s="487" t="s">
        <v>271</v>
      </c>
      <c r="I663" s="487" t="s">
        <v>1546</v>
      </c>
      <c r="J663" s="487" t="s">
        <v>1547</v>
      </c>
      <c r="K663" s="487" t="s">
        <v>693</v>
      </c>
      <c r="L663" s="488">
        <v>176.32</v>
      </c>
      <c r="M663" s="488">
        <v>176.32</v>
      </c>
      <c r="N663" s="487">
        <v>1</v>
      </c>
      <c r="O663" s="573">
        <v>1</v>
      </c>
      <c r="P663" s="488">
        <v>176.32</v>
      </c>
      <c r="Q663" s="513">
        <v>1</v>
      </c>
      <c r="R663" s="487">
        <v>1</v>
      </c>
      <c r="S663" s="513">
        <v>1</v>
      </c>
      <c r="T663" s="573">
        <v>1</v>
      </c>
      <c r="U663" s="529">
        <v>1</v>
      </c>
    </row>
    <row r="664" spans="1:21" ht="14.45" customHeight="1" x14ac:dyDescent="0.2">
      <c r="A664" s="486">
        <v>27</v>
      </c>
      <c r="B664" s="487" t="s">
        <v>503</v>
      </c>
      <c r="C664" s="487" t="s">
        <v>509</v>
      </c>
      <c r="D664" s="571" t="s">
        <v>1822</v>
      </c>
      <c r="E664" s="572" t="s">
        <v>519</v>
      </c>
      <c r="F664" s="487" t="s">
        <v>504</v>
      </c>
      <c r="G664" s="487" t="s">
        <v>1187</v>
      </c>
      <c r="H664" s="487" t="s">
        <v>271</v>
      </c>
      <c r="I664" s="487" t="s">
        <v>1548</v>
      </c>
      <c r="J664" s="487" t="s">
        <v>1189</v>
      </c>
      <c r="K664" s="487" t="s">
        <v>701</v>
      </c>
      <c r="L664" s="488">
        <v>230.51</v>
      </c>
      <c r="M664" s="488">
        <v>230.51</v>
      </c>
      <c r="N664" s="487">
        <v>1</v>
      </c>
      <c r="O664" s="573">
        <v>1</v>
      </c>
      <c r="P664" s="488">
        <v>230.51</v>
      </c>
      <c r="Q664" s="513">
        <v>1</v>
      </c>
      <c r="R664" s="487">
        <v>1</v>
      </c>
      <c r="S664" s="513">
        <v>1</v>
      </c>
      <c r="T664" s="573">
        <v>1</v>
      </c>
      <c r="U664" s="529">
        <v>1</v>
      </c>
    </row>
    <row r="665" spans="1:21" ht="14.45" customHeight="1" x14ac:dyDescent="0.2">
      <c r="A665" s="486">
        <v>27</v>
      </c>
      <c r="B665" s="487" t="s">
        <v>503</v>
      </c>
      <c r="C665" s="487" t="s">
        <v>509</v>
      </c>
      <c r="D665" s="571" t="s">
        <v>1822</v>
      </c>
      <c r="E665" s="572" t="s">
        <v>519</v>
      </c>
      <c r="F665" s="487" t="s">
        <v>504</v>
      </c>
      <c r="G665" s="487" t="s">
        <v>1549</v>
      </c>
      <c r="H665" s="487" t="s">
        <v>271</v>
      </c>
      <c r="I665" s="487" t="s">
        <v>1550</v>
      </c>
      <c r="J665" s="487" t="s">
        <v>1551</v>
      </c>
      <c r="K665" s="487" t="s">
        <v>1552</v>
      </c>
      <c r="L665" s="488">
        <v>47.47</v>
      </c>
      <c r="M665" s="488">
        <v>47.47</v>
      </c>
      <c r="N665" s="487">
        <v>1</v>
      </c>
      <c r="O665" s="573">
        <v>1</v>
      </c>
      <c r="P665" s="488">
        <v>47.47</v>
      </c>
      <c r="Q665" s="513">
        <v>1</v>
      </c>
      <c r="R665" s="487">
        <v>1</v>
      </c>
      <c r="S665" s="513">
        <v>1</v>
      </c>
      <c r="T665" s="573">
        <v>1</v>
      </c>
      <c r="U665" s="529">
        <v>1</v>
      </c>
    </row>
    <row r="666" spans="1:21" ht="14.45" customHeight="1" x14ac:dyDescent="0.2">
      <c r="A666" s="486">
        <v>27</v>
      </c>
      <c r="B666" s="487" t="s">
        <v>503</v>
      </c>
      <c r="C666" s="487" t="s">
        <v>509</v>
      </c>
      <c r="D666" s="571" t="s">
        <v>1822</v>
      </c>
      <c r="E666" s="572" t="s">
        <v>519</v>
      </c>
      <c r="F666" s="487" t="s">
        <v>504</v>
      </c>
      <c r="G666" s="487" t="s">
        <v>1553</v>
      </c>
      <c r="H666" s="487" t="s">
        <v>271</v>
      </c>
      <c r="I666" s="487" t="s">
        <v>1554</v>
      </c>
      <c r="J666" s="487" t="s">
        <v>1555</v>
      </c>
      <c r="K666" s="487" t="s">
        <v>1556</v>
      </c>
      <c r="L666" s="488">
        <v>109.36</v>
      </c>
      <c r="M666" s="488">
        <v>656.16</v>
      </c>
      <c r="N666" s="487">
        <v>6</v>
      </c>
      <c r="O666" s="573">
        <v>1</v>
      </c>
      <c r="P666" s="488"/>
      <c r="Q666" s="513">
        <v>0</v>
      </c>
      <c r="R666" s="487"/>
      <c r="S666" s="513">
        <v>0</v>
      </c>
      <c r="T666" s="573"/>
      <c r="U666" s="529">
        <v>0</v>
      </c>
    </row>
    <row r="667" spans="1:21" ht="14.45" customHeight="1" x14ac:dyDescent="0.2">
      <c r="A667" s="486">
        <v>27</v>
      </c>
      <c r="B667" s="487" t="s">
        <v>503</v>
      </c>
      <c r="C667" s="487" t="s">
        <v>509</v>
      </c>
      <c r="D667" s="571" t="s">
        <v>1822</v>
      </c>
      <c r="E667" s="572" t="s">
        <v>519</v>
      </c>
      <c r="F667" s="487" t="s">
        <v>504</v>
      </c>
      <c r="G667" s="487" t="s">
        <v>529</v>
      </c>
      <c r="H667" s="487" t="s">
        <v>271</v>
      </c>
      <c r="I667" s="487" t="s">
        <v>729</v>
      </c>
      <c r="J667" s="487" t="s">
        <v>531</v>
      </c>
      <c r="K667" s="487" t="s">
        <v>730</v>
      </c>
      <c r="L667" s="488">
        <v>273.33</v>
      </c>
      <c r="M667" s="488">
        <v>1366.6499999999999</v>
      </c>
      <c r="N667" s="487">
        <v>5</v>
      </c>
      <c r="O667" s="573">
        <v>5</v>
      </c>
      <c r="P667" s="488">
        <v>1093.32</v>
      </c>
      <c r="Q667" s="513">
        <v>0.8</v>
      </c>
      <c r="R667" s="487">
        <v>4</v>
      </c>
      <c r="S667" s="513">
        <v>0.8</v>
      </c>
      <c r="T667" s="573">
        <v>4</v>
      </c>
      <c r="U667" s="529">
        <v>0.8</v>
      </c>
    </row>
    <row r="668" spans="1:21" ht="14.45" customHeight="1" x14ac:dyDescent="0.2">
      <c r="A668" s="486">
        <v>27</v>
      </c>
      <c r="B668" s="487" t="s">
        <v>503</v>
      </c>
      <c r="C668" s="487" t="s">
        <v>509</v>
      </c>
      <c r="D668" s="571" t="s">
        <v>1822</v>
      </c>
      <c r="E668" s="572" t="s">
        <v>519</v>
      </c>
      <c r="F668" s="487" t="s">
        <v>504</v>
      </c>
      <c r="G668" s="487" t="s">
        <v>733</v>
      </c>
      <c r="H668" s="487" t="s">
        <v>486</v>
      </c>
      <c r="I668" s="487" t="s">
        <v>734</v>
      </c>
      <c r="J668" s="487" t="s">
        <v>735</v>
      </c>
      <c r="K668" s="487" t="s">
        <v>736</v>
      </c>
      <c r="L668" s="488">
        <v>300.31</v>
      </c>
      <c r="M668" s="488">
        <v>600.62</v>
      </c>
      <c r="N668" s="487">
        <v>2</v>
      </c>
      <c r="O668" s="573">
        <v>2</v>
      </c>
      <c r="P668" s="488">
        <v>300.31</v>
      </c>
      <c r="Q668" s="513">
        <v>0.5</v>
      </c>
      <c r="R668" s="487">
        <v>1</v>
      </c>
      <c r="S668" s="513">
        <v>0.5</v>
      </c>
      <c r="T668" s="573">
        <v>1</v>
      </c>
      <c r="U668" s="529">
        <v>0.5</v>
      </c>
    </row>
    <row r="669" spans="1:21" ht="14.45" customHeight="1" x14ac:dyDescent="0.2">
      <c r="A669" s="486">
        <v>27</v>
      </c>
      <c r="B669" s="487" t="s">
        <v>503</v>
      </c>
      <c r="C669" s="487" t="s">
        <v>509</v>
      </c>
      <c r="D669" s="571" t="s">
        <v>1822</v>
      </c>
      <c r="E669" s="572" t="s">
        <v>519</v>
      </c>
      <c r="F669" s="487" t="s">
        <v>504</v>
      </c>
      <c r="G669" s="487" t="s">
        <v>748</v>
      </c>
      <c r="H669" s="487" t="s">
        <v>271</v>
      </c>
      <c r="I669" s="487" t="s">
        <v>752</v>
      </c>
      <c r="J669" s="487" t="s">
        <v>753</v>
      </c>
      <c r="K669" s="487" t="s">
        <v>754</v>
      </c>
      <c r="L669" s="488">
        <v>373.46</v>
      </c>
      <c r="M669" s="488">
        <v>1867.2999999999997</v>
      </c>
      <c r="N669" s="487">
        <v>5</v>
      </c>
      <c r="O669" s="573">
        <v>5</v>
      </c>
      <c r="P669" s="488">
        <v>1120.3799999999999</v>
      </c>
      <c r="Q669" s="513">
        <v>0.6</v>
      </c>
      <c r="R669" s="487">
        <v>3</v>
      </c>
      <c r="S669" s="513">
        <v>0.6</v>
      </c>
      <c r="T669" s="573">
        <v>3</v>
      </c>
      <c r="U669" s="529">
        <v>0.6</v>
      </c>
    </row>
    <row r="670" spans="1:21" ht="14.45" customHeight="1" x14ac:dyDescent="0.2">
      <c r="A670" s="486">
        <v>27</v>
      </c>
      <c r="B670" s="487" t="s">
        <v>503</v>
      </c>
      <c r="C670" s="487" t="s">
        <v>509</v>
      </c>
      <c r="D670" s="571" t="s">
        <v>1822</v>
      </c>
      <c r="E670" s="572" t="s">
        <v>519</v>
      </c>
      <c r="F670" s="487" t="s">
        <v>504</v>
      </c>
      <c r="G670" s="487" t="s">
        <v>1200</v>
      </c>
      <c r="H670" s="487" t="s">
        <v>486</v>
      </c>
      <c r="I670" s="487" t="s">
        <v>1201</v>
      </c>
      <c r="J670" s="487" t="s">
        <v>1202</v>
      </c>
      <c r="K670" s="487" t="s">
        <v>1203</v>
      </c>
      <c r="L670" s="488">
        <v>419.2</v>
      </c>
      <c r="M670" s="488">
        <v>419.2</v>
      </c>
      <c r="N670" s="487">
        <v>1</v>
      </c>
      <c r="O670" s="573">
        <v>1</v>
      </c>
      <c r="P670" s="488"/>
      <c r="Q670" s="513">
        <v>0</v>
      </c>
      <c r="R670" s="487"/>
      <c r="S670" s="513">
        <v>0</v>
      </c>
      <c r="T670" s="573"/>
      <c r="U670" s="529">
        <v>0</v>
      </c>
    </row>
    <row r="671" spans="1:21" ht="14.45" customHeight="1" x14ac:dyDescent="0.2">
      <c r="A671" s="486">
        <v>27</v>
      </c>
      <c r="B671" s="487" t="s">
        <v>503</v>
      </c>
      <c r="C671" s="487" t="s">
        <v>509</v>
      </c>
      <c r="D671" s="571" t="s">
        <v>1822</v>
      </c>
      <c r="E671" s="572" t="s">
        <v>519</v>
      </c>
      <c r="F671" s="487" t="s">
        <v>504</v>
      </c>
      <c r="G671" s="487" t="s">
        <v>1557</v>
      </c>
      <c r="H671" s="487" t="s">
        <v>271</v>
      </c>
      <c r="I671" s="487" t="s">
        <v>1558</v>
      </c>
      <c r="J671" s="487" t="s">
        <v>1559</v>
      </c>
      <c r="K671" s="487" t="s">
        <v>1560</v>
      </c>
      <c r="L671" s="488">
        <v>121.07</v>
      </c>
      <c r="M671" s="488">
        <v>242.14</v>
      </c>
      <c r="N671" s="487">
        <v>2</v>
      </c>
      <c r="O671" s="573">
        <v>1</v>
      </c>
      <c r="P671" s="488"/>
      <c r="Q671" s="513">
        <v>0</v>
      </c>
      <c r="R671" s="487"/>
      <c r="S671" s="513">
        <v>0</v>
      </c>
      <c r="T671" s="573"/>
      <c r="U671" s="529">
        <v>0</v>
      </c>
    </row>
    <row r="672" spans="1:21" ht="14.45" customHeight="1" x14ac:dyDescent="0.2">
      <c r="A672" s="486">
        <v>27</v>
      </c>
      <c r="B672" s="487" t="s">
        <v>503</v>
      </c>
      <c r="C672" s="487" t="s">
        <v>509</v>
      </c>
      <c r="D672" s="571" t="s">
        <v>1822</v>
      </c>
      <c r="E672" s="572" t="s">
        <v>519</v>
      </c>
      <c r="F672" s="487" t="s">
        <v>504</v>
      </c>
      <c r="G672" s="487" t="s">
        <v>759</v>
      </c>
      <c r="H672" s="487" t="s">
        <v>486</v>
      </c>
      <c r="I672" s="487" t="s">
        <v>1208</v>
      </c>
      <c r="J672" s="487" t="s">
        <v>761</v>
      </c>
      <c r="K672" s="487" t="s">
        <v>1209</v>
      </c>
      <c r="L672" s="488">
        <v>85.02</v>
      </c>
      <c r="M672" s="488">
        <v>85.02</v>
      </c>
      <c r="N672" s="487">
        <v>1</v>
      </c>
      <c r="O672" s="573">
        <v>0.5</v>
      </c>
      <c r="P672" s="488"/>
      <c r="Q672" s="513">
        <v>0</v>
      </c>
      <c r="R672" s="487"/>
      <c r="S672" s="513">
        <v>0</v>
      </c>
      <c r="T672" s="573"/>
      <c r="U672" s="529">
        <v>0</v>
      </c>
    </row>
    <row r="673" spans="1:21" ht="14.45" customHeight="1" x14ac:dyDescent="0.2">
      <c r="A673" s="486">
        <v>27</v>
      </c>
      <c r="B673" s="487" t="s">
        <v>503</v>
      </c>
      <c r="C673" s="487" t="s">
        <v>509</v>
      </c>
      <c r="D673" s="571" t="s">
        <v>1822</v>
      </c>
      <c r="E673" s="572" t="s">
        <v>519</v>
      </c>
      <c r="F673" s="487" t="s">
        <v>504</v>
      </c>
      <c r="G673" s="487" t="s">
        <v>765</v>
      </c>
      <c r="H673" s="487" t="s">
        <v>271</v>
      </c>
      <c r="I673" s="487" t="s">
        <v>766</v>
      </c>
      <c r="J673" s="487" t="s">
        <v>767</v>
      </c>
      <c r="K673" s="487" t="s">
        <v>768</v>
      </c>
      <c r="L673" s="488">
        <v>12.15</v>
      </c>
      <c r="M673" s="488">
        <v>24.3</v>
      </c>
      <c r="N673" s="487">
        <v>2</v>
      </c>
      <c r="O673" s="573">
        <v>1</v>
      </c>
      <c r="P673" s="488"/>
      <c r="Q673" s="513">
        <v>0</v>
      </c>
      <c r="R673" s="487"/>
      <c r="S673" s="513">
        <v>0</v>
      </c>
      <c r="T673" s="573"/>
      <c r="U673" s="529">
        <v>0</v>
      </c>
    </row>
    <row r="674" spans="1:21" ht="14.45" customHeight="1" x14ac:dyDescent="0.2">
      <c r="A674" s="486">
        <v>27</v>
      </c>
      <c r="B674" s="487" t="s">
        <v>503</v>
      </c>
      <c r="C674" s="487" t="s">
        <v>509</v>
      </c>
      <c r="D674" s="571" t="s">
        <v>1822</v>
      </c>
      <c r="E674" s="572" t="s">
        <v>519</v>
      </c>
      <c r="F674" s="487" t="s">
        <v>504</v>
      </c>
      <c r="G674" s="487" t="s">
        <v>771</v>
      </c>
      <c r="H674" s="487" t="s">
        <v>271</v>
      </c>
      <c r="I674" s="487" t="s">
        <v>772</v>
      </c>
      <c r="J674" s="487" t="s">
        <v>773</v>
      </c>
      <c r="K674" s="487" t="s">
        <v>774</v>
      </c>
      <c r="L674" s="488">
        <v>32.81</v>
      </c>
      <c r="M674" s="488">
        <v>328.1</v>
      </c>
      <c r="N674" s="487">
        <v>10</v>
      </c>
      <c r="O674" s="573">
        <v>2</v>
      </c>
      <c r="P674" s="488">
        <v>328.1</v>
      </c>
      <c r="Q674" s="513">
        <v>1</v>
      </c>
      <c r="R674" s="487">
        <v>10</v>
      </c>
      <c r="S674" s="513">
        <v>1</v>
      </c>
      <c r="T674" s="573">
        <v>2</v>
      </c>
      <c r="U674" s="529">
        <v>1</v>
      </c>
    </row>
    <row r="675" spans="1:21" ht="14.45" customHeight="1" x14ac:dyDescent="0.2">
      <c r="A675" s="486">
        <v>27</v>
      </c>
      <c r="B675" s="487" t="s">
        <v>503</v>
      </c>
      <c r="C675" s="487" t="s">
        <v>509</v>
      </c>
      <c r="D675" s="571" t="s">
        <v>1822</v>
      </c>
      <c r="E675" s="572" t="s">
        <v>519</v>
      </c>
      <c r="F675" s="487" t="s">
        <v>504</v>
      </c>
      <c r="G675" s="487" t="s">
        <v>783</v>
      </c>
      <c r="H675" s="487" t="s">
        <v>271</v>
      </c>
      <c r="I675" s="487" t="s">
        <v>784</v>
      </c>
      <c r="J675" s="487" t="s">
        <v>785</v>
      </c>
      <c r="K675" s="487" t="s">
        <v>786</v>
      </c>
      <c r="L675" s="488">
        <v>49.04</v>
      </c>
      <c r="M675" s="488">
        <v>49.04</v>
      </c>
      <c r="N675" s="487">
        <v>1</v>
      </c>
      <c r="O675" s="573">
        <v>0.5</v>
      </c>
      <c r="P675" s="488"/>
      <c r="Q675" s="513">
        <v>0</v>
      </c>
      <c r="R675" s="487"/>
      <c r="S675" s="513">
        <v>0</v>
      </c>
      <c r="T675" s="573"/>
      <c r="U675" s="529">
        <v>0</v>
      </c>
    </row>
    <row r="676" spans="1:21" ht="14.45" customHeight="1" x14ac:dyDescent="0.2">
      <c r="A676" s="486">
        <v>27</v>
      </c>
      <c r="B676" s="487" t="s">
        <v>503</v>
      </c>
      <c r="C676" s="487" t="s">
        <v>509</v>
      </c>
      <c r="D676" s="571" t="s">
        <v>1822</v>
      </c>
      <c r="E676" s="572" t="s">
        <v>519</v>
      </c>
      <c r="F676" s="487" t="s">
        <v>504</v>
      </c>
      <c r="G676" s="487" t="s">
        <v>1442</v>
      </c>
      <c r="H676" s="487" t="s">
        <v>271</v>
      </c>
      <c r="I676" s="487" t="s">
        <v>1443</v>
      </c>
      <c r="J676" s="487" t="s">
        <v>1444</v>
      </c>
      <c r="K676" s="487" t="s">
        <v>1445</v>
      </c>
      <c r="L676" s="488">
        <v>0</v>
      </c>
      <c r="M676" s="488">
        <v>0</v>
      </c>
      <c r="N676" s="487">
        <v>1</v>
      </c>
      <c r="O676" s="573">
        <v>1</v>
      </c>
      <c r="P676" s="488"/>
      <c r="Q676" s="513"/>
      <c r="R676" s="487"/>
      <c r="S676" s="513">
        <v>0</v>
      </c>
      <c r="T676" s="573"/>
      <c r="U676" s="529">
        <v>0</v>
      </c>
    </row>
    <row r="677" spans="1:21" ht="14.45" customHeight="1" x14ac:dyDescent="0.2">
      <c r="A677" s="486">
        <v>27</v>
      </c>
      <c r="B677" s="487" t="s">
        <v>503</v>
      </c>
      <c r="C677" s="487" t="s">
        <v>509</v>
      </c>
      <c r="D677" s="571" t="s">
        <v>1822</v>
      </c>
      <c r="E677" s="572" t="s">
        <v>519</v>
      </c>
      <c r="F677" s="487" t="s">
        <v>504</v>
      </c>
      <c r="G677" s="487" t="s">
        <v>566</v>
      </c>
      <c r="H677" s="487" t="s">
        <v>271</v>
      </c>
      <c r="I677" s="487" t="s">
        <v>788</v>
      </c>
      <c r="J677" s="487" t="s">
        <v>789</v>
      </c>
      <c r="K677" s="487" t="s">
        <v>790</v>
      </c>
      <c r="L677" s="488">
        <v>164.01</v>
      </c>
      <c r="M677" s="488">
        <v>164.01</v>
      </c>
      <c r="N677" s="487">
        <v>1</v>
      </c>
      <c r="O677" s="573">
        <v>1</v>
      </c>
      <c r="P677" s="488"/>
      <c r="Q677" s="513">
        <v>0</v>
      </c>
      <c r="R677" s="487"/>
      <c r="S677" s="513">
        <v>0</v>
      </c>
      <c r="T677" s="573"/>
      <c r="U677" s="529">
        <v>0</v>
      </c>
    </row>
    <row r="678" spans="1:21" ht="14.45" customHeight="1" x14ac:dyDescent="0.2">
      <c r="A678" s="486">
        <v>27</v>
      </c>
      <c r="B678" s="487" t="s">
        <v>503</v>
      </c>
      <c r="C678" s="487" t="s">
        <v>509</v>
      </c>
      <c r="D678" s="571" t="s">
        <v>1822</v>
      </c>
      <c r="E678" s="572" t="s">
        <v>519</v>
      </c>
      <c r="F678" s="487" t="s">
        <v>504</v>
      </c>
      <c r="G678" s="487" t="s">
        <v>1238</v>
      </c>
      <c r="H678" s="487" t="s">
        <v>271</v>
      </c>
      <c r="I678" s="487" t="s">
        <v>1239</v>
      </c>
      <c r="J678" s="487" t="s">
        <v>1240</v>
      </c>
      <c r="K678" s="487" t="s">
        <v>1241</v>
      </c>
      <c r="L678" s="488">
        <v>42.14</v>
      </c>
      <c r="M678" s="488">
        <v>84.28</v>
      </c>
      <c r="N678" s="487">
        <v>2</v>
      </c>
      <c r="O678" s="573">
        <v>1</v>
      </c>
      <c r="P678" s="488">
        <v>84.28</v>
      </c>
      <c r="Q678" s="513">
        <v>1</v>
      </c>
      <c r="R678" s="487">
        <v>2</v>
      </c>
      <c r="S678" s="513">
        <v>1</v>
      </c>
      <c r="T678" s="573">
        <v>1</v>
      </c>
      <c r="U678" s="529">
        <v>1</v>
      </c>
    </row>
    <row r="679" spans="1:21" ht="14.45" customHeight="1" x14ac:dyDescent="0.2">
      <c r="A679" s="486">
        <v>27</v>
      </c>
      <c r="B679" s="487" t="s">
        <v>503</v>
      </c>
      <c r="C679" s="487" t="s">
        <v>509</v>
      </c>
      <c r="D679" s="571" t="s">
        <v>1822</v>
      </c>
      <c r="E679" s="572" t="s">
        <v>519</v>
      </c>
      <c r="F679" s="487" t="s">
        <v>504</v>
      </c>
      <c r="G679" s="487" t="s">
        <v>810</v>
      </c>
      <c r="H679" s="487" t="s">
        <v>271</v>
      </c>
      <c r="I679" s="487" t="s">
        <v>1561</v>
      </c>
      <c r="J679" s="487" t="s">
        <v>1562</v>
      </c>
      <c r="K679" s="487" t="s">
        <v>1563</v>
      </c>
      <c r="L679" s="488">
        <v>268.18</v>
      </c>
      <c r="M679" s="488">
        <v>268.18</v>
      </c>
      <c r="N679" s="487">
        <v>1</v>
      </c>
      <c r="O679" s="573">
        <v>1</v>
      </c>
      <c r="P679" s="488">
        <v>268.18</v>
      </c>
      <c r="Q679" s="513">
        <v>1</v>
      </c>
      <c r="R679" s="487">
        <v>1</v>
      </c>
      <c r="S679" s="513">
        <v>1</v>
      </c>
      <c r="T679" s="573">
        <v>1</v>
      </c>
      <c r="U679" s="529">
        <v>1</v>
      </c>
    </row>
    <row r="680" spans="1:21" ht="14.45" customHeight="1" x14ac:dyDescent="0.2">
      <c r="A680" s="486">
        <v>27</v>
      </c>
      <c r="B680" s="487" t="s">
        <v>503</v>
      </c>
      <c r="C680" s="487" t="s">
        <v>509</v>
      </c>
      <c r="D680" s="571" t="s">
        <v>1822</v>
      </c>
      <c r="E680" s="572" t="s">
        <v>519</v>
      </c>
      <c r="F680" s="487" t="s">
        <v>504</v>
      </c>
      <c r="G680" s="487" t="s">
        <v>816</v>
      </c>
      <c r="H680" s="487" t="s">
        <v>271</v>
      </c>
      <c r="I680" s="487" t="s">
        <v>817</v>
      </c>
      <c r="J680" s="487" t="s">
        <v>818</v>
      </c>
      <c r="K680" s="487" t="s">
        <v>819</v>
      </c>
      <c r="L680" s="488">
        <v>62.42</v>
      </c>
      <c r="M680" s="488">
        <v>62.42</v>
      </c>
      <c r="N680" s="487">
        <v>1</v>
      </c>
      <c r="O680" s="573">
        <v>1</v>
      </c>
      <c r="P680" s="488"/>
      <c r="Q680" s="513">
        <v>0</v>
      </c>
      <c r="R680" s="487"/>
      <c r="S680" s="513">
        <v>0</v>
      </c>
      <c r="T680" s="573"/>
      <c r="U680" s="529">
        <v>0</v>
      </c>
    </row>
    <row r="681" spans="1:21" ht="14.45" customHeight="1" x14ac:dyDescent="0.2">
      <c r="A681" s="486">
        <v>27</v>
      </c>
      <c r="B681" s="487" t="s">
        <v>503</v>
      </c>
      <c r="C681" s="487" t="s">
        <v>509</v>
      </c>
      <c r="D681" s="571" t="s">
        <v>1822</v>
      </c>
      <c r="E681" s="572" t="s">
        <v>519</v>
      </c>
      <c r="F681" s="487" t="s">
        <v>504</v>
      </c>
      <c r="G681" s="487" t="s">
        <v>827</v>
      </c>
      <c r="H681" s="487" t="s">
        <v>486</v>
      </c>
      <c r="I681" s="487" t="s">
        <v>1245</v>
      </c>
      <c r="J681" s="487" t="s">
        <v>1246</v>
      </c>
      <c r="K681" s="487" t="s">
        <v>1247</v>
      </c>
      <c r="L681" s="488">
        <v>93.43</v>
      </c>
      <c r="M681" s="488">
        <v>280.29000000000002</v>
      </c>
      <c r="N681" s="487">
        <v>3</v>
      </c>
      <c r="O681" s="573">
        <v>0.5</v>
      </c>
      <c r="P681" s="488"/>
      <c r="Q681" s="513">
        <v>0</v>
      </c>
      <c r="R681" s="487"/>
      <c r="S681" s="513">
        <v>0</v>
      </c>
      <c r="T681" s="573"/>
      <c r="U681" s="529">
        <v>0</v>
      </c>
    </row>
    <row r="682" spans="1:21" ht="14.45" customHeight="1" x14ac:dyDescent="0.2">
      <c r="A682" s="486">
        <v>27</v>
      </c>
      <c r="B682" s="487" t="s">
        <v>503</v>
      </c>
      <c r="C682" s="487" t="s">
        <v>509</v>
      </c>
      <c r="D682" s="571" t="s">
        <v>1822</v>
      </c>
      <c r="E682" s="572" t="s">
        <v>519</v>
      </c>
      <c r="F682" s="487" t="s">
        <v>504</v>
      </c>
      <c r="G682" s="487" t="s">
        <v>827</v>
      </c>
      <c r="H682" s="487" t="s">
        <v>486</v>
      </c>
      <c r="I682" s="487" t="s">
        <v>1460</v>
      </c>
      <c r="J682" s="487" t="s">
        <v>1246</v>
      </c>
      <c r="K682" s="487" t="s">
        <v>1461</v>
      </c>
      <c r="L682" s="488">
        <v>186.87</v>
      </c>
      <c r="M682" s="488">
        <v>186.87</v>
      </c>
      <c r="N682" s="487">
        <v>1</v>
      </c>
      <c r="O682" s="573">
        <v>0.5</v>
      </c>
      <c r="P682" s="488">
        <v>186.87</v>
      </c>
      <c r="Q682" s="513">
        <v>1</v>
      </c>
      <c r="R682" s="487">
        <v>1</v>
      </c>
      <c r="S682" s="513">
        <v>1</v>
      </c>
      <c r="T682" s="573">
        <v>0.5</v>
      </c>
      <c r="U682" s="529">
        <v>1</v>
      </c>
    </row>
    <row r="683" spans="1:21" ht="14.45" customHeight="1" x14ac:dyDescent="0.2">
      <c r="A683" s="486">
        <v>27</v>
      </c>
      <c r="B683" s="487" t="s">
        <v>503</v>
      </c>
      <c r="C683" s="487" t="s">
        <v>509</v>
      </c>
      <c r="D683" s="571" t="s">
        <v>1822</v>
      </c>
      <c r="E683" s="572" t="s">
        <v>519</v>
      </c>
      <c r="F683" s="487" t="s">
        <v>504</v>
      </c>
      <c r="G683" s="487" t="s">
        <v>1564</v>
      </c>
      <c r="H683" s="487" t="s">
        <v>271</v>
      </c>
      <c r="I683" s="487" t="s">
        <v>1565</v>
      </c>
      <c r="J683" s="487" t="s">
        <v>1566</v>
      </c>
      <c r="K683" s="487" t="s">
        <v>1567</v>
      </c>
      <c r="L683" s="488">
        <v>73.989999999999995</v>
      </c>
      <c r="M683" s="488">
        <v>73.989999999999995</v>
      </c>
      <c r="N683" s="487">
        <v>1</v>
      </c>
      <c r="O683" s="573">
        <v>1</v>
      </c>
      <c r="P683" s="488">
        <v>73.989999999999995</v>
      </c>
      <c r="Q683" s="513">
        <v>1</v>
      </c>
      <c r="R683" s="487">
        <v>1</v>
      </c>
      <c r="S683" s="513">
        <v>1</v>
      </c>
      <c r="T683" s="573">
        <v>1</v>
      </c>
      <c r="U683" s="529">
        <v>1</v>
      </c>
    </row>
    <row r="684" spans="1:21" ht="14.45" customHeight="1" x14ac:dyDescent="0.2">
      <c r="A684" s="486">
        <v>27</v>
      </c>
      <c r="B684" s="487" t="s">
        <v>503</v>
      </c>
      <c r="C684" s="487" t="s">
        <v>509</v>
      </c>
      <c r="D684" s="571" t="s">
        <v>1822</v>
      </c>
      <c r="E684" s="572" t="s">
        <v>519</v>
      </c>
      <c r="F684" s="487" t="s">
        <v>504</v>
      </c>
      <c r="G684" s="487" t="s">
        <v>835</v>
      </c>
      <c r="H684" s="487" t="s">
        <v>271</v>
      </c>
      <c r="I684" s="487" t="s">
        <v>845</v>
      </c>
      <c r="J684" s="487" t="s">
        <v>837</v>
      </c>
      <c r="K684" s="487" t="s">
        <v>540</v>
      </c>
      <c r="L684" s="488">
        <v>58.62</v>
      </c>
      <c r="M684" s="488">
        <v>58.62</v>
      </c>
      <c r="N684" s="487">
        <v>1</v>
      </c>
      <c r="O684" s="573">
        <v>1</v>
      </c>
      <c r="P684" s="488"/>
      <c r="Q684" s="513">
        <v>0</v>
      </c>
      <c r="R684" s="487"/>
      <c r="S684" s="513">
        <v>0</v>
      </c>
      <c r="T684" s="573"/>
      <c r="U684" s="529">
        <v>0</v>
      </c>
    </row>
    <row r="685" spans="1:21" ht="14.45" customHeight="1" x14ac:dyDescent="0.2">
      <c r="A685" s="486">
        <v>27</v>
      </c>
      <c r="B685" s="487" t="s">
        <v>503</v>
      </c>
      <c r="C685" s="487" t="s">
        <v>509</v>
      </c>
      <c r="D685" s="571" t="s">
        <v>1822</v>
      </c>
      <c r="E685" s="572" t="s">
        <v>519</v>
      </c>
      <c r="F685" s="487" t="s">
        <v>504</v>
      </c>
      <c r="G685" s="487" t="s">
        <v>1568</v>
      </c>
      <c r="H685" s="487" t="s">
        <v>271</v>
      </c>
      <c r="I685" s="487" t="s">
        <v>1569</v>
      </c>
      <c r="J685" s="487" t="s">
        <v>1570</v>
      </c>
      <c r="K685" s="487" t="s">
        <v>1571</v>
      </c>
      <c r="L685" s="488">
        <v>0</v>
      </c>
      <c r="M685" s="488">
        <v>0</v>
      </c>
      <c r="N685" s="487">
        <v>1</v>
      </c>
      <c r="O685" s="573">
        <v>0.5</v>
      </c>
      <c r="P685" s="488">
        <v>0</v>
      </c>
      <c r="Q685" s="513"/>
      <c r="R685" s="487">
        <v>1</v>
      </c>
      <c r="S685" s="513">
        <v>1</v>
      </c>
      <c r="T685" s="573">
        <v>0.5</v>
      </c>
      <c r="U685" s="529">
        <v>1</v>
      </c>
    </row>
    <row r="686" spans="1:21" ht="14.45" customHeight="1" x14ac:dyDescent="0.2">
      <c r="A686" s="486">
        <v>27</v>
      </c>
      <c r="B686" s="487" t="s">
        <v>503</v>
      </c>
      <c r="C686" s="487" t="s">
        <v>509</v>
      </c>
      <c r="D686" s="571" t="s">
        <v>1822</v>
      </c>
      <c r="E686" s="572" t="s">
        <v>519</v>
      </c>
      <c r="F686" s="487" t="s">
        <v>504</v>
      </c>
      <c r="G686" s="487" t="s">
        <v>877</v>
      </c>
      <c r="H686" s="487" t="s">
        <v>486</v>
      </c>
      <c r="I686" s="487" t="s">
        <v>884</v>
      </c>
      <c r="J686" s="487" t="s">
        <v>882</v>
      </c>
      <c r="K686" s="487" t="s">
        <v>885</v>
      </c>
      <c r="L686" s="488">
        <v>43.21</v>
      </c>
      <c r="M686" s="488">
        <v>129.63</v>
      </c>
      <c r="N686" s="487">
        <v>3</v>
      </c>
      <c r="O686" s="573">
        <v>1</v>
      </c>
      <c r="P686" s="488">
        <v>129.63</v>
      </c>
      <c r="Q686" s="513">
        <v>1</v>
      </c>
      <c r="R686" s="487">
        <v>3</v>
      </c>
      <c r="S686" s="513">
        <v>1</v>
      </c>
      <c r="T686" s="573">
        <v>1</v>
      </c>
      <c r="U686" s="529">
        <v>1</v>
      </c>
    </row>
    <row r="687" spans="1:21" ht="14.45" customHeight="1" x14ac:dyDescent="0.2">
      <c r="A687" s="486">
        <v>27</v>
      </c>
      <c r="B687" s="487" t="s">
        <v>503</v>
      </c>
      <c r="C687" s="487" t="s">
        <v>509</v>
      </c>
      <c r="D687" s="571" t="s">
        <v>1822</v>
      </c>
      <c r="E687" s="572" t="s">
        <v>519</v>
      </c>
      <c r="F687" s="487" t="s">
        <v>504</v>
      </c>
      <c r="G687" s="487" t="s">
        <v>570</v>
      </c>
      <c r="H687" s="487" t="s">
        <v>271</v>
      </c>
      <c r="I687" s="487" t="s">
        <v>1262</v>
      </c>
      <c r="J687" s="487" t="s">
        <v>572</v>
      </c>
      <c r="K687" s="487" t="s">
        <v>1263</v>
      </c>
      <c r="L687" s="488">
        <v>38.04</v>
      </c>
      <c r="M687" s="488">
        <v>38.04</v>
      </c>
      <c r="N687" s="487">
        <v>1</v>
      </c>
      <c r="O687" s="573">
        <v>1</v>
      </c>
      <c r="P687" s="488">
        <v>38.04</v>
      </c>
      <c r="Q687" s="513">
        <v>1</v>
      </c>
      <c r="R687" s="487">
        <v>1</v>
      </c>
      <c r="S687" s="513">
        <v>1</v>
      </c>
      <c r="T687" s="573">
        <v>1</v>
      </c>
      <c r="U687" s="529">
        <v>1</v>
      </c>
    </row>
    <row r="688" spans="1:21" ht="14.45" customHeight="1" x14ac:dyDescent="0.2">
      <c r="A688" s="486">
        <v>27</v>
      </c>
      <c r="B688" s="487" t="s">
        <v>503</v>
      </c>
      <c r="C688" s="487" t="s">
        <v>509</v>
      </c>
      <c r="D688" s="571" t="s">
        <v>1822</v>
      </c>
      <c r="E688" s="572" t="s">
        <v>519</v>
      </c>
      <c r="F688" s="487" t="s">
        <v>504</v>
      </c>
      <c r="G688" s="487" t="s">
        <v>570</v>
      </c>
      <c r="H688" s="487" t="s">
        <v>271</v>
      </c>
      <c r="I688" s="487" t="s">
        <v>571</v>
      </c>
      <c r="J688" s="487" t="s">
        <v>572</v>
      </c>
      <c r="K688" s="487" t="s">
        <v>573</v>
      </c>
      <c r="L688" s="488">
        <v>58.52</v>
      </c>
      <c r="M688" s="488">
        <v>117.04</v>
      </c>
      <c r="N688" s="487">
        <v>2</v>
      </c>
      <c r="O688" s="573">
        <v>2</v>
      </c>
      <c r="P688" s="488"/>
      <c r="Q688" s="513">
        <v>0</v>
      </c>
      <c r="R688" s="487"/>
      <c r="S688" s="513">
        <v>0</v>
      </c>
      <c r="T688" s="573"/>
      <c r="U688" s="529">
        <v>0</v>
      </c>
    </row>
    <row r="689" spans="1:21" ht="14.45" customHeight="1" x14ac:dyDescent="0.2">
      <c r="A689" s="486">
        <v>27</v>
      </c>
      <c r="B689" s="487" t="s">
        <v>503</v>
      </c>
      <c r="C689" s="487" t="s">
        <v>509</v>
      </c>
      <c r="D689" s="571" t="s">
        <v>1822</v>
      </c>
      <c r="E689" s="572" t="s">
        <v>519</v>
      </c>
      <c r="F689" s="487" t="s">
        <v>504</v>
      </c>
      <c r="G689" s="487" t="s">
        <v>574</v>
      </c>
      <c r="H689" s="487" t="s">
        <v>486</v>
      </c>
      <c r="I689" s="487" t="s">
        <v>1572</v>
      </c>
      <c r="J689" s="487" t="s">
        <v>576</v>
      </c>
      <c r="K689" s="487" t="s">
        <v>1573</v>
      </c>
      <c r="L689" s="488">
        <v>1385.62</v>
      </c>
      <c r="M689" s="488">
        <v>1385.62</v>
      </c>
      <c r="N689" s="487">
        <v>1</v>
      </c>
      <c r="O689" s="573">
        <v>1</v>
      </c>
      <c r="P689" s="488">
        <v>1385.62</v>
      </c>
      <c r="Q689" s="513">
        <v>1</v>
      </c>
      <c r="R689" s="487">
        <v>1</v>
      </c>
      <c r="S689" s="513">
        <v>1</v>
      </c>
      <c r="T689" s="573">
        <v>1</v>
      </c>
      <c r="U689" s="529">
        <v>1</v>
      </c>
    </row>
    <row r="690" spans="1:21" ht="14.45" customHeight="1" x14ac:dyDescent="0.2">
      <c r="A690" s="486">
        <v>27</v>
      </c>
      <c r="B690" s="487" t="s">
        <v>503</v>
      </c>
      <c r="C690" s="487" t="s">
        <v>509</v>
      </c>
      <c r="D690" s="571" t="s">
        <v>1822</v>
      </c>
      <c r="E690" s="572" t="s">
        <v>519</v>
      </c>
      <c r="F690" s="487" t="s">
        <v>504</v>
      </c>
      <c r="G690" s="487" t="s">
        <v>578</v>
      </c>
      <c r="H690" s="487" t="s">
        <v>271</v>
      </c>
      <c r="I690" s="487" t="s">
        <v>909</v>
      </c>
      <c r="J690" s="487" t="s">
        <v>908</v>
      </c>
      <c r="K690" s="487" t="s">
        <v>544</v>
      </c>
      <c r="L690" s="488">
        <v>105.32</v>
      </c>
      <c r="M690" s="488">
        <v>105.32</v>
      </c>
      <c r="N690" s="487">
        <v>1</v>
      </c>
      <c r="O690" s="573">
        <v>1</v>
      </c>
      <c r="P690" s="488"/>
      <c r="Q690" s="513">
        <v>0</v>
      </c>
      <c r="R690" s="487"/>
      <c r="S690" s="513">
        <v>0</v>
      </c>
      <c r="T690" s="573"/>
      <c r="U690" s="529">
        <v>0</v>
      </c>
    </row>
    <row r="691" spans="1:21" ht="14.45" customHeight="1" x14ac:dyDescent="0.2">
      <c r="A691" s="486">
        <v>27</v>
      </c>
      <c r="B691" s="487" t="s">
        <v>503</v>
      </c>
      <c r="C691" s="487" t="s">
        <v>509</v>
      </c>
      <c r="D691" s="571" t="s">
        <v>1822</v>
      </c>
      <c r="E691" s="572" t="s">
        <v>519</v>
      </c>
      <c r="F691" s="487" t="s">
        <v>504</v>
      </c>
      <c r="G691" s="487" t="s">
        <v>910</v>
      </c>
      <c r="H691" s="487" t="s">
        <v>271</v>
      </c>
      <c r="I691" s="487" t="s">
        <v>914</v>
      </c>
      <c r="J691" s="487" t="s">
        <v>915</v>
      </c>
      <c r="K691" s="487" t="s">
        <v>916</v>
      </c>
      <c r="L691" s="488">
        <v>185.26</v>
      </c>
      <c r="M691" s="488">
        <v>370.52</v>
      </c>
      <c r="N691" s="487">
        <v>2</v>
      </c>
      <c r="O691" s="573">
        <v>1</v>
      </c>
      <c r="P691" s="488"/>
      <c r="Q691" s="513">
        <v>0</v>
      </c>
      <c r="R691" s="487"/>
      <c r="S691" s="513">
        <v>0</v>
      </c>
      <c r="T691" s="573"/>
      <c r="U691" s="529">
        <v>0</v>
      </c>
    </row>
    <row r="692" spans="1:21" ht="14.45" customHeight="1" x14ac:dyDescent="0.2">
      <c r="A692" s="486">
        <v>27</v>
      </c>
      <c r="B692" s="487" t="s">
        <v>503</v>
      </c>
      <c r="C692" s="487" t="s">
        <v>509</v>
      </c>
      <c r="D692" s="571" t="s">
        <v>1822</v>
      </c>
      <c r="E692" s="572" t="s">
        <v>519</v>
      </c>
      <c r="F692" s="487" t="s">
        <v>504</v>
      </c>
      <c r="G692" s="487" t="s">
        <v>582</v>
      </c>
      <c r="H692" s="487" t="s">
        <v>486</v>
      </c>
      <c r="I692" s="487" t="s">
        <v>583</v>
      </c>
      <c r="J692" s="487" t="s">
        <v>584</v>
      </c>
      <c r="K692" s="487" t="s">
        <v>585</v>
      </c>
      <c r="L692" s="488">
        <v>102.93</v>
      </c>
      <c r="M692" s="488">
        <v>205.86</v>
      </c>
      <c r="N692" s="487">
        <v>2</v>
      </c>
      <c r="O692" s="573">
        <v>1</v>
      </c>
      <c r="P692" s="488">
        <v>205.86</v>
      </c>
      <c r="Q692" s="513">
        <v>1</v>
      </c>
      <c r="R692" s="487">
        <v>2</v>
      </c>
      <c r="S692" s="513">
        <v>1</v>
      </c>
      <c r="T692" s="573">
        <v>1</v>
      </c>
      <c r="U692" s="529">
        <v>1</v>
      </c>
    </row>
    <row r="693" spans="1:21" ht="14.45" customHeight="1" x14ac:dyDescent="0.2">
      <c r="A693" s="486">
        <v>27</v>
      </c>
      <c r="B693" s="487" t="s">
        <v>503</v>
      </c>
      <c r="C693" s="487" t="s">
        <v>509</v>
      </c>
      <c r="D693" s="571" t="s">
        <v>1822</v>
      </c>
      <c r="E693" s="572" t="s">
        <v>519</v>
      </c>
      <c r="F693" s="487" t="s">
        <v>504</v>
      </c>
      <c r="G693" s="487" t="s">
        <v>582</v>
      </c>
      <c r="H693" s="487" t="s">
        <v>271</v>
      </c>
      <c r="I693" s="487" t="s">
        <v>930</v>
      </c>
      <c r="J693" s="487" t="s">
        <v>584</v>
      </c>
      <c r="K693" s="487" t="s">
        <v>931</v>
      </c>
      <c r="L693" s="488">
        <v>97.76</v>
      </c>
      <c r="M693" s="488">
        <v>97.76</v>
      </c>
      <c r="N693" s="487">
        <v>1</v>
      </c>
      <c r="O693" s="573">
        <v>0.5</v>
      </c>
      <c r="P693" s="488">
        <v>97.76</v>
      </c>
      <c r="Q693" s="513">
        <v>1</v>
      </c>
      <c r="R693" s="487">
        <v>1</v>
      </c>
      <c r="S693" s="513">
        <v>1</v>
      </c>
      <c r="T693" s="573">
        <v>0.5</v>
      </c>
      <c r="U693" s="529">
        <v>1</v>
      </c>
    </row>
    <row r="694" spans="1:21" ht="14.45" customHeight="1" x14ac:dyDescent="0.2">
      <c r="A694" s="486">
        <v>27</v>
      </c>
      <c r="B694" s="487" t="s">
        <v>503</v>
      </c>
      <c r="C694" s="487" t="s">
        <v>509</v>
      </c>
      <c r="D694" s="571" t="s">
        <v>1822</v>
      </c>
      <c r="E694" s="572" t="s">
        <v>519</v>
      </c>
      <c r="F694" s="487" t="s">
        <v>504</v>
      </c>
      <c r="G694" s="487" t="s">
        <v>586</v>
      </c>
      <c r="H694" s="487" t="s">
        <v>486</v>
      </c>
      <c r="I694" s="487" t="s">
        <v>587</v>
      </c>
      <c r="J694" s="487" t="s">
        <v>588</v>
      </c>
      <c r="K694" s="487" t="s">
        <v>589</v>
      </c>
      <c r="L694" s="488">
        <v>103.4</v>
      </c>
      <c r="M694" s="488">
        <v>310.20000000000005</v>
      </c>
      <c r="N694" s="487">
        <v>3</v>
      </c>
      <c r="O694" s="573">
        <v>2.5</v>
      </c>
      <c r="P694" s="488">
        <v>206.8</v>
      </c>
      <c r="Q694" s="513">
        <v>0.66666666666666663</v>
      </c>
      <c r="R694" s="487">
        <v>2</v>
      </c>
      <c r="S694" s="513">
        <v>0.66666666666666663</v>
      </c>
      <c r="T694" s="573">
        <v>1.5</v>
      </c>
      <c r="U694" s="529">
        <v>0.6</v>
      </c>
    </row>
    <row r="695" spans="1:21" ht="14.45" customHeight="1" x14ac:dyDescent="0.2">
      <c r="A695" s="486">
        <v>27</v>
      </c>
      <c r="B695" s="487" t="s">
        <v>503</v>
      </c>
      <c r="C695" s="487" t="s">
        <v>509</v>
      </c>
      <c r="D695" s="571" t="s">
        <v>1822</v>
      </c>
      <c r="E695" s="572" t="s">
        <v>519</v>
      </c>
      <c r="F695" s="487" t="s">
        <v>504</v>
      </c>
      <c r="G695" s="487" t="s">
        <v>533</v>
      </c>
      <c r="H695" s="487" t="s">
        <v>486</v>
      </c>
      <c r="I695" s="487" t="s">
        <v>534</v>
      </c>
      <c r="J695" s="487" t="s">
        <v>535</v>
      </c>
      <c r="K695" s="487" t="s">
        <v>536</v>
      </c>
      <c r="L695" s="488">
        <v>352.37</v>
      </c>
      <c r="M695" s="488">
        <v>1057.1100000000001</v>
      </c>
      <c r="N695" s="487">
        <v>3</v>
      </c>
      <c r="O695" s="573">
        <v>3</v>
      </c>
      <c r="P695" s="488">
        <v>352.37</v>
      </c>
      <c r="Q695" s="513">
        <v>0.33333333333333331</v>
      </c>
      <c r="R695" s="487">
        <v>1</v>
      </c>
      <c r="S695" s="513">
        <v>0.33333333333333331</v>
      </c>
      <c r="T695" s="573">
        <v>1</v>
      </c>
      <c r="U695" s="529">
        <v>0.33333333333333331</v>
      </c>
    </row>
    <row r="696" spans="1:21" ht="14.45" customHeight="1" x14ac:dyDescent="0.2">
      <c r="A696" s="486">
        <v>27</v>
      </c>
      <c r="B696" s="487" t="s">
        <v>503</v>
      </c>
      <c r="C696" s="487" t="s">
        <v>509</v>
      </c>
      <c r="D696" s="571" t="s">
        <v>1822</v>
      </c>
      <c r="E696" s="572" t="s">
        <v>519</v>
      </c>
      <c r="F696" s="487" t="s">
        <v>504</v>
      </c>
      <c r="G696" s="487" t="s">
        <v>590</v>
      </c>
      <c r="H696" s="487" t="s">
        <v>271</v>
      </c>
      <c r="I696" s="487" t="s">
        <v>591</v>
      </c>
      <c r="J696" s="487" t="s">
        <v>592</v>
      </c>
      <c r="K696" s="487" t="s">
        <v>593</v>
      </c>
      <c r="L696" s="488">
        <v>218.62</v>
      </c>
      <c r="M696" s="488">
        <v>437.24</v>
      </c>
      <c r="N696" s="487">
        <v>2</v>
      </c>
      <c r="O696" s="573">
        <v>2</v>
      </c>
      <c r="P696" s="488"/>
      <c r="Q696" s="513">
        <v>0</v>
      </c>
      <c r="R696" s="487"/>
      <c r="S696" s="513">
        <v>0</v>
      </c>
      <c r="T696" s="573"/>
      <c r="U696" s="529">
        <v>0</v>
      </c>
    </row>
    <row r="697" spans="1:21" ht="14.45" customHeight="1" x14ac:dyDescent="0.2">
      <c r="A697" s="486">
        <v>27</v>
      </c>
      <c r="B697" s="487" t="s">
        <v>503</v>
      </c>
      <c r="C697" s="487" t="s">
        <v>509</v>
      </c>
      <c r="D697" s="571" t="s">
        <v>1822</v>
      </c>
      <c r="E697" s="572" t="s">
        <v>519</v>
      </c>
      <c r="F697" s="487" t="s">
        <v>504</v>
      </c>
      <c r="G697" s="487" t="s">
        <v>1574</v>
      </c>
      <c r="H697" s="487" t="s">
        <v>271</v>
      </c>
      <c r="I697" s="487" t="s">
        <v>1575</v>
      </c>
      <c r="J697" s="487" t="s">
        <v>1576</v>
      </c>
      <c r="K697" s="487" t="s">
        <v>1577</v>
      </c>
      <c r="L697" s="488">
        <v>1286.19</v>
      </c>
      <c r="M697" s="488">
        <v>2572.38</v>
      </c>
      <c r="N697" s="487">
        <v>2</v>
      </c>
      <c r="O697" s="573">
        <v>0.5</v>
      </c>
      <c r="P697" s="488"/>
      <c r="Q697" s="513">
        <v>0</v>
      </c>
      <c r="R697" s="487"/>
      <c r="S697" s="513">
        <v>0</v>
      </c>
      <c r="T697" s="573"/>
      <c r="U697" s="529">
        <v>0</v>
      </c>
    </row>
    <row r="698" spans="1:21" ht="14.45" customHeight="1" x14ac:dyDescent="0.2">
      <c r="A698" s="486">
        <v>27</v>
      </c>
      <c r="B698" s="487" t="s">
        <v>503</v>
      </c>
      <c r="C698" s="487" t="s">
        <v>509</v>
      </c>
      <c r="D698" s="571" t="s">
        <v>1822</v>
      </c>
      <c r="E698" s="572" t="s">
        <v>519</v>
      </c>
      <c r="F698" s="487" t="s">
        <v>504</v>
      </c>
      <c r="G698" s="487" t="s">
        <v>958</v>
      </c>
      <c r="H698" s="487" t="s">
        <v>486</v>
      </c>
      <c r="I698" s="487" t="s">
        <v>966</v>
      </c>
      <c r="J698" s="487" t="s">
        <v>967</v>
      </c>
      <c r="K698" s="487" t="s">
        <v>961</v>
      </c>
      <c r="L698" s="488">
        <v>320.20999999999998</v>
      </c>
      <c r="M698" s="488">
        <v>640.41999999999996</v>
      </c>
      <c r="N698" s="487">
        <v>2</v>
      </c>
      <c r="O698" s="573">
        <v>1</v>
      </c>
      <c r="P698" s="488"/>
      <c r="Q698" s="513">
        <v>0</v>
      </c>
      <c r="R698" s="487"/>
      <c r="S698" s="513">
        <v>0</v>
      </c>
      <c r="T698" s="573"/>
      <c r="U698" s="529">
        <v>0</v>
      </c>
    </row>
    <row r="699" spans="1:21" ht="14.45" customHeight="1" x14ac:dyDescent="0.2">
      <c r="A699" s="486">
        <v>27</v>
      </c>
      <c r="B699" s="487" t="s">
        <v>503</v>
      </c>
      <c r="C699" s="487" t="s">
        <v>509</v>
      </c>
      <c r="D699" s="571" t="s">
        <v>1822</v>
      </c>
      <c r="E699" s="572" t="s">
        <v>519</v>
      </c>
      <c r="F699" s="487" t="s">
        <v>504</v>
      </c>
      <c r="G699" s="487" t="s">
        <v>594</v>
      </c>
      <c r="H699" s="487" t="s">
        <v>486</v>
      </c>
      <c r="I699" s="487" t="s">
        <v>974</v>
      </c>
      <c r="J699" s="487" t="s">
        <v>596</v>
      </c>
      <c r="K699" s="487" t="s">
        <v>975</v>
      </c>
      <c r="L699" s="488">
        <v>11.48</v>
      </c>
      <c r="M699" s="488">
        <v>114.80000000000001</v>
      </c>
      <c r="N699" s="487">
        <v>10</v>
      </c>
      <c r="O699" s="573">
        <v>2</v>
      </c>
      <c r="P699" s="488">
        <v>114.80000000000001</v>
      </c>
      <c r="Q699" s="513">
        <v>1</v>
      </c>
      <c r="R699" s="487">
        <v>10</v>
      </c>
      <c r="S699" s="513">
        <v>1</v>
      </c>
      <c r="T699" s="573">
        <v>2</v>
      </c>
      <c r="U699" s="529">
        <v>1</v>
      </c>
    </row>
    <row r="700" spans="1:21" ht="14.45" customHeight="1" x14ac:dyDescent="0.2">
      <c r="A700" s="486">
        <v>27</v>
      </c>
      <c r="B700" s="487" t="s">
        <v>503</v>
      </c>
      <c r="C700" s="487" t="s">
        <v>509</v>
      </c>
      <c r="D700" s="571" t="s">
        <v>1822</v>
      </c>
      <c r="E700" s="572" t="s">
        <v>519</v>
      </c>
      <c r="F700" s="487" t="s">
        <v>504</v>
      </c>
      <c r="G700" s="487" t="s">
        <v>594</v>
      </c>
      <c r="H700" s="487" t="s">
        <v>486</v>
      </c>
      <c r="I700" s="487" t="s">
        <v>976</v>
      </c>
      <c r="J700" s="487" t="s">
        <v>596</v>
      </c>
      <c r="K700" s="487" t="s">
        <v>977</v>
      </c>
      <c r="L700" s="488">
        <v>114.88</v>
      </c>
      <c r="M700" s="488">
        <v>114.88</v>
      </c>
      <c r="N700" s="487">
        <v>1</v>
      </c>
      <c r="O700" s="573">
        <v>1</v>
      </c>
      <c r="P700" s="488"/>
      <c r="Q700" s="513">
        <v>0</v>
      </c>
      <c r="R700" s="487"/>
      <c r="S700" s="513">
        <v>0</v>
      </c>
      <c r="T700" s="573"/>
      <c r="U700" s="529">
        <v>0</v>
      </c>
    </row>
    <row r="701" spans="1:21" ht="14.45" customHeight="1" x14ac:dyDescent="0.2">
      <c r="A701" s="486">
        <v>27</v>
      </c>
      <c r="B701" s="487" t="s">
        <v>503</v>
      </c>
      <c r="C701" s="487" t="s">
        <v>509</v>
      </c>
      <c r="D701" s="571" t="s">
        <v>1822</v>
      </c>
      <c r="E701" s="572" t="s">
        <v>519</v>
      </c>
      <c r="F701" s="487" t="s">
        <v>504</v>
      </c>
      <c r="G701" s="487" t="s">
        <v>982</v>
      </c>
      <c r="H701" s="487" t="s">
        <v>271</v>
      </c>
      <c r="I701" s="487" t="s">
        <v>986</v>
      </c>
      <c r="J701" s="487" t="s">
        <v>984</v>
      </c>
      <c r="K701" s="487" t="s">
        <v>987</v>
      </c>
      <c r="L701" s="488">
        <v>5788.01</v>
      </c>
      <c r="M701" s="488">
        <v>17364.03</v>
      </c>
      <c r="N701" s="487">
        <v>3</v>
      </c>
      <c r="O701" s="573">
        <v>3</v>
      </c>
      <c r="P701" s="488"/>
      <c r="Q701" s="513">
        <v>0</v>
      </c>
      <c r="R701" s="487"/>
      <c r="S701" s="513">
        <v>0</v>
      </c>
      <c r="T701" s="573"/>
      <c r="U701" s="529">
        <v>0</v>
      </c>
    </row>
    <row r="702" spans="1:21" ht="14.45" customHeight="1" x14ac:dyDescent="0.2">
      <c r="A702" s="486">
        <v>27</v>
      </c>
      <c r="B702" s="487" t="s">
        <v>503</v>
      </c>
      <c r="C702" s="487" t="s">
        <v>509</v>
      </c>
      <c r="D702" s="571" t="s">
        <v>1822</v>
      </c>
      <c r="E702" s="572" t="s">
        <v>519</v>
      </c>
      <c r="F702" s="487" t="s">
        <v>504</v>
      </c>
      <c r="G702" s="487" t="s">
        <v>597</v>
      </c>
      <c r="H702" s="487" t="s">
        <v>271</v>
      </c>
      <c r="I702" s="487" t="s">
        <v>990</v>
      </c>
      <c r="J702" s="487" t="s">
        <v>991</v>
      </c>
      <c r="K702" s="487" t="s">
        <v>554</v>
      </c>
      <c r="L702" s="488">
        <v>279.52999999999997</v>
      </c>
      <c r="M702" s="488">
        <v>279.52999999999997</v>
      </c>
      <c r="N702" s="487">
        <v>1</v>
      </c>
      <c r="O702" s="573">
        <v>1</v>
      </c>
      <c r="P702" s="488"/>
      <c r="Q702" s="513">
        <v>0</v>
      </c>
      <c r="R702" s="487"/>
      <c r="S702" s="513">
        <v>0</v>
      </c>
      <c r="T702" s="573"/>
      <c r="U702" s="529">
        <v>0</v>
      </c>
    </row>
    <row r="703" spans="1:21" ht="14.45" customHeight="1" x14ac:dyDescent="0.2">
      <c r="A703" s="486">
        <v>27</v>
      </c>
      <c r="B703" s="487" t="s">
        <v>503</v>
      </c>
      <c r="C703" s="487" t="s">
        <v>509</v>
      </c>
      <c r="D703" s="571" t="s">
        <v>1822</v>
      </c>
      <c r="E703" s="572" t="s">
        <v>519</v>
      </c>
      <c r="F703" s="487" t="s">
        <v>504</v>
      </c>
      <c r="G703" s="487" t="s">
        <v>597</v>
      </c>
      <c r="H703" s="487" t="s">
        <v>271</v>
      </c>
      <c r="I703" s="487" t="s">
        <v>993</v>
      </c>
      <c r="J703" s="487" t="s">
        <v>991</v>
      </c>
      <c r="K703" s="487" t="s">
        <v>672</v>
      </c>
      <c r="L703" s="488">
        <v>661.62</v>
      </c>
      <c r="M703" s="488">
        <v>661.62</v>
      </c>
      <c r="N703" s="487">
        <v>1</v>
      </c>
      <c r="O703" s="573">
        <v>1</v>
      </c>
      <c r="P703" s="488">
        <v>661.62</v>
      </c>
      <c r="Q703" s="513">
        <v>1</v>
      </c>
      <c r="R703" s="487">
        <v>1</v>
      </c>
      <c r="S703" s="513">
        <v>1</v>
      </c>
      <c r="T703" s="573">
        <v>1</v>
      </c>
      <c r="U703" s="529">
        <v>1</v>
      </c>
    </row>
    <row r="704" spans="1:21" ht="14.45" customHeight="1" x14ac:dyDescent="0.2">
      <c r="A704" s="486">
        <v>27</v>
      </c>
      <c r="B704" s="487" t="s">
        <v>503</v>
      </c>
      <c r="C704" s="487" t="s">
        <v>509</v>
      </c>
      <c r="D704" s="571" t="s">
        <v>1822</v>
      </c>
      <c r="E704" s="572" t="s">
        <v>519</v>
      </c>
      <c r="F704" s="487" t="s">
        <v>504</v>
      </c>
      <c r="G704" s="487" t="s">
        <v>597</v>
      </c>
      <c r="H704" s="487" t="s">
        <v>486</v>
      </c>
      <c r="I704" s="487" t="s">
        <v>1321</v>
      </c>
      <c r="J704" s="487" t="s">
        <v>1322</v>
      </c>
      <c r="K704" s="487" t="s">
        <v>661</v>
      </c>
      <c r="L704" s="488">
        <v>430.05</v>
      </c>
      <c r="M704" s="488">
        <v>430.05</v>
      </c>
      <c r="N704" s="487">
        <v>1</v>
      </c>
      <c r="O704" s="573">
        <v>1</v>
      </c>
      <c r="P704" s="488"/>
      <c r="Q704" s="513">
        <v>0</v>
      </c>
      <c r="R704" s="487"/>
      <c r="S704" s="513">
        <v>0</v>
      </c>
      <c r="T704" s="573"/>
      <c r="U704" s="529">
        <v>0</v>
      </c>
    </row>
    <row r="705" spans="1:21" ht="14.45" customHeight="1" x14ac:dyDescent="0.2">
      <c r="A705" s="486">
        <v>27</v>
      </c>
      <c r="B705" s="487" t="s">
        <v>503</v>
      </c>
      <c r="C705" s="487" t="s">
        <v>509</v>
      </c>
      <c r="D705" s="571" t="s">
        <v>1822</v>
      </c>
      <c r="E705" s="572" t="s">
        <v>519</v>
      </c>
      <c r="F705" s="487" t="s">
        <v>504</v>
      </c>
      <c r="G705" s="487" t="s">
        <v>1009</v>
      </c>
      <c r="H705" s="487" t="s">
        <v>271</v>
      </c>
      <c r="I705" s="487" t="s">
        <v>1010</v>
      </c>
      <c r="J705" s="487" t="s">
        <v>1011</v>
      </c>
      <c r="K705" s="487" t="s">
        <v>1012</v>
      </c>
      <c r="L705" s="488">
        <v>210.38</v>
      </c>
      <c r="M705" s="488">
        <v>210.38</v>
      </c>
      <c r="N705" s="487">
        <v>1</v>
      </c>
      <c r="O705" s="573">
        <v>1</v>
      </c>
      <c r="P705" s="488">
        <v>210.38</v>
      </c>
      <c r="Q705" s="513">
        <v>1</v>
      </c>
      <c r="R705" s="487">
        <v>1</v>
      </c>
      <c r="S705" s="513">
        <v>1</v>
      </c>
      <c r="T705" s="573">
        <v>1</v>
      </c>
      <c r="U705" s="529">
        <v>1</v>
      </c>
    </row>
    <row r="706" spans="1:21" ht="14.45" customHeight="1" x14ac:dyDescent="0.2">
      <c r="A706" s="486">
        <v>27</v>
      </c>
      <c r="B706" s="487" t="s">
        <v>503</v>
      </c>
      <c r="C706" s="487" t="s">
        <v>509</v>
      </c>
      <c r="D706" s="571" t="s">
        <v>1822</v>
      </c>
      <c r="E706" s="572" t="s">
        <v>519</v>
      </c>
      <c r="F706" s="487" t="s">
        <v>504</v>
      </c>
      <c r="G706" s="487" t="s">
        <v>1018</v>
      </c>
      <c r="H706" s="487" t="s">
        <v>271</v>
      </c>
      <c r="I706" s="487" t="s">
        <v>1019</v>
      </c>
      <c r="J706" s="487" t="s">
        <v>1020</v>
      </c>
      <c r="K706" s="487" t="s">
        <v>1021</v>
      </c>
      <c r="L706" s="488">
        <v>237.31</v>
      </c>
      <c r="M706" s="488">
        <v>237.31</v>
      </c>
      <c r="N706" s="487">
        <v>1</v>
      </c>
      <c r="O706" s="573">
        <v>1</v>
      </c>
      <c r="P706" s="488"/>
      <c r="Q706" s="513">
        <v>0</v>
      </c>
      <c r="R706" s="487"/>
      <c r="S706" s="513">
        <v>0</v>
      </c>
      <c r="T706" s="573"/>
      <c r="U706" s="529">
        <v>0</v>
      </c>
    </row>
    <row r="707" spans="1:21" ht="14.45" customHeight="1" x14ac:dyDescent="0.2">
      <c r="A707" s="486">
        <v>27</v>
      </c>
      <c r="B707" s="487" t="s">
        <v>503</v>
      </c>
      <c r="C707" s="487" t="s">
        <v>509</v>
      </c>
      <c r="D707" s="571" t="s">
        <v>1822</v>
      </c>
      <c r="E707" s="572" t="s">
        <v>519</v>
      </c>
      <c r="F707" s="487" t="s">
        <v>504</v>
      </c>
      <c r="G707" s="487" t="s">
        <v>1018</v>
      </c>
      <c r="H707" s="487" t="s">
        <v>271</v>
      </c>
      <c r="I707" s="487" t="s">
        <v>1022</v>
      </c>
      <c r="J707" s="487" t="s">
        <v>1020</v>
      </c>
      <c r="K707" s="487" t="s">
        <v>1023</v>
      </c>
      <c r="L707" s="488">
        <v>118.65</v>
      </c>
      <c r="M707" s="488">
        <v>118.65</v>
      </c>
      <c r="N707" s="487">
        <v>1</v>
      </c>
      <c r="O707" s="573">
        <v>1</v>
      </c>
      <c r="P707" s="488"/>
      <c r="Q707" s="513">
        <v>0</v>
      </c>
      <c r="R707" s="487"/>
      <c r="S707" s="513">
        <v>0</v>
      </c>
      <c r="T707" s="573"/>
      <c r="U707" s="529">
        <v>0</v>
      </c>
    </row>
    <row r="708" spans="1:21" ht="14.45" customHeight="1" x14ac:dyDescent="0.2">
      <c r="A708" s="486">
        <v>27</v>
      </c>
      <c r="B708" s="487" t="s">
        <v>503</v>
      </c>
      <c r="C708" s="487" t="s">
        <v>509</v>
      </c>
      <c r="D708" s="571" t="s">
        <v>1822</v>
      </c>
      <c r="E708" s="572" t="s">
        <v>519</v>
      </c>
      <c r="F708" s="487" t="s">
        <v>504</v>
      </c>
      <c r="G708" s="487" t="s">
        <v>1355</v>
      </c>
      <c r="H708" s="487" t="s">
        <v>271</v>
      </c>
      <c r="I708" s="487" t="s">
        <v>1361</v>
      </c>
      <c r="J708" s="487" t="s">
        <v>1362</v>
      </c>
      <c r="K708" s="487" t="s">
        <v>1363</v>
      </c>
      <c r="L708" s="488">
        <v>330.58</v>
      </c>
      <c r="M708" s="488">
        <v>330.58</v>
      </c>
      <c r="N708" s="487">
        <v>1</v>
      </c>
      <c r="O708" s="573">
        <v>1</v>
      </c>
      <c r="P708" s="488">
        <v>330.58</v>
      </c>
      <c r="Q708" s="513">
        <v>1</v>
      </c>
      <c r="R708" s="487">
        <v>1</v>
      </c>
      <c r="S708" s="513">
        <v>1</v>
      </c>
      <c r="T708" s="573">
        <v>1</v>
      </c>
      <c r="U708" s="529">
        <v>1</v>
      </c>
    </row>
    <row r="709" spans="1:21" ht="14.45" customHeight="1" x14ac:dyDescent="0.2">
      <c r="A709" s="486">
        <v>27</v>
      </c>
      <c r="B709" s="487" t="s">
        <v>503</v>
      </c>
      <c r="C709" s="487" t="s">
        <v>509</v>
      </c>
      <c r="D709" s="571" t="s">
        <v>1822</v>
      </c>
      <c r="E709" s="572" t="s">
        <v>519</v>
      </c>
      <c r="F709" s="487" t="s">
        <v>504</v>
      </c>
      <c r="G709" s="487" t="s">
        <v>601</v>
      </c>
      <c r="H709" s="487" t="s">
        <v>271</v>
      </c>
      <c r="I709" s="487" t="s">
        <v>1027</v>
      </c>
      <c r="J709" s="487" t="s">
        <v>1025</v>
      </c>
      <c r="K709" s="487" t="s">
        <v>1028</v>
      </c>
      <c r="L709" s="488">
        <v>80.94</v>
      </c>
      <c r="M709" s="488">
        <v>161.88</v>
      </c>
      <c r="N709" s="487">
        <v>2</v>
      </c>
      <c r="O709" s="573">
        <v>1</v>
      </c>
      <c r="P709" s="488">
        <v>161.88</v>
      </c>
      <c r="Q709" s="513">
        <v>1</v>
      </c>
      <c r="R709" s="487">
        <v>2</v>
      </c>
      <c r="S709" s="513">
        <v>1</v>
      </c>
      <c r="T709" s="573">
        <v>1</v>
      </c>
      <c r="U709" s="529">
        <v>1</v>
      </c>
    </row>
    <row r="710" spans="1:21" ht="14.45" customHeight="1" x14ac:dyDescent="0.2">
      <c r="A710" s="486">
        <v>27</v>
      </c>
      <c r="B710" s="487" t="s">
        <v>503</v>
      </c>
      <c r="C710" s="487" t="s">
        <v>509</v>
      </c>
      <c r="D710" s="571" t="s">
        <v>1822</v>
      </c>
      <c r="E710" s="572" t="s">
        <v>519</v>
      </c>
      <c r="F710" s="487" t="s">
        <v>504</v>
      </c>
      <c r="G710" s="487" t="s">
        <v>1373</v>
      </c>
      <c r="H710" s="487" t="s">
        <v>486</v>
      </c>
      <c r="I710" s="487" t="s">
        <v>1374</v>
      </c>
      <c r="J710" s="487" t="s">
        <v>1375</v>
      </c>
      <c r="K710" s="487" t="s">
        <v>1376</v>
      </c>
      <c r="L710" s="488">
        <v>112.59</v>
      </c>
      <c r="M710" s="488">
        <v>112.59</v>
      </c>
      <c r="N710" s="487">
        <v>1</v>
      </c>
      <c r="O710" s="573">
        <v>1</v>
      </c>
      <c r="P710" s="488"/>
      <c r="Q710" s="513">
        <v>0</v>
      </c>
      <c r="R710" s="487"/>
      <c r="S710" s="513">
        <v>0</v>
      </c>
      <c r="T710" s="573"/>
      <c r="U710" s="529">
        <v>0</v>
      </c>
    </row>
    <row r="711" spans="1:21" ht="14.45" customHeight="1" x14ac:dyDescent="0.2">
      <c r="A711" s="486">
        <v>27</v>
      </c>
      <c r="B711" s="487" t="s">
        <v>503</v>
      </c>
      <c r="C711" s="487" t="s">
        <v>509</v>
      </c>
      <c r="D711" s="571" t="s">
        <v>1822</v>
      </c>
      <c r="E711" s="572" t="s">
        <v>519</v>
      </c>
      <c r="F711" s="487" t="s">
        <v>504</v>
      </c>
      <c r="G711" s="487" t="s">
        <v>605</v>
      </c>
      <c r="H711" s="487" t="s">
        <v>271</v>
      </c>
      <c r="I711" s="487" t="s">
        <v>606</v>
      </c>
      <c r="J711" s="487" t="s">
        <v>607</v>
      </c>
      <c r="K711" s="487" t="s">
        <v>608</v>
      </c>
      <c r="L711" s="488">
        <v>131.32</v>
      </c>
      <c r="M711" s="488">
        <v>393.96</v>
      </c>
      <c r="N711" s="487">
        <v>3</v>
      </c>
      <c r="O711" s="573">
        <v>0.5</v>
      </c>
      <c r="P711" s="488"/>
      <c r="Q711" s="513">
        <v>0</v>
      </c>
      <c r="R711" s="487"/>
      <c r="S711" s="513">
        <v>0</v>
      </c>
      <c r="T711" s="573"/>
      <c r="U711" s="529">
        <v>0</v>
      </c>
    </row>
    <row r="712" spans="1:21" ht="14.45" customHeight="1" x14ac:dyDescent="0.2">
      <c r="A712" s="486">
        <v>27</v>
      </c>
      <c r="B712" s="487" t="s">
        <v>503</v>
      </c>
      <c r="C712" s="487" t="s">
        <v>509</v>
      </c>
      <c r="D712" s="571" t="s">
        <v>1822</v>
      </c>
      <c r="E712" s="572" t="s">
        <v>519</v>
      </c>
      <c r="F712" s="487" t="s">
        <v>504</v>
      </c>
      <c r="G712" s="487" t="s">
        <v>1042</v>
      </c>
      <c r="H712" s="487" t="s">
        <v>271</v>
      </c>
      <c r="I712" s="487" t="s">
        <v>1578</v>
      </c>
      <c r="J712" s="487" t="s">
        <v>1579</v>
      </c>
      <c r="K712" s="487" t="s">
        <v>1580</v>
      </c>
      <c r="L712" s="488">
        <v>177.92</v>
      </c>
      <c r="M712" s="488">
        <v>355.84</v>
      </c>
      <c r="N712" s="487">
        <v>2</v>
      </c>
      <c r="O712" s="573">
        <v>2</v>
      </c>
      <c r="P712" s="488">
        <v>177.92</v>
      </c>
      <c r="Q712" s="513">
        <v>0.5</v>
      </c>
      <c r="R712" s="487">
        <v>1</v>
      </c>
      <c r="S712" s="513">
        <v>0.5</v>
      </c>
      <c r="T712" s="573">
        <v>1</v>
      </c>
      <c r="U712" s="529">
        <v>0.5</v>
      </c>
    </row>
    <row r="713" spans="1:21" ht="14.45" customHeight="1" x14ac:dyDescent="0.2">
      <c r="A713" s="486">
        <v>27</v>
      </c>
      <c r="B713" s="487" t="s">
        <v>503</v>
      </c>
      <c r="C713" s="487" t="s">
        <v>509</v>
      </c>
      <c r="D713" s="571" t="s">
        <v>1822</v>
      </c>
      <c r="E713" s="572" t="s">
        <v>519</v>
      </c>
      <c r="F713" s="487" t="s">
        <v>504</v>
      </c>
      <c r="G713" s="487" t="s">
        <v>1042</v>
      </c>
      <c r="H713" s="487" t="s">
        <v>271</v>
      </c>
      <c r="I713" s="487" t="s">
        <v>1581</v>
      </c>
      <c r="J713" s="487" t="s">
        <v>1582</v>
      </c>
      <c r="K713" s="487" t="s">
        <v>1580</v>
      </c>
      <c r="L713" s="488">
        <v>177.92</v>
      </c>
      <c r="M713" s="488">
        <v>177.92</v>
      </c>
      <c r="N713" s="487">
        <v>1</v>
      </c>
      <c r="O713" s="573">
        <v>1</v>
      </c>
      <c r="P713" s="488">
        <v>177.92</v>
      </c>
      <c r="Q713" s="513">
        <v>1</v>
      </c>
      <c r="R713" s="487">
        <v>1</v>
      </c>
      <c r="S713" s="513">
        <v>1</v>
      </c>
      <c r="T713" s="573">
        <v>1</v>
      </c>
      <c r="U713" s="529">
        <v>1</v>
      </c>
    </row>
    <row r="714" spans="1:21" ht="14.45" customHeight="1" x14ac:dyDescent="0.2">
      <c r="A714" s="486">
        <v>27</v>
      </c>
      <c r="B714" s="487" t="s">
        <v>503</v>
      </c>
      <c r="C714" s="487" t="s">
        <v>509</v>
      </c>
      <c r="D714" s="571" t="s">
        <v>1822</v>
      </c>
      <c r="E714" s="572" t="s">
        <v>519</v>
      </c>
      <c r="F714" s="487" t="s">
        <v>504</v>
      </c>
      <c r="G714" s="487" t="s">
        <v>1046</v>
      </c>
      <c r="H714" s="487" t="s">
        <v>486</v>
      </c>
      <c r="I714" s="487" t="s">
        <v>1047</v>
      </c>
      <c r="J714" s="487" t="s">
        <v>1048</v>
      </c>
      <c r="K714" s="487" t="s">
        <v>1049</v>
      </c>
      <c r="L714" s="488">
        <v>729.09</v>
      </c>
      <c r="M714" s="488">
        <v>729.09</v>
      </c>
      <c r="N714" s="487">
        <v>1</v>
      </c>
      <c r="O714" s="573">
        <v>1</v>
      </c>
      <c r="P714" s="488">
        <v>729.09</v>
      </c>
      <c r="Q714" s="513">
        <v>1</v>
      </c>
      <c r="R714" s="487">
        <v>1</v>
      </c>
      <c r="S714" s="513">
        <v>1</v>
      </c>
      <c r="T714" s="573">
        <v>1</v>
      </c>
      <c r="U714" s="529">
        <v>1</v>
      </c>
    </row>
    <row r="715" spans="1:21" ht="14.45" customHeight="1" x14ac:dyDescent="0.2">
      <c r="A715" s="486">
        <v>27</v>
      </c>
      <c r="B715" s="487" t="s">
        <v>503</v>
      </c>
      <c r="C715" s="487" t="s">
        <v>509</v>
      </c>
      <c r="D715" s="571" t="s">
        <v>1822</v>
      </c>
      <c r="E715" s="572" t="s">
        <v>519</v>
      </c>
      <c r="F715" s="487" t="s">
        <v>504</v>
      </c>
      <c r="G715" s="487" t="s">
        <v>1053</v>
      </c>
      <c r="H715" s="487" t="s">
        <v>486</v>
      </c>
      <c r="I715" s="487" t="s">
        <v>1054</v>
      </c>
      <c r="J715" s="487" t="s">
        <v>1055</v>
      </c>
      <c r="K715" s="487" t="s">
        <v>1056</v>
      </c>
      <c r="L715" s="488">
        <v>184.74</v>
      </c>
      <c r="M715" s="488">
        <v>184.74</v>
      </c>
      <c r="N715" s="487">
        <v>1</v>
      </c>
      <c r="O715" s="573">
        <v>1</v>
      </c>
      <c r="P715" s="488">
        <v>184.74</v>
      </c>
      <c r="Q715" s="513">
        <v>1</v>
      </c>
      <c r="R715" s="487">
        <v>1</v>
      </c>
      <c r="S715" s="513">
        <v>1</v>
      </c>
      <c r="T715" s="573">
        <v>1</v>
      </c>
      <c r="U715" s="529">
        <v>1</v>
      </c>
    </row>
    <row r="716" spans="1:21" ht="14.45" customHeight="1" x14ac:dyDescent="0.2">
      <c r="A716" s="486">
        <v>27</v>
      </c>
      <c r="B716" s="487" t="s">
        <v>503</v>
      </c>
      <c r="C716" s="487" t="s">
        <v>509</v>
      </c>
      <c r="D716" s="571" t="s">
        <v>1822</v>
      </c>
      <c r="E716" s="572" t="s">
        <v>519</v>
      </c>
      <c r="F716" s="487" t="s">
        <v>504</v>
      </c>
      <c r="G716" s="487" t="s">
        <v>1060</v>
      </c>
      <c r="H716" s="487" t="s">
        <v>271</v>
      </c>
      <c r="I716" s="487" t="s">
        <v>1583</v>
      </c>
      <c r="J716" s="487" t="s">
        <v>1584</v>
      </c>
      <c r="K716" s="487" t="s">
        <v>1067</v>
      </c>
      <c r="L716" s="488">
        <v>0</v>
      </c>
      <c r="M716" s="488">
        <v>0</v>
      </c>
      <c r="N716" s="487">
        <v>2</v>
      </c>
      <c r="O716" s="573">
        <v>1</v>
      </c>
      <c r="P716" s="488"/>
      <c r="Q716" s="513"/>
      <c r="R716" s="487"/>
      <c r="S716" s="513">
        <v>0</v>
      </c>
      <c r="T716" s="573"/>
      <c r="U716" s="529">
        <v>0</v>
      </c>
    </row>
    <row r="717" spans="1:21" ht="14.45" customHeight="1" x14ac:dyDescent="0.2">
      <c r="A717" s="486">
        <v>27</v>
      </c>
      <c r="B717" s="487" t="s">
        <v>503</v>
      </c>
      <c r="C717" s="487" t="s">
        <v>509</v>
      </c>
      <c r="D717" s="571" t="s">
        <v>1822</v>
      </c>
      <c r="E717" s="572" t="s">
        <v>519</v>
      </c>
      <c r="F717" s="487" t="s">
        <v>504</v>
      </c>
      <c r="G717" s="487" t="s">
        <v>1072</v>
      </c>
      <c r="H717" s="487" t="s">
        <v>271</v>
      </c>
      <c r="I717" s="487" t="s">
        <v>1381</v>
      </c>
      <c r="J717" s="487" t="s">
        <v>1074</v>
      </c>
      <c r="K717" s="487" t="s">
        <v>1382</v>
      </c>
      <c r="L717" s="488">
        <v>654.95000000000005</v>
      </c>
      <c r="M717" s="488">
        <v>1309.9000000000001</v>
      </c>
      <c r="N717" s="487">
        <v>2</v>
      </c>
      <c r="O717" s="573">
        <v>1.5</v>
      </c>
      <c r="P717" s="488">
        <v>654.95000000000005</v>
      </c>
      <c r="Q717" s="513">
        <v>0.5</v>
      </c>
      <c r="R717" s="487">
        <v>1</v>
      </c>
      <c r="S717" s="513">
        <v>0.5</v>
      </c>
      <c r="T717" s="573">
        <v>1</v>
      </c>
      <c r="U717" s="529">
        <v>0.66666666666666663</v>
      </c>
    </row>
    <row r="718" spans="1:21" ht="14.45" customHeight="1" x14ac:dyDescent="0.2">
      <c r="A718" s="486">
        <v>27</v>
      </c>
      <c r="B718" s="487" t="s">
        <v>503</v>
      </c>
      <c r="C718" s="487" t="s">
        <v>509</v>
      </c>
      <c r="D718" s="571" t="s">
        <v>1822</v>
      </c>
      <c r="E718" s="572" t="s">
        <v>519</v>
      </c>
      <c r="F718" s="487" t="s">
        <v>504</v>
      </c>
      <c r="G718" s="487" t="s">
        <v>1072</v>
      </c>
      <c r="H718" s="487" t="s">
        <v>271</v>
      </c>
      <c r="I718" s="487" t="s">
        <v>1073</v>
      </c>
      <c r="J718" s="487" t="s">
        <v>1074</v>
      </c>
      <c r="K718" s="487" t="s">
        <v>1075</v>
      </c>
      <c r="L718" s="488">
        <v>544.38</v>
      </c>
      <c r="M718" s="488">
        <v>544.38</v>
      </c>
      <c r="N718" s="487">
        <v>1</v>
      </c>
      <c r="O718" s="573">
        <v>1</v>
      </c>
      <c r="P718" s="488">
        <v>544.38</v>
      </c>
      <c r="Q718" s="513">
        <v>1</v>
      </c>
      <c r="R718" s="487">
        <v>1</v>
      </c>
      <c r="S718" s="513">
        <v>1</v>
      </c>
      <c r="T718" s="573">
        <v>1</v>
      </c>
      <c r="U718" s="529">
        <v>1</v>
      </c>
    </row>
    <row r="719" spans="1:21" ht="14.45" customHeight="1" x14ac:dyDescent="0.2">
      <c r="A719" s="486">
        <v>27</v>
      </c>
      <c r="B719" s="487" t="s">
        <v>503</v>
      </c>
      <c r="C719" s="487" t="s">
        <v>509</v>
      </c>
      <c r="D719" s="571" t="s">
        <v>1822</v>
      </c>
      <c r="E719" s="572" t="s">
        <v>519</v>
      </c>
      <c r="F719" s="487" t="s">
        <v>504</v>
      </c>
      <c r="G719" s="487" t="s">
        <v>1072</v>
      </c>
      <c r="H719" s="487" t="s">
        <v>271</v>
      </c>
      <c r="I719" s="487" t="s">
        <v>1511</v>
      </c>
      <c r="J719" s="487" t="s">
        <v>1074</v>
      </c>
      <c r="K719" s="487" t="s">
        <v>1512</v>
      </c>
      <c r="L719" s="488">
        <v>327.49</v>
      </c>
      <c r="M719" s="488">
        <v>327.49</v>
      </c>
      <c r="N719" s="487">
        <v>1</v>
      </c>
      <c r="O719" s="573">
        <v>1</v>
      </c>
      <c r="P719" s="488"/>
      <c r="Q719" s="513">
        <v>0</v>
      </c>
      <c r="R719" s="487"/>
      <c r="S719" s="513">
        <v>0</v>
      </c>
      <c r="T719" s="573"/>
      <c r="U719" s="529">
        <v>0</v>
      </c>
    </row>
    <row r="720" spans="1:21" ht="14.45" customHeight="1" x14ac:dyDescent="0.2">
      <c r="A720" s="486">
        <v>27</v>
      </c>
      <c r="B720" s="487" t="s">
        <v>503</v>
      </c>
      <c r="C720" s="487" t="s">
        <v>509</v>
      </c>
      <c r="D720" s="571" t="s">
        <v>1822</v>
      </c>
      <c r="E720" s="572" t="s">
        <v>519</v>
      </c>
      <c r="F720" s="487" t="s">
        <v>504</v>
      </c>
      <c r="G720" s="487" t="s">
        <v>1072</v>
      </c>
      <c r="H720" s="487" t="s">
        <v>271</v>
      </c>
      <c r="I720" s="487" t="s">
        <v>1585</v>
      </c>
      <c r="J720" s="487" t="s">
        <v>1074</v>
      </c>
      <c r="K720" s="487" t="s">
        <v>1586</v>
      </c>
      <c r="L720" s="488">
        <v>438.06</v>
      </c>
      <c r="M720" s="488">
        <v>438.06</v>
      </c>
      <c r="N720" s="487">
        <v>1</v>
      </c>
      <c r="O720" s="573">
        <v>1</v>
      </c>
      <c r="P720" s="488">
        <v>438.06</v>
      </c>
      <c r="Q720" s="513">
        <v>1</v>
      </c>
      <c r="R720" s="487">
        <v>1</v>
      </c>
      <c r="S720" s="513">
        <v>1</v>
      </c>
      <c r="T720" s="573">
        <v>1</v>
      </c>
      <c r="U720" s="529">
        <v>1</v>
      </c>
    </row>
    <row r="721" spans="1:21" ht="14.45" customHeight="1" x14ac:dyDescent="0.2">
      <c r="A721" s="486">
        <v>27</v>
      </c>
      <c r="B721" s="487" t="s">
        <v>503</v>
      </c>
      <c r="C721" s="487" t="s">
        <v>509</v>
      </c>
      <c r="D721" s="571" t="s">
        <v>1822</v>
      </c>
      <c r="E721" s="572" t="s">
        <v>519</v>
      </c>
      <c r="F721" s="487" t="s">
        <v>504</v>
      </c>
      <c r="G721" s="487" t="s">
        <v>1072</v>
      </c>
      <c r="H721" s="487" t="s">
        <v>271</v>
      </c>
      <c r="I721" s="487" t="s">
        <v>1081</v>
      </c>
      <c r="J721" s="487" t="s">
        <v>1077</v>
      </c>
      <c r="K721" s="487" t="s">
        <v>1082</v>
      </c>
      <c r="L721" s="488">
        <v>654.95000000000005</v>
      </c>
      <c r="M721" s="488">
        <v>654.95000000000005</v>
      </c>
      <c r="N721" s="487">
        <v>1</v>
      </c>
      <c r="O721" s="573">
        <v>1</v>
      </c>
      <c r="P721" s="488">
        <v>654.95000000000005</v>
      </c>
      <c r="Q721" s="513">
        <v>1</v>
      </c>
      <c r="R721" s="487">
        <v>1</v>
      </c>
      <c r="S721" s="513">
        <v>1</v>
      </c>
      <c r="T721" s="573">
        <v>1</v>
      </c>
      <c r="U721" s="529">
        <v>1</v>
      </c>
    </row>
    <row r="722" spans="1:21" ht="14.45" customHeight="1" x14ac:dyDescent="0.2">
      <c r="A722" s="486">
        <v>27</v>
      </c>
      <c r="B722" s="487" t="s">
        <v>503</v>
      </c>
      <c r="C722" s="487" t="s">
        <v>509</v>
      </c>
      <c r="D722" s="571" t="s">
        <v>1822</v>
      </c>
      <c r="E722" s="572" t="s">
        <v>519</v>
      </c>
      <c r="F722" s="487" t="s">
        <v>504</v>
      </c>
      <c r="G722" s="487" t="s">
        <v>1587</v>
      </c>
      <c r="H722" s="487" t="s">
        <v>271</v>
      </c>
      <c r="I722" s="487" t="s">
        <v>1588</v>
      </c>
      <c r="J722" s="487" t="s">
        <v>1589</v>
      </c>
      <c r="K722" s="487" t="s">
        <v>1590</v>
      </c>
      <c r="L722" s="488">
        <v>0</v>
      </c>
      <c r="M722" s="488">
        <v>0</v>
      </c>
      <c r="N722" s="487">
        <v>1</v>
      </c>
      <c r="O722" s="573">
        <v>0.5</v>
      </c>
      <c r="P722" s="488"/>
      <c r="Q722" s="513"/>
      <c r="R722" s="487"/>
      <c r="S722" s="513">
        <v>0</v>
      </c>
      <c r="T722" s="573"/>
      <c r="U722" s="529">
        <v>0</v>
      </c>
    </row>
    <row r="723" spans="1:21" ht="14.45" customHeight="1" x14ac:dyDescent="0.2">
      <c r="A723" s="486">
        <v>27</v>
      </c>
      <c r="B723" s="487" t="s">
        <v>503</v>
      </c>
      <c r="C723" s="487" t="s">
        <v>509</v>
      </c>
      <c r="D723" s="571" t="s">
        <v>1822</v>
      </c>
      <c r="E723" s="572" t="s">
        <v>519</v>
      </c>
      <c r="F723" s="487" t="s">
        <v>504</v>
      </c>
      <c r="G723" s="487" t="s">
        <v>1520</v>
      </c>
      <c r="H723" s="487" t="s">
        <v>271</v>
      </c>
      <c r="I723" s="487" t="s">
        <v>1591</v>
      </c>
      <c r="J723" s="487" t="s">
        <v>1522</v>
      </c>
      <c r="K723" s="487" t="s">
        <v>1592</v>
      </c>
      <c r="L723" s="488">
        <v>395.57</v>
      </c>
      <c r="M723" s="488">
        <v>395.57</v>
      </c>
      <c r="N723" s="487">
        <v>1</v>
      </c>
      <c r="O723" s="573">
        <v>1</v>
      </c>
      <c r="P723" s="488"/>
      <c r="Q723" s="513">
        <v>0</v>
      </c>
      <c r="R723" s="487"/>
      <c r="S723" s="513">
        <v>0</v>
      </c>
      <c r="T723" s="573"/>
      <c r="U723" s="529">
        <v>0</v>
      </c>
    </row>
    <row r="724" spans="1:21" ht="14.45" customHeight="1" x14ac:dyDescent="0.2">
      <c r="A724" s="486">
        <v>27</v>
      </c>
      <c r="B724" s="487" t="s">
        <v>503</v>
      </c>
      <c r="C724" s="487" t="s">
        <v>509</v>
      </c>
      <c r="D724" s="571" t="s">
        <v>1822</v>
      </c>
      <c r="E724" s="572" t="s">
        <v>519</v>
      </c>
      <c r="F724" s="487" t="s">
        <v>504</v>
      </c>
      <c r="G724" s="487" t="s">
        <v>628</v>
      </c>
      <c r="H724" s="487" t="s">
        <v>486</v>
      </c>
      <c r="I724" s="487" t="s">
        <v>1122</v>
      </c>
      <c r="J724" s="487" t="s">
        <v>630</v>
      </c>
      <c r="K724" s="487" t="s">
        <v>1123</v>
      </c>
      <c r="L724" s="488">
        <v>84.18</v>
      </c>
      <c r="M724" s="488">
        <v>168.36</v>
      </c>
      <c r="N724" s="487">
        <v>2</v>
      </c>
      <c r="O724" s="573">
        <v>1.5</v>
      </c>
      <c r="P724" s="488"/>
      <c r="Q724" s="513">
        <v>0</v>
      </c>
      <c r="R724" s="487"/>
      <c r="S724" s="513">
        <v>0</v>
      </c>
      <c r="T724" s="573"/>
      <c r="U724" s="529">
        <v>0</v>
      </c>
    </row>
    <row r="725" spans="1:21" ht="14.45" customHeight="1" x14ac:dyDescent="0.2">
      <c r="A725" s="486">
        <v>27</v>
      </c>
      <c r="B725" s="487" t="s">
        <v>503</v>
      </c>
      <c r="C725" s="487" t="s">
        <v>509</v>
      </c>
      <c r="D725" s="571" t="s">
        <v>1822</v>
      </c>
      <c r="E725" s="572" t="s">
        <v>519</v>
      </c>
      <c r="F725" s="487" t="s">
        <v>504</v>
      </c>
      <c r="G725" s="487" t="s">
        <v>628</v>
      </c>
      <c r="H725" s="487" t="s">
        <v>486</v>
      </c>
      <c r="I725" s="487" t="s">
        <v>632</v>
      </c>
      <c r="J725" s="487" t="s">
        <v>630</v>
      </c>
      <c r="K725" s="487" t="s">
        <v>633</v>
      </c>
      <c r="L725" s="488">
        <v>49.08</v>
      </c>
      <c r="M725" s="488">
        <v>49.08</v>
      </c>
      <c r="N725" s="487">
        <v>1</v>
      </c>
      <c r="O725" s="573">
        <v>0.5</v>
      </c>
      <c r="P725" s="488"/>
      <c r="Q725" s="513">
        <v>0</v>
      </c>
      <c r="R725" s="487"/>
      <c r="S725" s="513">
        <v>0</v>
      </c>
      <c r="T725" s="573"/>
      <c r="U725" s="529">
        <v>0</v>
      </c>
    </row>
    <row r="726" spans="1:21" ht="14.45" customHeight="1" x14ac:dyDescent="0.2">
      <c r="A726" s="486">
        <v>27</v>
      </c>
      <c r="B726" s="487" t="s">
        <v>503</v>
      </c>
      <c r="C726" s="487" t="s">
        <v>509</v>
      </c>
      <c r="D726" s="571" t="s">
        <v>1822</v>
      </c>
      <c r="E726" s="572" t="s">
        <v>519</v>
      </c>
      <c r="F726" s="487" t="s">
        <v>504</v>
      </c>
      <c r="G726" s="487" t="s">
        <v>628</v>
      </c>
      <c r="H726" s="487" t="s">
        <v>486</v>
      </c>
      <c r="I726" s="487" t="s">
        <v>1126</v>
      </c>
      <c r="J726" s="487" t="s">
        <v>1116</v>
      </c>
      <c r="K726" s="487" t="s">
        <v>1125</v>
      </c>
      <c r="L726" s="488">
        <v>84.18</v>
      </c>
      <c r="M726" s="488">
        <v>84.18</v>
      </c>
      <c r="N726" s="487">
        <v>1</v>
      </c>
      <c r="O726" s="573">
        <v>0.5</v>
      </c>
      <c r="P726" s="488"/>
      <c r="Q726" s="513">
        <v>0</v>
      </c>
      <c r="R726" s="487"/>
      <c r="S726" s="513">
        <v>0</v>
      </c>
      <c r="T726" s="573"/>
      <c r="U726" s="529">
        <v>0</v>
      </c>
    </row>
    <row r="727" spans="1:21" ht="14.45" customHeight="1" x14ac:dyDescent="0.2">
      <c r="A727" s="486">
        <v>27</v>
      </c>
      <c r="B727" s="487" t="s">
        <v>503</v>
      </c>
      <c r="C727" s="487" t="s">
        <v>509</v>
      </c>
      <c r="D727" s="571" t="s">
        <v>1822</v>
      </c>
      <c r="E727" s="572" t="s">
        <v>519</v>
      </c>
      <c r="F727" s="487" t="s">
        <v>504</v>
      </c>
      <c r="G727" s="487" t="s">
        <v>634</v>
      </c>
      <c r="H727" s="487" t="s">
        <v>271</v>
      </c>
      <c r="I727" s="487" t="s">
        <v>635</v>
      </c>
      <c r="J727" s="487" t="s">
        <v>636</v>
      </c>
      <c r="K727" s="487" t="s">
        <v>637</v>
      </c>
      <c r="L727" s="488">
        <v>121.92</v>
      </c>
      <c r="M727" s="488">
        <v>1706.88</v>
      </c>
      <c r="N727" s="487">
        <v>14</v>
      </c>
      <c r="O727" s="573">
        <v>4</v>
      </c>
      <c r="P727" s="488">
        <v>731.52</v>
      </c>
      <c r="Q727" s="513">
        <v>0.42857142857142855</v>
      </c>
      <c r="R727" s="487">
        <v>6</v>
      </c>
      <c r="S727" s="513">
        <v>0.42857142857142855</v>
      </c>
      <c r="T727" s="573">
        <v>2</v>
      </c>
      <c r="U727" s="529">
        <v>0.5</v>
      </c>
    </row>
    <row r="728" spans="1:21" ht="14.45" customHeight="1" x14ac:dyDescent="0.2">
      <c r="A728" s="486">
        <v>27</v>
      </c>
      <c r="B728" s="487" t="s">
        <v>503</v>
      </c>
      <c r="C728" s="487" t="s">
        <v>509</v>
      </c>
      <c r="D728" s="571" t="s">
        <v>1822</v>
      </c>
      <c r="E728" s="572" t="s">
        <v>519</v>
      </c>
      <c r="F728" s="487" t="s">
        <v>504</v>
      </c>
      <c r="G728" s="487" t="s">
        <v>634</v>
      </c>
      <c r="H728" s="487" t="s">
        <v>271</v>
      </c>
      <c r="I728" s="487" t="s">
        <v>635</v>
      </c>
      <c r="J728" s="487" t="s">
        <v>636</v>
      </c>
      <c r="K728" s="487" t="s">
        <v>637</v>
      </c>
      <c r="L728" s="488">
        <v>107.27</v>
      </c>
      <c r="M728" s="488">
        <v>321.81</v>
      </c>
      <c r="N728" s="487">
        <v>3</v>
      </c>
      <c r="O728" s="573">
        <v>1</v>
      </c>
      <c r="P728" s="488">
        <v>321.81</v>
      </c>
      <c r="Q728" s="513">
        <v>1</v>
      </c>
      <c r="R728" s="487">
        <v>3</v>
      </c>
      <c r="S728" s="513">
        <v>1</v>
      </c>
      <c r="T728" s="573">
        <v>1</v>
      </c>
      <c r="U728" s="529">
        <v>1</v>
      </c>
    </row>
    <row r="729" spans="1:21" ht="14.45" customHeight="1" x14ac:dyDescent="0.2">
      <c r="A729" s="486">
        <v>27</v>
      </c>
      <c r="B729" s="487" t="s">
        <v>503</v>
      </c>
      <c r="C729" s="487" t="s">
        <v>509</v>
      </c>
      <c r="D729" s="571" t="s">
        <v>1822</v>
      </c>
      <c r="E729" s="572" t="s">
        <v>519</v>
      </c>
      <c r="F729" s="487" t="s">
        <v>505</v>
      </c>
      <c r="G729" s="487" t="s">
        <v>803</v>
      </c>
      <c r="H729" s="487" t="s">
        <v>271</v>
      </c>
      <c r="I729" s="487" t="s">
        <v>1137</v>
      </c>
      <c r="J729" s="487" t="s">
        <v>805</v>
      </c>
      <c r="K729" s="487"/>
      <c r="L729" s="488">
        <v>0</v>
      </c>
      <c r="M729" s="488">
        <v>0</v>
      </c>
      <c r="N729" s="487">
        <v>1</v>
      </c>
      <c r="O729" s="573">
        <v>1</v>
      </c>
      <c r="P729" s="488">
        <v>0</v>
      </c>
      <c r="Q729" s="513"/>
      <c r="R729" s="487">
        <v>1</v>
      </c>
      <c r="S729" s="513">
        <v>1</v>
      </c>
      <c r="T729" s="573">
        <v>1</v>
      </c>
      <c r="U729" s="529">
        <v>1</v>
      </c>
    </row>
    <row r="730" spans="1:21" ht="14.45" customHeight="1" x14ac:dyDescent="0.2">
      <c r="A730" s="486">
        <v>27</v>
      </c>
      <c r="B730" s="487" t="s">
        <v>503</v>
      </c>
      <c r="C730" s="487" t="s">
        <v>511</v>
      </c>
      <c r="D730" s="571" t="s">
        <v>1823</v>
      </c>
      <c r="E730" s="572" t="s">
        <v>516</v>
      </c>
      <c r="F730" s="487" t="s">
        <v>504</v>
      </c>
      <c r="G730" s="487" t="s">
        <v>638</v>
      </c>
      <c r="H730" s="487" t="s">
        <v>271</v>
      </c>
      <c r="I730" s="487" t="s">
        <v>639</v>
      </c>
      <c r="J730" s="487" t="s">
        <v>640</v>
      </c>
      <c r="K730" s="487" t="s">
        <v>641</v>
      </c>
      <c r="L730" s="488">
        <v>35.11</v>
      </c>
      <c r="M730" s="488">
        <v>70.22</v>
      </c>
      <c r="N730" s="487">
        <v>2</v>
      </c>
      <c r="O730" s="573">
        <v>1</v>
      </c>
      <c r="P730" s="488"/>
      <c r="Q730" s="513">
        <v>0</v>
      </c>
      <c r="R730" s="487"/>
      <c r="S730" s="513">
        <v>0</v>
      </c>
      <c r="T730" s="573"/>
      <c r="U730" s="529">
        <v>0</v>
      </c>
    </row>
    <row r="731" spans="1:21" ht="14.45" customHeight="1" x14ac:dyDescent="0.2">
      <c r="A731" s="486">
        <v>27</v>
      </c>
      <c r="B731" s="487" t="s">
        <v>503</v>
      </c>
      <c r="C731" s="487" t="s">
        <v>511</v>
      </c>
      <c r="D731" s="571" t="s">
        <v>1823</v>
      </c>
      <c r="E731" s="572" t="s">
        <v>516</v>
      </c>
      <c r="F731" s="487" t="s">
        <v>504</v>
      </c>
      <c r="G731" s="487" t="s">
        <v>638</v>
      </c>
      <c r="H731" s="487" t="s">
        <v>271</v>
      </c>
      <c r="I731" s="487" t="s">
        <v>1141</v>
      </c>
      <c r="J731" s="487" t="s">
        <v>1142</v>
      </c>
      <c r="K731" s="487" t="s">
        <v>641</v>
      </c>
      <c r="L731" s="488">
        <v>35.11</v>
      </c>
      <c r="M731" s="488">
        <v>105.33</v>
      </c>
      <c r="N731" s="487">
        <v>3</v>
      </c>
      <c r="O731" s="573">
        <v>1</v>
      </c>
      <c r="P731" s="488"/>
      <c r="Q731" s="513">
        <v>0</v>
      </c>
      <c r="R731" s="487"/>
      <c r="S731" s="513">
        <v>0</v>
      </c>
      <c r="T731" s="573"/>
      <c r="U731" s="529">
        <v>0</v>
      </c>
    </row>
    <row r="732" spans="1:21" ht="14.45" customHeight="1" x14ac:dyDescent="0.2">
      <c r="A732" s="486">
        <v>27</v>
      </c>
      <c r="B732" s="487" t="s">
        <v>503</v>
      </c>
      <c r="C732" s="487" t="s">
        <v>511</v>
      </c>
      <c r="D732" s="571" t="s">
        <v>1823</v>
      </c>
      <c r="E732" s="572" t="s">
        <v>516</v>
      </c>
      <c r="F732" s="487" t="s">
        <v>504</v>
      </c>
      <c r="G732" s="487" t="s">
        <v>537</v>
      </c>
      <c r="H732" s="487" t="s">
        <v>271</v>
      </c>
      <c r="I732" s="487" t="s">
        <v>642</v>
      </c>
      <c r="J732" s="487" t="s">
        <v>643</v>
      </c>
      <c r="K732" s="487" t="s">
        <v>540</v>
      </c>
      <c r="L732" s="488">
        <v>72.55</v>
      </c>
      <c r="M732" s="488">
        <v>217.64999999999998</v>
      </c>
      <c r="N732" s="487">
        <v>3</v>
      </c>
      <c r="O732" s="573">
        <v>3</v>
      </c>
      <c r="P732" s="488">
        <v>145.1</v>
      </c>
      <c r="Q732" s="513">
        <v>0.66666666666666674</v>
      </c>
      <c r="R732" s="487">
        <v>2</v>
      </c>
      <c r="S732" s="513">
        <v>0.66666666666666663</v>
      </c>
      <c r="T732" s="573">
        <v>2</v>
      </c>
      <c r="U732" s="529">
        <v>0.66666666666666663</v>
      </c>
    </row>
    <row r="733" spans="1:21" ht="14.45" customHeight="1" x14ac:dyDescent="0.2">
      <c r="A733" s="486">
        <v>27</v>
      </c>
      <c r="B733" s="487" t="s">
        <v>503</v>
      </c>
      <c r="C733" s="487" t="s">
        <v>511</v>
      </c>
      <c r="D733" s="571" t="s">
        <v>1823</v>
      </c>
      <c r="E733" s="572" t="s">
        <v>516</v>
      </c>
      <c r="F733" s="487" t="s">
        <v>504</v>
      </c>
      <c r="G733" s="487" t="s">
        <v>537</v>
      </c>
      <c r="H733" s="487" t="s">
        <v>271</v>
      </c>
      <c r="I733" s="487" t="s">
        <v>1593</v>
      </c>
      <c r="J733" s="487" t="s">
        <v>645</v>
      </c>
      <c r="K733" s="487" t="s">
        <v>650</v>
      </c>
      <c r="L733" s="488">
        <v>65.28</v>
      </c>
      <c r="M733" s="488">
        <v>195.84</v>
      </c>
      <c r="N733" s="487">
        <v>3</v>
      </c>
      <c r="O733" s="573">
        <v>1</v>
      </c>
      <c r="P733" s="488">
        <v>195.84</v>
      </c>
      <c r="Q733" s="513">
        <v>1</v>
      </c>
      <c r="R733" s="487">
        <v>3</v>
      </c>
      <c r="S733" s="513">
        <v>1</v>
      </c>
      <c r="T733" s="573">
        <v>1</v>
      </c>
      <c r="U733" s="529">
        <v>1</v>
      </c>
    </row>
    <row r="734" spans="1:21" ht="14.45" customHeight="1" x14ac:dyDescent="0.2">
      <c r="A734" s="486">
        <v>27</v>
      </c>
      <c r="B734" s="487" t="s">
        <v>503</v>
      </c>
      <c r="C734" s="487" t="s">
        <v>511</v>
      </c>
      <c r="D734" s="571" t="s">
        <v>1823</v>
      </c>
      <c r="E734" s="572" t="s">
        <v>516</v>
      </c>
      <c r="F734" s="487" t="s">
        <v>504</v>
      </c>
      <c r="G734" s="487" t="s">
        <v>537</v>
      </c>
      <c r="H734" s="487" t="s">
        <v>271</v>
      </c>
      <c r="I734" s="487" t="s">
        <v>644</v>
      </c>
      <c r="J734" s="487" t="s">
        <v>645</v>
      </c>
      <c r="K734" s="487" t="s">
        <v>646</v>
      </c>
      <c r="L734" s="488">
        <v>36.270000000000003</v>
      </c>
      <c r="M734" s="488">
        <v>108.81</v>
      </c>
      <c r="N734" s="487">
        <v>3</v>
      </c>
      <c r="O734" s="573">
        <v>3</v>
      </c>
      <c r="P734" s="488">
        <v>72.540000000000006</v>
      </c>
      <c r="Q734" s="513">
        <v>0.66666666666666674</v>
      </c>
      <c r="R734" s="487">
        <v>2</v>
      </c>
      <c r="S734" s="513">
        <v>0.66666666666666663</v>
      </c>
      <c r="T734" s="573">
        <v>2</v>
      </c>
      <c r="U734" s="529">
        <v>0.66666666666666663</v>
      </c>
    </row>
    <row r="735" spans="1:21" ht="14.45" customHeight="1" x14ac:dyDescent="0.2">
      <c r="A735" s="486">
        <v>27</v>
      </c>
      <c r="B735" s="487" t="s">
        <v>503</v>
      </c>
      <c r="C735" s="487" t="s">
        <v>511</v>
      </c>
      <c r="D735" s="571" t="s">
        <v>1823</v>
      </c>
      <c r="E735" s="572" t="s">
        <v>516</v>
      </c>
      <c r="F735" s="487" t="s">
        <v>504</v>
      </c>
      <c r="G735" s="487" t="s">
        <v>537</v>
      </c>
      <c r="H735" s="487" t="s">
        <v>271</v>
      </c>
      <c r="I735" s="487" t="s">
        <v>1594</v>
      </c>
      <c r="J735" s="487" t="s">
        <v>645</v>
      </c>
      <c r="K735" s="487" t="s">
        <v>646</v>
      </c>
      <c r="L735" s="488">
        <v>36.270000000000003</v>
      </c>
      <c r="M735" s="488">
        <v>72.540000000000006</v>
      </c>
      <c r="N735" s="487">
        <v>2</v>
      </c>
      <c r="O735" s="573">
        <v>1</v>
      </c>
      <c r="P735" s="488"/>
      <c r="Q735" s="513">
        <v>0</v>
      </c>
      <c r="R735" s="487"/>
      <c r="S735" s="513">
        <v>0</v>
      </c>
      <c r="T735" s="573"/>
      <c r="U735" s="529">
        <v>0</v>
      </c>
    </row>
    <row r="736" spans="1:21" ht="14.45" customHeight="1" x14ac:dyDescent="0.2">
      <c r="A736" s="486">
        <v>27</v>
      </c>
      <c r="B736" s="487" t="s">
        <v>503</v>
      </c>
      <c r="C736" s="487" t="s">
        <v>511</v>
      </c>
      <c r="D736" s="571" t="s">
        <v>1823</v>
      </c>
      <c r="E736" s="572" t="s">
        <v>516</v>
      </c>
      <c r="F736" s="487" t="s">
        <v>504</v>
      </c>
      <c r="G736" s="487" t="s">
        <v>537</v>
      </c>
      <c r="H736" s="487" t="s">
        <v>486</v>
      </c>
      <c r="I736" s="487" t="s">
        <v>538</v>
      </c>
      <c r="J736" s="487" t="s">
        <v>539</v>
      </c>
      <c r="K736" s="487" t="s">
        <v>540</v>
      </c>
      <c r="L736" s="488">
        <v>72.55</v>
      </c>
      <c r="M736" s="488">
        <v>217.64999999999998</v>
      </c>
      <c r="N736" s="487">
        <v>3</v>
      </c>
      <c r="O736" s="573">
        <v>3</v>
      </c>
      <c r="P736" s="488">
        <v>72.55</v>
      </c>
      <c r="Q736" s="513">
        <v>0.33333333333333337</v>
      </c>
      <c r="R736" s="487">
        <v>1</v>
      </c>
      <c r="S736" s="513">
        <v>0.33333333333333331</v>
      </c>
      <c r="T736" s="573">
        <v>1</v>
      </c>
      <c r="U736" s="529">
        <v>0.33333333333333331</v>
      </c>
    </row>
    <row r="737" spans="1:21" ht="14.45" customHeight="1" x14ac:dyDescent="0.2">
      <c r="A737" s="486">
        <v>27</v>
      </c>
      <c r="B737" s="487" t="s">
        <v>503</v>
      </c>
      <c r="C737" s="487" t="s">
        <v>511</v>
      </c>
      <c r="D737" s="571" t="s">
        <v>1823</v>
      </c>
      <c r="E737" s="572" t="s">
        <v>516</v>
      </c>
      <c r="F737" s="487" t="s">
        <v>504</v>
      </c>
      <c r="G737" s="487" t="s">
        <v>537</v>
      </c>
      <c r="H737" s="487" t="s">
        <v>486</v>
      </c>
      <c r="I737" s="487" t="s">
        <v>649</v>
      </c>
      <c r="J737" s="487" t="s">
        <v>539</v>
      </c>
      <c r="K737" s="487" t="s">
        <v>650</v>
      </c>
      <c r="L737" s="488">
        <v>65.28</v>
      </c>
      <c r="M737" s="488">
        <v>195.84</v>
      </c>
      <c r="N737" s="487">
        <v>3</v>
      </c>
      <c r="O737" s="573">
        <v>1</v>
      </c>
      <c r="P737" s="488">
        <v>195.84</v>
      </c>
      <c r="Q737" s="513">
        <v>1</v>
      </c>
      <c r="R737" s="487">
        <v>3</v>
      </c>
      <c r="S737" s="513">
        <v>1</v>
      </c>
      <c r="T737" s="573">
        <v>1</v>
      </c>
      <c r="U737" s="529">
        <v>1</v>
      </c>
    </row>
    <row r="738" spans="1:21" ht="14.45" customHeight="1" x14ac:dyDescent="0.2">
      <c r="A738" s="486">
        <v>27</v>
      </c>
      <c r="B738" s="487" t="s">
        <v>503</v>
      </c>
      <c r="C738" s="487" t="s">
        <v>511</v>
      </c>
      <c r="D738" s="571" t="s">
        <v>1823</v>
      </c>
      <c r="E738" s="572" t="s">
        <v>516</v>
      </c>
      <c r="F738" s="487" t="s">
        <v>504</v>
      </c>
      <c r="G738" s="487" t="s">
        <v>651</v>
      </c>
      <c r="H738" s="487" t="s">
        <v>486</v>
      </c>
      <c r="I738" s="487" t="s">
        <v>652</v>
      </c>
      <c r="J738" s="487" t="s">
        <v>487</v>
      </c>
      <c r="K738" s="487" t="s">
        <v>653</v>
      </c>
      <c r="L738" s="488">
        <v>80.010000000000005</v>
      </c>
      <c r="M738" s="488">
        <v>720.09000000000015</v>
      </c>
      <c r="N738" s="487">
        <v>9</v>
      </c>
      <c r="O738" s="573">
        <v>3</v>
      </c>
      <c r="P738" s="488">
        <v>480.06000000000006</v>
      </c>
      <c r="Q738" s="513">
        <v>0.66666666666666663</v>
      </c>
      <c r="R738" s="487">
        <v>6</v>
      </c>
      <c r="S738" s="513">
        <v>0.66666666666666663</v>
      </c>
      <c r="T738" s="573">
        <v>2</v>
      </c>
      <c r="U738" s="529">
        <v>0.66666666666666663</v>
      </c>
    </row>
    <row r="739" spans="1:21" ht="14.45" customHeight="1" x14ac:dyDescent="0.2">
      <c r="A739" s="486">
        <v>27</v>
      </c>
      <c r="B739" s="487" t="s">
        <v>503</v>
      </c>
      <c r="C739" s="487" t="s">
        <v>511</v>
      </c>
      <c r="D739" s="571" t="s">
        <v>1823</v>
      </c>
      <c r="E739" s="572" t="s">
        <v>516</v>
      </c>
      <c r="F739" s="487" t="s">
        <v>504</v>
      </c>
      <c r="G739" s="487" t="s">
        <v>651</v>
      </c>
      <c r="H739" s="487" t="s">
        <v>486</v>
      </c>
      <c r="I739" s="487" t="s">
        <v>654</v>
      </c>
      <c r="J739" s="487" t="s">
        <v>487</v>
      </c>
      <c r="K739" s="487" t="s">
        <v>655</v>
      </c>
      <c r="L739" s="488">
        <v>160.03</v>
      </c>
      <c r="M739" s="488">
        <v>480.09000000000003</v>
      </c>
      <c r="N739" s="487">
        <v>3</v>
      </c>
      <c r="O739" s="573">
        <v>2</v>
      </c>
      <c r="P739" s="488">
        <v>160.03</v>
      </c>
      <c r="Q739" s="513">
        <v>0.33333333333333331</v>
      </c>
      <c r="R739" s="487">
        <v>1</v>
      </c>
      <c r="S739" s="513">
        <v>0.33333333333333331</v>
      </c>
      <c r="T739" s="573">
        <v>1</v>
      </c>
      <c r="U739" s="529">
        <v>0.5</v>
      </c>
    </row>
    <row r="740" spans="1:21" ht="14.45" customHeight="1" x14ac:dyDescent="0.2">
      <c r="A740" s="486">
        <v>27</v>
      </c>
      <c r="B740" s="487" t="s">
        <v>503</v>
      </c>
      <c r="C740" s="487" t="s">
        <v>511</v>
      </c>
      <c r="D740" s="571" t="s">
        <v>1823</v>
      </c>
      <c r="E740" s="572" t="s">
        <v>516</v>
      </c>
      <c r="F740" s="487" t="s">
        <v>504</v>
      </c>
      <c r="G740" s="487" t="s">
        <v>651</v>
      </c>
      <c r="H740" s="487" t="s">
        <v>271</v>
      </c>
      <c r="I740" s="487" t="s">
        <v>1595</v>
      </c>
      <c r="J740" s="487" t="s">
        <v>1596</v>
      </c>
      <c r="K740" s="487" t="s">
        <v>653</v>
      </c>
      <c r="L740" s="488">
        <v>80.010000000000005</v>
      </c>
      <c r="M740" s="488">
        <v>240.03000000000003</v>
      </c>
      <c r="N740" s="487">
        <v>3</v>
      </c>
      <c r="O740" s="573">
        <v>1</v>
      </c>
      <c r="P740" s="488"/>
      <c r="Q740" s="513">
        <v>0</v>
      </c>
      <c r="R740" s="487"/>
      <c r="S740" s="513">
        <v>0</v>
      </c>
      <c r="T740" s="573"/>
      <c r="U740" s="529">
        <v>0</v>
      </c>
    </row>
    <row r="741" spans="1:21" ht="14.45" customHeight="1" x14ac:dyDescent="0.2">
      <c r="A741" s="486">
        <v>27</v>
      </c>
      <c r="B741" s="487" t="s">
        <v>503</v>
      </c>
      <c r="C741" s="487" t="s">
        <v>511</v>
      </c>
      <c r="D741" s="571" t="s">
        <v>1823</v>
      </c>
      <c r="E741" s="572" t="s">
        <v>516</v>
      </c>
      <c r="F741" s="487" t="s">
        <v>504</v>
      </c>
      <c r="G741" s="487" t="s">
        <v>541</v>
      </c>
      <c r="H741" s="487" t="s">
        <v>486</v>
      </c>
      <c r="I741" s="487" t="s">
        <v>545</v>
      </c>
      <c r="J741" s="487" t="s">
        <v>543</v>
      </c>
      <c r="K741" s="487" t="s">
        <v>546</v>
      </c>
      <c r="L741" s="488">
        <v>31.09</v>
      </c>
      <c r="M741" s="488">
        <v>373.08</v>
      </c>
      <c r="N741" s="487">
        <v>12</v>
      </c>
      <c r="O741" s="573">
        <v>7</v>
      </c>
      <c r="P741" s="488">
        <v>93.27</v>
      </c>
      <c r="Q741" s="513">
        <v>0.25</v>
      </c>
      <c r="R741" s="487">
        <v>3</v>
      </c>
      <c r="S741" s="513">
        <v>0.25</v>
      </c>
      <c r="T741" s="573">
        <v>2</v>
      </c>
      <c r="U741" s="529">
        <v>0.2857142857142857</v>
      </c>
    </row>
    <row r="742" spans="1:21" ht="14.45" customHeight="1" x14ac:dyDescent="0.2">
      <c r="A742" s="486">
        <v>27</v>
      </c>
      <c r="B742" s="487" t="s">
        <v>503</v>
      </c>
      <c r="C742" s="487" t="s">
        <v>511</v>
      </c>
      <c r="D742" s="571" t="s">
        <v>1823</v>
      </c>
      <c r="E742" s="572" t="s">
        <v>516</v>
      </c>
      <c r="F742" s="487" t="s">
        <v>504</v>
      </c>
      <c r="G742" s="487" t="s">
        <v>541</v>
      </c>
      <c r="H742" s="487" t="s">
        <v>271</v>
      </c>
      <c r="I742" s="487" t="s">
        <v>1143</v>
      </c>
      <c r="J742" s="487" t="s">
        <v>1144</v>
      </c>
      <c r="K742" s="487" t="s">
        <v>1145</v>
      </c>
      <c r="L742" s="488">
        <v>62.18</v>
      </c>
      <c r="M742" s="488">
        <v>248.72</v>
      </c>
      <c r="N742" s="487">
        <v>4</v>
      </c>
      <c r="O742" s="573">
        <v>2</v>
      </c>
      <c r="P742" s="488">
        <v>124.36</v>
      </c>
      <c r="Q742" s="513">
        <v>0.5</v>
      </c>
      <c r="R742" s="487">
        <v>2</v>
      </c>
      <c r="S742" s="513">
        <v>0.5</v>
      </c>
      <c r="T742" s="573">
        <v>1</v>
      </c>
      <c r="U742" s="529">
        <v>0.5</v>
      </c>
    </row>
    <row r="743" spans="1:21" ht="14.45" customHeight="1" x14ac:dyDescent="0.2">
      <c r="A743" s="486">
        <v>27</v>
      </c>
      <c r="B743" s="487" t="s">
        <v>503</v>
      </c>
      <c r="C743" s="487" t="s">
        <v>511</v>
      </c>
      <c r="D743" s="571" t="s">
        <v>1823</v>
      </c>
      <c r="E743" s="572" t="s">
        <v>516</v>
      </c>
      <c r="F743" s="487" t="s">
        <v>504</v>
      </c>
      <c r="G743" s="487" t="s">
        <v>541</v>
      </c>
      <c r="H743" s="487" t="s">
        <v>486</v>
      </c>
      <c r="I743" s="487" t="s">
        <v>1146</v>
      </c>
      <c r="J743" s="487" t="s">
        <v>543</v>
      </c>
      <c r="K743" s="487" t="s">
        <v>1145</v>
      </c>
      <c r="L743" s="488">
        <v>62.18</v>
      </c>
      <c r="M743" s="488">
        <v>124.36</v>
      </c>
      <c r="N743" s="487">
        <v>2</v>
      </c>
      <c r="O743" s="573">
        <v>1</v>
      </c>
      <c r="P743" s="488"/>
      <c r="Q743" s="513">
        <v>0</v>
      </c>
      <c r="R743" s="487"/>
      <c r="S743" s="513">
        <v>0</v>
      </c>
      <c r="T743" s="573"/>
      <c r="U743" s="529">
        <v>0</v>
      </c>
    </row>
    <row r="744" spans="1:21" ht="14.45" customHeight="1" x14ac:dyDescent="0.2">
      <c r="A744" s="486">
        <v>27</v>
      </c>
      <c r="B744" s="487" t="s">
        <v>503</v>
      </c>
      <c r="C744" s="487" t="s">
        <v>511</v>
      </c>
      <c r="D744" s="571" t="s">
        <v>1823</v>
      </c>
      <c r="E744" s="572" t="s">
        <v>516</v>
      </c>
      <c r="F744" s="487" t="s">
        <v>504</v>
      </c>
      <c r="G744" s="487" t="s">
        <v>541</v>
      </c>
      <c r="H744" s="487" t="s">
        <v>271</v>
      </c>
      <c r="I744" s="487" t="s">
        <v>1597</v>
      </c>
      <c r="J744" s="487" t="s">
        <v>1598</v>
      </c>
      <c r="K744" s="487" t="s">
        <v>1225</v>
      </c>
      <c r="L744" s="488">
        <v>15.55</v>
      </c>
      <c r="M744" s="488">
        <v>31.1</v>
      </c>
      <c r="N744" s="487">
        <v>2</v>
      </c>
      <c r="O744" s="573">
        <v>1</v>
      </c>
      <c r="P744" s="488"/>
      <c r="Q744" s="513">
        <v>0</v>
      </c>
      <c r="R744" s="487"/>
      <c r="S744" s="513">
        <v>0</v>
      </c>
      <c r="T744" s="573"/>
      <c r="U744" s="529">
        <v>0</v>
      </c>
    </row>
    <row r="745" spans="1:21" ht="14.45" customHeight="1" x14ac:dyDescent="0.2">
      <c r="A745" s="486">
        <v>27</v>
      </c>
      <c r="B745" s="487" t="s">
        <v>503</v>
      </c>
      <c r="C745" s="487" t="s">
        <v>511</v>
      </c>
      <c r="D745" s="571" t="s">
        <v>1823</v>
      </c>
      <c r="E745" s="572" t="s">
        <v>516</v>
      </c>
      <c r="F745" s="487" t="s">
        <v>504</v>
      </c>
      <c r="G745" s="487" t="s">
        <v>547</v>
      </c>
      <c r="H745" s="487" t="s">
        <v>486</v>
      </c>
      <c r="I745" s="487" t="s">
        <v>1148</v>
      </c>
      <c r="J745" s="487" t="s">
        <v>549</v>
      </c>
      <c r="K745" s="487" t="s">
        <v>1149</v>
      </c>
      <c r="L745" s="488">
        <v>279.52999999999997</v>
      </c>
      <c r="M745" s="488">
        <v>559.05999999999995</v>
      </c>
      <c r="N745" s="487">
        <v>2</v>
      </c>
      <c r="O745" s="573">
        <v>2</v>
      </c>
      <c r="P745" s="488">
        <v>279.52999999999997</v>
      </c>
      <c r="Q745" s="513">
        <v>0.5</v>
      </c>
      <c r="R745" s="487">
        <v>1</v>
      </c>
      <c r="S745" s="513">
        <v>0.5</v>
      </c>
      <c r="T745" s="573">
        <v>1</v>
      </c>
      <c r="U745" s="529">
        <v>0.5</v>
      </c>
    </row>
    <row r="746" spans="1:21" ht="14.45" customHeight="1" x14ac:dyDescent="0.2">
      <c r="A746" s="486">
        <v>27</v>
      </c>
      <c r="B746" s="487" t="s">
        <v>503</v>
      </c>
      <c r="C746" s="487" t="s">
        <v>511</v>
      </c>
      <c r="D746" s="571" t="s">
        <v>1823</v>
      </c>
      <c r="E746" s="572" t="s">
        <v>516</v>
      </c>
      <c r="F746" s="487" t="s">
        <v>504</v>
      </c>
      <c r="G746" s="487" t="s">
        <v>547</v>
      </c>
      <c r="H746" s="487" t="s">
        <v>486</v>
      </c>
      <c r="I746" s="487" t="s">
        <v>1148</v>
      </c>
      <c r="J746" s="487" t="s">
        <v>549</v>
      </c>
      <c r="K746" s="487" t="s">
        <v>1149</v>
      </c>
      <c r="L746" s="488">
        <v>165.41</v>
      </c>
      <c r="M746" s="488">
        <v>330.82</v>
      </c>
      <c r="N746" s="487">
        <v>2</v>
      </c>
      <c r="O746" s="573">
        <v>0.5</v>
      </c>
      <c r="P746" s="488">
        <v>165.41</v>
      </c>
      <c r="Q746" s="513">
        <v>0.5</v>
      </c>
      <c r="R746" s="487">
        <v>1</v>
      </c>
      <c r="S746" s="513">
        <v>0.5</v>
      </c>
      <c r="T746" s="573"/>
      <c r="U746" s="529">
        <v>0</v>
      </c>
    </row>
    <row r="747" spans="1:21" ht="14.45" customHeight="1" x14ac:dyDescent="0.2">
      <c r="A747" s="486">
        <v>27</v>
      </c>
      <c r="B747" s="487" t="s">
        <v>503</v>
      </c>
      <c r="C747" s="487" t="s">
        <v>511</v>
      </c>
      <c r="D747" s="571" t="s">
        <v>1823</v>
      </c>
      <c r="E747" s="572" t="s">
        <v>516</v>
      </c>
      <c r="F747" s="487" t="s">
        <v>504</v>
      </c>
      <c r="G747" s="487" t="s">
        <v>547</v>
      </c>
      <c r="H747" s="487" t="s">
        <v>271</v>
      </c>
      <c r="I747" s="487" t="s">
        <v>1412</v>
      </c>
      <c r="J747" s="487" t="s">
        <v>657</v>
      </c>
      <c r="K747" s="487" t="s">
        <v>1157</v>
      </c>
      <c r="L747" s="488">
        <v>477.84</v>
      </c>
      <c r="M747" s="488">
        <v>955.68</v>
      </c>
      <c r="N747" s="487">
        <v>2</v>
      </c>
      <c r="O747" s="573">
        <v>1.5</v>
      </c>
      <c r="P747" s="488"/>
      <c r="Q747" s="513">
        <v>0</v>
      </c>
      <c r="R747" s="487"/>
      <c r="S747" s="513">
        <v>0</v>
      </c>
      <c r="T747" s="573"/>
      <c r="U747" s="529">
        <v>0</v>
      </c>
    </row>
    <row r="748" spans="1:21" ht="14.45" customHeight="1" x14ac:dyDescent="0.2">
      <c r="A748" s="486">
        <v>27</v>
      </c>
      <c r="B748" s="487" t="s">
        <v>503</v>
      </c>
      <c r="C748" s="487" t="s">
        <v>511</v>
      </c>
      <c r="D748" s="571" t="s">
        <v>1823</v>
      </c>
      <c r="E748" s="572" t="s">
        <v>516</v>
      </c>
      <c r="F748" s="487" t="s">
        <v>504</v>
      </c>
      <c r="G748" s="487" t="s">
        <v>547</v>
      </c>
      <c r="H748" s="487" t="s">
        <v>271</v>
      </c>
      <c r="I748" s="487" t="s">
        <v>665</v>
      </c>
      <c r="J748" s="487" t="s">
        <v>666</v>
      </c>
      <c r="K748" s="487" t="s">
        <v>661</v>
      </c>
      <c r="L748" s="488">
        <v>279.52999999999997</v>
      </c>
      <c r="M748" s="488">
        <v>3074.83</v>
      </c>
      <c r="N748" s="487">
        <v>11</v>
      </c>
      <c r="O748" s="573">
        <v>11</v>
      </c>
      <c r="P748" s="488">
        <v>1956.7099999999998</v>
      </c>
      <c r="Q748" s="513">
        <v>0.63636363636363635</v>
      </c>
      <c r="R748" s="487">
        <v>7</v>
      </c>
      <c r="S748" s="513">
        <v>0.63636363636363635</v>
      </c>
      <c r="T748" s="573">
        <v>7</v>
      </c>
      <c r="U748" s="529">
        <v>0.63636363636363635</v>
      </c>
    </row>
    <row r="749" spans="1:21" ht="14.45" customHeight="1" x14ac:dyDescent="0.2">
      <c r="A749" s="486">
        <v>27</v>
      </c>
      <c r="B749" s="487" t="s">
        <v>503</v>
      </c>
      <c r="C749" s="487" t="s">
        <v>511</v>
      </c>
      <c r="D749" s="571" t="s">
        <v>1823</v>
      </c>
      <c r="E749" s="572" t="s">
        <v>516</v>
      </c>
      <c r="F749" s="487" t="s">
        <v>504</v>
      </c>
      <c r="G749" s="487" t="s">
        <v>547</v>
      </c>
      <c r="H749" s="487" t="s">
        <v>271</v>
      </c>
      <c r="I749" s="487" t="s">
        <v>667</v>
      </c>
      <c r="J749" s="487" t="s">
        <v>666</v>
      </c>
      <c r="K749" s="487" t="s">
        <v>554</v>
      </c>
      <c r="L749" s="488">
        <v>82.7</v>
      </c>
      <c r="M749" s="488">
        <v>82.7</v>
      </c>
      <c r="N749" s="487">
        <v>1</v>
      </c>
      <c r="O749" s="573">
        <v>0.5</v>
      </c>
      <c r="P749" s="488">
        <v>82.7</v>
      </c>
      <c r="Q749" s="513">
        <v>1</v>
      </c>
      <c r="R749" s="487">
        <v>1</v>
      </c>
      <c r="S749" s="513">
        <v>1</v>
      </c>
      <c r="T749" s="573">
        <v>0.5</v>
      </c>
      <c r="U749" s="529">
        <v>1</v>
      </c>
    </row>
    <row r="750" spans="1:21" ht="14.45" customHeight="1" x14ac:dyDescent="0.2">
      <c r="A750" s="486">
        <v>27</v>
      </c>
      <c r="B750" s="487" t="s">
        <v>503</v>
      </c>
      <c r="C750" s="487" t="s">
        <v>511</v>
      </c>
      <c r="D750" s="571" t="s">
        <v>1823</v>
      </c>
      <c r="E750" s="572" t="s">
        <v>516</v>
      </c>
      <c r="F750" s="487" t="s">
        <v>504</v>
      </c>
      <c r="G750" s="487" t="s">
        <v>547</v>
      </c>
      <c r="H750" s="487" t="s">
        <v>271</v>
      </c>
      <c r="I750" s="487" t="s">
        <v>667</v>
      </c>
      <c r="J750" s="487" t="s">
        <v>666</v>
      </c>
      <c r="K750" s="487" t="s">
        <v>554</v>
      </c>
      <c r="L750" s="488">
        <v>139.77000000000001</v>
      </c>
      <c r="M750" s="488">
        <v>838.62000000000012</v>
      </c>
      <c r="N750" s="487">
        <v>6</v>
      </c>
      <c r="O750" s="573">
        <v>6</v>
      </c>
      <c r="P750" s="488">
        <v>559.08000000000004</v>
      </c>
      <c r="Q750" s="513">
        <v>0.66666666666666663</v>
      </c>
      <c r="R750" s="487">
        <v>4</v>
      </c>
      <c r="S750" s="513">
        <v>0.66666666666666663</v>
      </c>
      <c r="T750" s="573">
        <v>4</v>
      </c>
      <c r="U750" s="529">
        <v>0.66666666666666663</v>
      </c>
    </row>
    <row r="751" spans="1:21" ht="14.45" customHeight="1" x14ac:dyDescent="0.2">
      <c r="A751" s="486">
        <v>27</v>
      </c>
      <c r="B751" s="487" t="s">
        <v>503</v>
      </c>
      <c r="C751" s="487" t="s">
        <v>511</v>
      </c>
      <c r="D751" s="571" t="s">
        <v>1823</v>
      </c>
      <c r="E751" s="572" t="s">
        <v>516</v>
      </c>
      <c r="F751" s="487" t="s">
        <v>504</v>
      </c>
      <c r="G751" s="487" t="s">
        <v>547</v>
      </c>
      <c r="H751" s="487" t="s">
        <v>271</v>
      </c>
      <c r="I751" s="487" t="s">
        <v>671</v>
      </c>
      <c r="J751" s="487" t="s">
        <v>666</v>
      </c>
      <c r="K751" s="487" t="s">
        <v>672</v>
      </c>
      <c r="L751" s="488">
        <v>430.05</v>
      </c>
      <c r="M751" s="488">
        <v>3870.45</v>
      </c>
      <c r="N751" s="487">
        <v>9</v>
      </c>
      <c r="O751" s="573">
        <v>9</v>
      </c>
      <c r="P751" s="488">
        <v>1720.2</v>
      </c>
      <c r="Q751" s="513">
        <v>0.44444444444444448</v>
      </c>
      <c r="R751" s="487">
        <v>4</v>
      </c>
      <c r="S751" s="513">
        <v>0.44444444444444442</v>
      </c>
      <c r="T751" s="573">
        <v>4</v>
      </c>
      <c r="U751" s="529">
        <v>0.44444444444444442</v>
      </c>
    </row>
    <row r="752" spans="1:21" ht="14.45" customHeight="1" x14ac:dyDescent="0.2">
      <c r="A752" s="486">
        <v>27</v>
      </c>
      <c r="B752" s="487" t="s">
        <v>503</v>
      </c>
      <c r="C752" s="487" t="s">
        <v>511</v>
      </c>
      <c r="D752" s="571" t="s">
        <v>1823</v>
      </c>
      <c r="E752" s="572" t="s">
        <v>516</v>
      </c>
      <c r="F752" s="487" t="s">
        <v>504</v>
      </c>
      <c r="G752" s="487" t="s">
        <v>547</v>
      </c>
      <c r="H752" s="487" t="s">
        <v>271</v>
      </c>
      <c r="I752" s="487" t="s">
        <v>671</v>
      </c>
      <c r="J752" s="487" t="s">
        <v>666</v>
      </c>
      <c r="K752" s="487" t="s">
        <v>672</v>
      </c>
      <c r="L752" s="488">
        <v>254.49</v>
      </c>
      <c r="M752" s="488">
        <v>508.98</v>
      </c>
      <c r="N752" s="487">
        <v>2</v>
      </c>
      <c r="O752" s="573">
        <v>1</v>
      </c>
      <c r="P752" s="488">
        <v>254.49</v>
      </c>
      <c r="Q752" s="513">
        <v>0.5</v>
      </c>
      <c r="R752" s="487">
        <v>1</v>
      </c>
      <c r="S752" s="513">
        <v>0.5</v>
      </c>
      <c r="T752" s="573">
        <v>0.5</v>
      </c>
      <c r="U752" s="529">
        <v>0.5</v>
      </c>
    </row>
    <row r="753" spans="1:21" ht="14.45" customHeight="1" x14ac:dyDescent="0.2">
      <c r="A753" s="486">
        <v>27</v>
      </c>
      <c r="B753" s="487" t="s">
        <v>503</v>
      </c>
      <c r="C753" s="487" t="s">
        <v>511</v>
      </c>
      <c r="D753" s="571" t="s">
        <v>1823</v>
      </c>
      <c r="E753" s="572" t="s">
        <v>516</v>
      </c>
      <c r="F753" s="487" t="s">
        <v>504</v>
      </c>
      <c r="G753" s="487" t="s">
        <v>547</v>
      </c>
      <c r="H753" s="487" t="s">
        <v>271</v>
      </c>
      <c r="I753" s="487" t="s">
        <v>674</v>
      </c>
      <c r="J753" s="487" t="s">
        <v>666</v>
      </c>
      <c r="K753" s="487" t="s">
        <v>675</v>
      </c>
      <c r="L753" s="488">
        <v>661.62</v>
      </c>
      <c r="M753" s="488">
        <v>661.62</v>
      </c>
      <c r="N753" s="487">
        <v>1</v>
      </c>
      <c r="O753" s="573">
        <v>1</v>
      </c>
      <c r="P753" s="488">
        <v>661.62</v>
      </c>
      <c r="Q753" s="513">
        <v>1</v>
      </c>
      <c r="R753" s="487">
        <v>1</v>
      </c>
      <c r="S753" s="513">
        <v>1</v>
      </c>
      <c r="T753" s="573">
        <v>1</v>
      </c>
      <c r="U753" s="529">
        <v>1</v>
      </c>
    </row>
    <row r="754" spans="1:21" ht="14.45" customHeight="1" x14ac:dyDescent="0.2">
      <c r="A754" s="486">
        <v>27</v>
      </c>
      <c r="B754" s="487" t="s">
        <v>503</v>
      </c>
      <c r="C754" s="487" t="s">
        <v>511</v>
      </c>
      <c r="D754" s="571" t="s">
        <v>1823</v>
      </c>
      <c r="E754" s="572" t="s">
        <v>516</v>
      </c>
      <c r="F754" s="487" t="s">
        <v>504</v>
      </c>
      <c r="G754" s="487" t="s">
        <v>676</v>
      </c>
      <c r="H754" s="487" t="s">
        <v>486</v>
      </c>
      <c r="I754" s="487" t="s">
        <v>1599</v>
      </c>
      <c r="J754" s="487" t="s">
        <v>1600</v>
      </c>
      <c r="K754" s="487" t="s">
        <v>1601</v>
      </c>
      <c r="L754" s="488">
        <v>372.8</v>
      </c>
      <c r="M754" s="488">
        <v>372.8</v>
      </c>
      <c r="N754" s="487">
        <v>1</v>
      </c>
      <c r="O754" s="573">
        <v>1</v>
      </c>
      <c r="P754" s="488">
        <v>372.8</v>
      </c>
      <c r="Q754" s="513">
        <v>1</v>
      </c>
      <c r="R754" s="487">
        <v>1</v>
      </c>
      <c r="S754" s="513">
        <v>1</v>
      </c>
      <c r="T754" s="573">
        <v>1</v>
      </c>
      <c r="U754" s="529">
        <v>1</v>
      </c>
    </row>
    <row r="755" spans="1:21" ht="14.45" customHeight="1" x14ac:dyDescent="0.2">
      <c r="A755" s="486">
        <v>27</v>
      </c>
      <c r="B755" s="487" t="s">
        <v>503</v>
      </c>
      <c r="C755" s="487" t="s">
        <v>511</v>
      </c>
      <c r="D755" s="571" t="s">
        <v>1823</v>
      </c>
      <c r="E755" s="572" t="s">
        <v>516</v>
      </c>
      <c r="F755" s="487" t="s">
        <v>504</v>
      </c>
      <c r="G755" s="487" t="s">
        <v>1415</v>
      </c>
      <c r="H755" s="487" t="s">
        <v>271</v>
      </c>
      <c r="I755" s="487" t="s">
        <v>1602</v>
      </c>
      <c r="J755" s="487" t="s">
        <v>1603</v>
      </c>
      <c r="K755" s="487" t="s">
        <v>1604</v>
      </c>
      <c r="L755" s="488">
        <v>103.8</v>
      </c>
      <c r="M755" s="488">
        <v>311.39999999999998</v>
      </c>
      <c r="N755" s="487">
        <v>3</v>
      </c>
      <c r="O755" s="573">
        <v>1</v>
      </c>
      <c r="P755" s="488"/>
      <c r="Q755" s="513">
        <v>0</v>
      </c>
      <c r="R755" s="487"/>
      <c r="S755" s="513">
        <v>0</v>
      </c>
      <c r="T755" s="573"/>
      <c r="U755" s="529">
        <v>0</v>
      </c>
    </row>
    <row r="756" spans="1:21" ht="14.45" customHeight="1" x14ac:dyDescent="0.2">
      <c r="A756" s="486">
        <v>27</v>
      </c>
      <c r="B756" s="487" t="s">
        <v>503</v>
      </c>
      <c r="C756" s="487" t="s">
        <v>511</v>
      </c>
      <c r="D756" s="571" t="s">
        <v>1823</v>
      </c>
      <c r="E756" s="572" t="s">
        <v>516</v>
      </c>
      <c r="F756" s="487" t="s">
        <v>504</v>
      </c>
      <c r="G756" s="487" t="s">
        <v>1415</v>
      </c>
      <c r="H756" s="487" t="s">
        <v>486</v>
      </c>
      <c r="I756" s="487" t="s">
        <v>1605</v>
      </c>
      <c r="J756" s="487" t="s">
        <v>1606</v>
      </c>
      <c r="K756" s="487" t="s">
        <v>1604</v>
      </c>
      <c r="L756" s="488">
        <v>103.8</v>
      </c>
      <c r="M756" s="488">
        <v>311.39999999999998</v>
      </c>
      <c r="N756" s="487">
        <v>3</v>
      </c>
      <c r="O756" s="573">
        <v>1</v>
      </c>
      <c r="P756" s="488"/>
      <c r="Q756" s="513">
        <v>0</v>
      </c>
      <c r="R756" s="487"/>
      <c r="S756" s="513">
        <v>0</v>
      </c>
      <c r="T756" s="573"/>
      <c r="U756" s="529">
        <v>0</v>
      </c>
    </row>
    <row r="757" spans="1:21" ht="14.45" customHeight="1" x14ac:dyDescent="0.2">
      <c r="A757" s="486">
        <v>27</v>
      </c>
      <c r="B757" s="487" t="s">
        <v>503</v>
      </c>
      <c r="C757" s="487" t="s">
        <v>511</v>
      </c>
      <c r="D757" s="571" t="s">
        <v>1823</v>
      </c>
      <c r="E757" s="572" t="s">
        <v>516</v>
      </c>
      <c r="F757" s="487" t="s">
        <v>504</v>
      </c>
      <c r="G757" s="487" t="s">
        <v>680</v>
      </c>
      <c r="H757" s="487" t="s">
        <v>271</v>
      </c>
      <c r="I757" s="487" t="s">
        <v>681</v>
      </c>
      <c r="J757" s="487" t="s">
        <v>682</v>
      </c>
      <c r="K757" s="487" t="s">
        <v>600</v>
      </c>
      <c r="L757" s="488">
        <v>234.07</v>
      </c>
      <c r="M757" s="488">
        <v>234.07</v>
      </c>
      <c r="N757" s="487">
        <v>1</v>
      </c>
      <c r="O757" s="573">
        <v>1</v>
      </c>
      <c r="P757" s="488"/>
      <c r="Q757" s="513">
        <v>0</v>
      </c>
      <c r="R757" s="487"/>
      <c r="S757" s="513">
        <v>0</v>
      </c>
      <c r="T757" s="573"/>
      <c r="U757" s="529">
        <v>0</v>
      </c>
    </row>
    <row r="758" spans="1:21" ht="14.45" customHeight="1" x14ac:dyDescent="0.2">
      <c r="A758" s="486">
        <v>27</v>
      </c>
      <c r="B758" s="487" t="s">
        <v>503</v>
      </c>
      <c r="C758" s="487" t="s">
        <v>511</v>
      </c>
      <c r="D758" s="571" t="s">
        <v>1823</v>
      </c>
      <c r="E758" s="572" t="s">
        <v>516</v>
      </c>
      <c r="F758" s="487" t="s">
        <v>504</v>
      </c>
      <c r="G758" s="487" t="s">
        <v>680</v>
      </c>
      <c r="H758" s="487" t="s">
        <v>271</v>
      </c>
      <c r="I758" s="487" t="s">
        <v>1607</v>
      </c>
      <c r="J758" s="487" t="s">
        <v>1608</v>
      </c>
      <c r="K758" s="487" t="s">
        <v>718</v>
      </c>
      <c r="L758" s="488">
        <v>70.23</v>
      </c>
      <c r="M758" s="488">
        <v>140.46</v>
      </c>
      <c r="N758" s="487">
        <v>2</v>
      </c>
      <c r="O758" s="573">
        <v>1</v>
      </c>
      <c r="P758" s="488">
        <v>140.46</v>
      </c>
      <c r="Q758" s="513">
        <v>1</v>
      </c>
      <c r="R758" s="487">
        <v>2</v>
      </c>
      <c r="S758" s="513">
        <v>1</v>
      </c>
      <c r="T758" s="573">
        <v>1</v>
      </c>
      <c r="U758" s="529">
        <v>1</v>
      </c>
    </row>
    <row r="759" spans="1:21" ht="14.45" customHeight="1" x14ac:dyDescent="0.2">
      <c r="A759" s="486">
        <v>27</v>
      </c>
      <c r="B759" s="487" t="s">
        <v>503</v>
      </c>
      <c r="C759" s="487" t="s">
        <v>511</v>
      </c>
      <c r="D759" s="571" t="s">
        <v>1823</v>
      </c>
      <c r="E759" s="572" t="s">
        <v>516</v>
      </c>
      <c r="F759" s="487" t="s">
        <v>504</v>
      </c>
      <c r="G759" s="487" t="s">
        <v>690</v>
      </c>
      <c r="H759" s="487" t="s">
        <v>271</v>
      </c>
      <c r="I759" s="487" t="s">
        <v>691</v>
      </c>
      <c r="J759" s="487" t="s">
        <v>692</v>
      </c>
      <c r="K759" s="487" t="s">
        <v>693</v>
      </c>
      <c r="L759" s="488">
        <v>0</v>
      </c>
      <c r="M759" s="488">
        <v>0</v>
      </c>
      <c r="N759" s="487">
        <v>1</v>
      </c>
      <c r="O759" s="573">
        <v>1</v>
      </c>
      <c r="P759" s="488">
        <v>0</v>
      </c>
      <c r="Q759" s="513"/>
      <c r="R759" s="487">
        <v>1</v>
      </c>
      <c r="S759" s="513">
        <v>1</v>
      </c>
      <c r="T759" s="573">
        <v>1</v>
      </c>
      <c r="U759" s="529">
        <v>1</v>
      </c>
    </row>
    <row r="760" spans="1:21" ht="14.45" customHeight="1" x14ac:dyDescent="0.2">
      <c r="A760" s="486">
        <v>27</v>
      </c>
      <c r="B760" s="487" t="s">
        <v>503</v>
      </c>
      <c r="C760" s="487" t="s">
        <v>511</v>
      </c>
      <c r="D760" s="571" t="s">
        <v>1823</v>
      </c>
      <c r="E760" s="572" t="s">
        <v>516</v>
      </c>
      <c r="F760" s="487" t="s">
        <v>504</v>
      </c>
      <c r="G760" s="487" t="s">
        <v>690</v>
      </c>
      <c r="H760" s="487" t="s">
        <v>271</v>
      </c>
      <c r="I760" s="487" t="s">
        <v>691</v>
      </c>
      <c r="J760" s="487" t="s">
        <v>692</v>
      </c>
      <c r="K760" s="487" t="s">
        <v>693</v>
      </c>
      <c r="L760" s="488">
        <v>105.32</v>
      </c>
      <c r="M760" s="488">
        <v>105.32</v>
      </c>
      <c r="N760" s="487">
        <v>1</v>
      </c>
      <c r="O760" s="573">
        <v>1</v>
      </c>
      <c r="P760" s="488"/>
      <c r="Q760" s="513">
        <v>0</v>
      </c>
      <c r="R760" s="487"/>
      <c r="S760" s="513">
        <v>0</v>
      </c>
      <c r="T760" s="573"/>
      <c r="U760" s="529">
        <v>0</v>
      </c>
    </row>
    <row r="761" spans="1:21" ht="14.45" customHeight="1" x14ac:dyDescent="0.2">
      <c r="A761" s="486">
        <v>27</v>
      </c>
      <c r="B761" s="487" t="s">
        <v>503</v>
      </c>
      <c r="C761" s="487" t="s">
        <v>511</v>
      </c>
      <c r="D761" s="571" t="s">
        <v>1823</v>
      </c>
      <c r="E761" s="572" t="s">
        <v>516</v>
      </c>
      <c r="F761" s="487" t="s">
        <v>504</v>
      </c>
      <c r="G761" s="487" t="s">
        <v>690</v>
      </c>
      <c r="H761" s="487" t="s">
        <v>271</v>
      </c>
      <c r="I761" s="487" t="s">
        <v>694</v>
      </c>
      <c r="J761" s="487" t="s">
        <v>692</v>
      </c>
      <c r="K761" s="487" t="s">
        <v>554</v>
      </c>
      <c r="L761" s="488">
        <v>210.66</v>
      </c>
      <c r="M761" s="488">
        <v>210.66</v>
      </c>
      <c r="N761" s="487">
        <v>1</v>
      </c>
      <c r="O761" s="573">
        <v>1</v>
      </c>
      <c r="P761" s="488">
        <v>210.66</v>
      </c>
      <c r="Q761" s="513">
        <v>1</v>
      </c>
      <c r="R761" s="487">
        <v>1</v>
      </c>
      <c r="S761" s="513">
        <v>1</v>
      </c>
      <c r="T761" s="573">
        <v>1</v>
      </c>
      <c r="U761" s="529">
        <v>1</v>
      </c>
    </row>
    <row r="762" spans="1:21" ht="14.45" customHeight="1" x14ac:dyDescent="0.2">
      <c r="A762" s="486">
        <v>27</v>
      </c>
      <c r="B762" s="487" t="s">
        <v>503</v>
      </c>
      <c r="C762" s="487" t="s">
        <v>511</v>
      </c>
      <c r="D762" s="571" t="s">
        <v>1823</v>
      </c>
      <c r="E762" s="572" t="s">
        <v>516</v>
      </c>
      <c r="F762" s="487" t="s">
        <v>504</v>
      </c>
      <c r="G762" s="487" t="s">
        <v>690</v>
      </c>
      <c r="H762" s="487" t="s">
        <v>271</v>
      </c>
      <c r="I762" s="487" t="s">
        <v>1158</v>
      </c>
      <c r="J762" s="487" t="s">
        <v>1159</v>
      </c>
      <c r="K762" s="487" t="s">
        <v>1160</v>
      </c>
      <c r="L762" s="488">
        <v>16.38</v>
      </c>
      <c r="M762" s="488">
        <v>49.14</v>
      </c>
      <c r="N762" s="487">
        <v>3</v>
      </c>
      <c r="O762" s="573">
        <v>1</v>
      </c>
      <c r="P762" s="488"/>
      <c r="Q762" s="513">
        <v>0</v>
      </c>
      <c r="R762" s="487"/>
      <c r="S762" s="513">
        <v>0</v>
      </c>
      <c r="T762" s="573"/>
      <c r="U762" s="529">
        <v>0</v>
      </c>
    </row>
    <row r="763" spans="1:21" ht="14.45" customHeight="1" x14ac:dyDescent="0.2">
      <c r="A763" s="486">
        <v>27</v>
      </c>
      <c r="B763" s="487" t="s">
        <v>503</v>
      </c>
      <c r="C763" s="487" t="s">
        <v>511</v>
      </c>
      <c r="D763" s="571" t="s">
        <v>1823</v>
      </c>
      <c r="E763" s="572" t="s">
        <v>516</v>
      </c>
      <c r="F763" s="487" t="s">
        <v>504</v>
      </c>
      <c r="G763" s="487" t="s">
        <v>690</v>
      </c>
      <c r="H763" s="487" t="s">
        <v>271</v>
      </c>
      <c r="I763" s="487" t="s">
        <v>1163</v>
      </c>
      <c r="J763" s="487" t="s">
        <v>692</v>
      </c>
      <c r="K763" s="487" t="s">
        <v>697</v>
      </c>
      <c r="L763" s="488">
        <v>35.11</v>
      </c>
      <c r="M763" s="488">
        <v>210.66</v>
      </c>
      <c r="N763" s="487">
        <v>6</v>
      </c>
      <c r="O763" s="573">
        <v>2.5</v>
      </c>
      <c r="P763" s="488">
        <v>140.44</v>
      </c>
      <c r="Q763" s="513">
        <v>0.66666666666666663</v>
      </c>
      <c r="R763" s="487">
        <v>4</v>
      </c>
      <c r="S763" s="513">
        <v>0.66666666666666663</v>
      </c>
      <c r="T763" s="573">
        <v>1.5</v>
      </c>
      <c r="U763" s="529">
        <v>0.6</v>
      </c>
    </row>
    <row r="764" spans="1:21" ht="14.45" customHeight="1" x14ac:dyDescent="0.2">
      <c r="A764" s="486">
        <v>27</v>
      </c>
      <c r="B764" s="487" t="s">
        <v>503</v>
      </c>
      <c r="C764" s="487" t="s">
        <v>511</v>
      </c>
      <c r="D764" s="571" t="s">
        <v>1823</v>
      </c>
      <c r="E764" s="572" t="s">
        <v>516</v>
      </c>
      <c r="F764" s="487" t="s">
        <v>504</v>
      </c>
      <c r="G764" s="487" t="s">
        <v>690</v>
      </c>
      <c r="H764" s="487" t="s">
        <v>271</v>
      </c>
      <c r="I764" s="487" t="s">
        <v>1609</v>
      </c>
      <c r="J764" s="487" t="s">
        <v>1610</v>
      </c>
      <c r="K764" s="487" t="s">
        <v>704</v>
      </c>
      <c r="L764" s="488">
        <v>70.23</v>
      </c>
      <c r="M764" s="488">
        <v>140.46</v>
      </c>
      <c r="N764" s="487">
        <v>2</v>
      </c>
      <c r="O764" s="573">
        <v>1</v>
      </c>
      <c r="P764" s="488">
        <v>140.46</v>
      </c>
      <c r="Q764" s="513">
        <v>1</v>
      </c>
      <c r="R764" s="487">
        <v>2</v>
      </c>
      <c r="S764" s="513">
        <v>1</v>
      </c>
      <c r="T764" s="573">
        <v>1</v>
      </c>
      <c r="U764" s="529">
        <v>1</v>
      </c>
    </row>
    <row r="765" spans="1:21" ht="14.45" customHeight="1" x14ac:dyDescent="0.2">
      <c r="A765" s="486">
        <v>27</v>
      </c>
      <c r="B765" s="487" t="s">
        <v>503</v>
      </c>
      <c r="C765" s="487" t="s">
        <v>511</v>
      </c>
      <c r="D765" s="571" t="s">
        <v>1823</v>
      </c>
      <c r="E765" s="572" t="s">
        <v>516</v>
      </c>
      <c r="F765" s="487" t="s">
        <v>504</v>
      </c>
      <c r="G765" s="487" t="s">
        <v>690</v>
      </c>
      <c r="H765" s="487" t="s">
        <v>271</v>
      </c>
      <c r="I765" s="487" t="s">
        <v>695</v>
      </c>
      <c r="J765" s="487" t="s">
        <v>696</v>
      </c>
      <c r="K765" s="487" t="s">
        <v>697</v>
      </c>
      <c r="L765" s="488">
        <v>35.11</v>
      </c>
      <c r="M765" s="488">
        <v>105.33</v>
      </c>
      <c r="N765" s="487">
        <v>3</v>
      </c>
      <c r="O765" s="573">
        <v>1</v>
      </c>
      <c r="P765" s="488">
        <v>105.33</v>
      </c>
      <c r="Q765" s="513">
        <v>1</v>
      </c>
      <c r="R765" s="487">
        <v>3</v>
      </c>
      <c r="S765" s="513">
        <v>1</v>
      </c>
      <c r="T765" s="573">
        <v>1</v>
      </c>
      <c r="U765" s="529">
        <v>1</v>
      </c>
    </row>
    <row r="766" spans="1:21" ht="14.45" customHeight="1" x14ac:dyDescent="0.2">
      <c r="A766" s="486">
        <v>27</v>
      </c>
      <c r="B766" s="487" t="s">
        <v>503</v>
      </c>
      <c r="C766" s="487" t="s">
        <v>511</v>
      </c>
      <c r="D766" s="571" t="s">
        <v>1823</v>
      </c>
      <c r="E766" s="572" t="s">
        <v>516</v>
      </c>
      <c r="F766" s="487" t="s">
        <v>504</v>
      </c>
      <c r="G766" s="487" t="s">
        <v>690</v>
      </c>
      <c r="H766" s="487" t="s">
        <v>486</v>
      </c>
      <c r="I766" s="487" t="s">
        <v>1611</v>
      </c>
      <c r="J766" s="487" t="s">
        <v>699</v>
      </c>
      <c r="K766" s="487" t="s">
        <v>704</v>
      </c>
      <c r="L766" s="488">
        <v>70.23</v>
      </c>
      <c r="M766" s="488">
        <v>280.92</v>
      </c>
      <c r="N766" s="487">
        <v>4</v>
      </c>
      <c r="O766" s="573">
        <v>2</v>
      </c>
      <c r="P766" s="488"/>
      <c r="Q766" s="513">
        <v>0</v>
      </c>
      <c r="R766" s="487"/>
      <c r="S766" s="513">
        <v>0</v>
      </c>
      <c r="T766" s="573"/>
      <c r="U766" s="529">
        <v>0</v>
      </c>
    </row>
    <row r="767" spans="1:21" ht="14.45" customHeight="1" x14ac:dyDescent="0.2">
      <c r="A767" s="486">
        <v>27</v>
      </c>
      <c r="B767" s="487" t="s">
        <v>503</v>
      </c>
      <c r="C767" s="487" t="s">
        <v>511</v>
      </c>
      <c r="D767" s="571" t="s">
        <v>1823</v>
      </c>
      <c r="E767" s="572" t="s">
        <v>516</v>
      </c>
      <c r="F767" s="487" t="s">
        <v>504</v>
      </c>
      <c r="G767" s="487" t="s">
        <v>690</v>
      </c>
      <c r="H767" s="487" t="s">
        <v>271</v>
      </c>
      <c r="I767" s="487" t="s">
        <v>1164</v>
      </c>
      <c r="J767" s="487" t="s">
        <v>699</v>
      </c>
      <c r="K767" s="487" t="s">
        <v>701</v>
      </c>
      <c r="L767" s="488">
        <v>117.03</v>
      </c>
      <c r="M767" s="488">
        <v>234.06</v>
      </c>
      <c r="N767" s="487">
        <v>2</v>
      </c>
      <c r="O767" s="573">
        <v>1</v>
      </c>
      <c r="P767" s="488"/>
      <c r="Q767" s="513">
        <v>0</v>
      </c>
      <c r="R767" s="487"/>
      <c r="S767" s="513">
        <v>0</v>
      </c>
      <c r="T767" s="573"/>
      <c r="U767" s="529">
        <v>0</v>
      </c>
    </row>
    <row r="768" spans="1:21" ht="14.45" customHeight="1" x14ac:dyDescent="0.2">
      <c r="A768" s="486">
        <v>27</v>
      </c>
      <c r="B768" s="487" t="s">
        <v>503</v>
      </c>
      <c r="C768" s="487" t="s">
        <v>511</v>
      </c>
      <c r="D768" s="571" t="s">
        <v>1823</v>
      </c>
      <c r="E768" s="572" t="s">
        <v>516</v>
      </c>
      <c r="F768" s="487" t="s">
        <v>504</v>
      </c>
      <c r="G768" s="487" t="s">
        <v>690</v>
      </c>
      <c r="H768" s="487" t="s">
        <v>271</v>
      </c>
      <c r="I768" s="487" t="s">
        <v>700</v>
      </c>
      <c r="J768" s="487" t="s">
        <v>696</v>
      </c>
      <c r="K768" s="487" t="s">
        <v>701</v>
      </c>
      <c r="L768" s="488">
        <v>117.03</v>
      </c>
      <c r="M768" s="488">
        <v>117.03</v>
      </c>
      <c r="N768" s="487">
        <v>1</v>
      </c>
      <c r="O768" s="573">
        <v>1</v>
      </c>
      <c r="P768" s="488"/>
      <c r="Q768" s="513">
        <v>0</v>
      </c>
      <c r="R768" s="487"/>
      <c r="S768" s="513">
        <v>0</v>
      </c>
      <c r="T768" s="573"/>
      <c r="U768" s="529">
        <v>0</v>
      </c>
    </row>
    <row r="769" spans="1:21" ht="14.45" customHeight="1" x14ac:dyDescent="0.2">
      <c r="A769" s="486">
        <v>27</v>
      </c>
      <c r="B769" s="487" t="s">
        <v>503</v>
      </c>
      <c r="C769" s="487" t="s">
        <v>511</v>
      </c>
      <c r="D769" s="571" t="s">
        <v>1823</v>
      </c>
      <c r="E769" s="572" t="s">
        <v>516</v>
      </c>
      <c r="F769" s="487" t="s">
        <v>504</v>
      </c>
      <c r="G769" s="487" t="s">
        <v>690</v>
      </c>
      <c r="H769" s="487" t="s">
        <v>271</v>
      </c>
      <c r="I769" s="487" t="s">
        <v>1612</v>
      </c>
      <c r="J769" s="487" t="s">
        <v>1159</v>
      </c>
      <c r="K769" s="487" t="s">
        <v>663</v>
      </c>
      <c r="L769" s="488">
        <v>234.07</v>
      </c>
      <c r="M769" s="488">
        <v>468.14</v>
      </c>
      <c r="N769" s="487">
        <v>2</v>
      </c>
      <c r="O769" s="573">
        <v>2</v>
      </c>
      <c r="P769" s="488">
        <v>234.07</v>
      </c>
      <c r="Q769" s="513">
        <v>0.5</v>
      </c>
      <c r="R769" s="487">
        <v>1</v>
      </c>
      <c r="S769" s="513">
        <v>0.5</v>
      </c>
      <c r="T769" s="573">
        <v>1</v>
      </c>
      <c r="U769" s="529">
        <v>0.5</v>
      </c>
    </row>
    <row r="770" spans="1:21" ht="14.45" customHeight="1" x14ac:dyDescent="0.2">
      <c r="A770" s="486">
        <v>27</v>
      </c>
      <c r="B770" s="487" t="s">
        <v>503</v>
      </c>
      <c r="C770" s="487" t="s">
        <v>511</v>
      </c>
      <c r="D770" s="571" t="s">
        <v>1823</v>
      </c>
      <c r="E770" s="572" t="s">
        <v>516</v>
      </c>
      <c r="F770" s="487" t="s">
        <v>504</v>
      </c>
      <c r="G770" s="487" t="s">
        <v>690</v>
      </c>
      <c r="H770" s="487" t="s">
        <v>486</v>
      </c>
      <c r="I770" s="487" t="s">
        <v>702</v>
      </c>
      <c r="J770" s="487" t="s">
        <v>699</v>
      </c>
      <c r="K770" s="487" t="s">
        <v>701</v>
      </c>
      <c r="L770" s="488">
        <v>117.03</v>
      </c>
      <c r="M770" s="488">
        <v>351.09000000000003</v>
      </c>
      <c r="N770" s="487">
        <v>3</v>
      </c>
      <c r="O770" s="573">
        <v>3</v>
      </c>
      <c r="P770" s="488">
        <v>234.06</v>
      </c>
      <c r="Q770" s="513">
        <v>0.66666666666666663</v>
      </c>
      <c r="R770" s="487">
        <v>2</v>
      </c>
      <c r="S770" s="513">
        <v>0.66666666666666663</v>
      </c>
      <c r="T770" s="573">
        <v>2</v>
      </c>
      <c r="U770" s="529">
        <v>0.66666666666666663</v>
      </c>
    </row>
    <row r="771" spans="1:21" ht="14.45" customHeight="1" x14ac:dyDescent="0.2">
      <c r="A771" s="486">
        <v>27</v>
      </c>
      <c r="B771" s="487" t="s">
        <v>503</v>
      </c>
      <c r="C771" s="487" t="s">
        <v>511</v>
      </c>
      <c r="D771" s="571" t="s">
        <v>1823</v>
      </c>
      <c r="E771" s="572" t="s">
        <v>516</v>
      </c>
      <c r="F771" s="487" t="s">
        <v>504</v>
      </c>
      <c r="G771" s="487" t="s">
        <v>690</v>
      </c>
      <c r="H771" s="487" t="s">
        <v>486</v>
      </c>
      <c r="I771" s="487" t="s">
        <v>1168</v>
      </c>
      <c r="J771" s="487" t="s">
        <v>699</v>
      </c>
      <c r="K771" s="487" t="s">
        <v>663</v>
      </c>
      <c r="L771" s="488">
        <v>234.07</v>
      </c>
      <c r="M771" s="488">
        <v>234.07</v>
      </c>
      <c r="N771" s="487">
        <v>1</v>
      </c>
      <c r="O771" s="573">
        <v>1</v>
      </c>
      <c r="P771" s="488">
        <v>234.07</v>
      </c>
      <c r="Q771" s="513">
        <v>1</v>
      </c>
      <c r="R771" s="487">
        <v>1</v>
      </c>
      <c r="S771" s="513">
        <v>1</v>
      </c>
      <c r="T771" s="573">
        <v>1</v>
      </c>
      <c r="U771" s="529">
        <v>1</v>
      </c>
    </row>
    <row r="772" spans="1:21" ht="14.45" customHeight="1" x14ac:dyDescent="0.2">
      <c r="A772" s="486">
        <v>27</v>
      </c>
      <c r="B772" s="487" t="s">
        <v>503</v>
      </c>
      <c r="C772" s="487" t="s">
        <v>511</v>
      </c>
      <c r="D772" s="571" t="s">
        <v>1823</v>
      </c>
      <c r="E772" s="572" t="s">
        <v>516</v>
      </c>
      <c r="F772" s="487" t="s">
        <v>504</v>
      </c>
      <c r="G772" s="487" t="s">
        <v>690</v>
      </c>
      <c r="H772" s="487" t="s">
        <v>486</v>
      </c>
      <c r="I772" s="487" t="s">
        <v>1169</v>
      </c>
      <c r="J772" s="487" t="s">
        <v>699</v>
      </c>
      <c r="K772" s="487" t="s">
        <v>1170</v>
      </c>
      <c r="L772" s="488">
        <v>17.559999999999999</v>
      </c>
      <c r="M772" s="488">
        <v>87.799999999999983</v>
      </c>
      <c r="N772" s="487">
        <v>5</v>
      </c>
      <c r="O772" s="573">
        <v>2</v>
      </c>
      <c r="P772" s="488">
        <v>52.679999999999993</v>
      </c>
      <c r="Q772" s="513">
        <v>0.6</v>
      </c>
      <c r="R772" s="487">
        <v>3</v>
      </c>
      <c r="S772" s="513">
        <v>0.6</v>
      </c>
      <c r="T772" s="573">
        <v>1</v>
      </c>
      <c r="U772" s="529">
        <v>0.5</v>
      </c>
    </row>
    <row r="773" spans="1:21" ht="14.45" customHeight="1" x14ac:dyDescent="0.2">
      <c r="A773" s="486">
        <v>27</v>
      </c>
      <c r="B773" s="487" t="s">
        <v>503</v>
      </c>
      <c r="C773" s="487" t="s">
        <v>511</v>
      </c>
      <c r="D773" s="571" t="s">
        <v>1823</v>
      </c>
      <c r="E773" s="572" t="s">
        <v>516</v>
      </c>
      <c r="F773" s="487" t="s">
        <v>504</v>
      </c>
      <c r="G773" s="487" t="s">
        <v>706</v>
      </c>
      <c r="H773" s="487" t="s">
        <v>486</v>
      </c>
      <c r="I773" s="487" t="s">
        <v>707</v>
      </c>
      <c r="J773" s="487" t="s">
        <v>708</v>
      </c>
      <c r="K773" s="487" t="s">
        <v>709</v>
      </c>
      <c r="L773" s="488">
        <v>36.369999999999997</v>
      </c>
      <c r="M773" s="488">
        <v>109.10999999999999</v>
      </c>
      <c r="N773" s="487">
        <v>3</v>
      </c>
      <c r="O773" s="573">
        <v>1</v>
      </c>
      <c r="P773" s="488">
        <v>109.10999999999999</v>
      </c>
      <c r="Q773" s="513">
        <v>1</v>
      </c>
      <c r="R773" s="487">
        <v>3</v>
      </c>
      <c r="S773" s="513">
        <v>1</v>
      </c>
      <c r="T773" s="573">
        <v>1</v>
      </c>
      <c r="U773" s="529">
        <v>1</v>
      </c>
    </row>
    <row r="774" spans="1:21" ht="14.45" customHeight="1" x14ac:dyDescent="0.2">
      <c r="A774" s="486">
        <v>27</v>
      </c>
      <c r="B774" s="487" t="s">
        <v>503</v>
      </c>
      <c r="C774" s="487" t="s">
        <v>511</v>
      </c>
      <c r="D774" s="571" t="s">
        <v>1823</v>
      </c>
      <c r="E774" s="572" t="s">
        <v>516</v>
      </c>
      <c r="F774" s="487" t="s">
        <v>504</v>
      </c>
      <c r="G774" s="487" t="s">
        <v>706</v>
      </c>
      <c r="H774" s="487" t="s">
        <v>486</v>
      </c>
      <c r="I774" s="487" t="s">
        <v>1173</v>
      </c>
      <c r="J774" s="487" t="s">
        <v>708</v>
      </c>
      <c r="K774" s="487" t="s">
        <v>1174</v>
      </c>
      <c r="L774" s="488">
        <v>100.77</v>
      </c>
      <c r="M774" s="488">
        <v>302.31</v>
      </c>
      <c r="N774" s="487">
        <v>3</v>
      </c>
      <c r="O774" s="573">
        <v>1</v>
      </c>
      <c r="P774" s="488">
        <v>302.31</v>
      </c>
      <c r="Q774" s="513">
        <v>1</v>
      </c>
      <c r="R774" s="487">
        <v>3</v>
      </c>
      <c r="S774" s="513">
        <v>1</v>
      </c>
      <c r="T774" s="573">
        <v>1</v>
      </c>
      <c r="U774" s="529">
        <v>1</v>
      </c>
    </row>
    <row r="775" spans="1:21" ht="14.45" customHeight="1" x14ac:dyDescent="0.2">
      <c r="A775" s="486">
        <v>27</v>
      </c>
      <c r="B775" s="487" t="s">
        <v>503</v>
      </c>
      <c r="C775" s="487" t="s">
        <v>511</v>
      </c>
      <c r="D775" s="571" t="s">
        <v>1823</v>
      </c>
      <c r="E775" s="572" t="s">
        <v>516</v>
      </c>
      <c r="F775" s="487" t="s">
        <v>504</v>
      </c>
      <c r="G775" s="487" t="s">
        <v>1613</v>
      </c>
      <c r="H775" s="487" t="s">
        <v>486</v>
      </c>
      <c r="I775" s="487" t="s">
        <v>1614</v>
      </c>
      <c r="J775" s="487" t="s">
        <v>1615</v>
      </c>
      <c r="K775" s="487" t="s">
        <v>1616</v>
      </c>
      <c r="L775" s="488">
        <v>48.01</v>
      </c>
      <c r="M775" s="488">
        <v>96.02</v>
      </c>
      <c r="N775" s="487">
        <v>2</v>
      </c>
      <c r="O775" s="573">
        <v>1</v>
      </c>
      <c r="P775" s="488"/>
      <c r="Q775" s="513">
        <v>0</v>
      </c>
      <c r="R775" s="487"/>
      <c r="S775" s="513">
        <v>0</v>
      </c>
      <c r="T775" s="573"/>
      <c r="U775" s="529">
        <v>0</v>
      </c>
    </row>
    <row r="776" spans="1:21" ht="14.45" customHeight="1" x14ac:dyDescent="0.2">
      <c r="A776" s="486">
        <v>27</v>
      </c>
      <c r="B776" s="487" t="s">
        <v>503</v>
      </c>
      <c r="C776" s="487" t="s">
        <v>511</v>
      </c>
      <c r="D776" s="571" t="s">
        <v>1823</v>
      </c>
      <c r="E776" s="572" t="s">
        <v>516</v>
      </c>
      <c r="F776" s="487" t="s">
        <v>504</v>
      </c>
      <c r="G776" s="487" t="s">
        <v>1613</v>
      </c>
      <c r="H776" s="487" t="s">
        <v>271</v>
      </c>
      <c r="I776" s="487" t="s">
        <v>1617</v>
      </c>
      <c r="J776" s="487" t="s">
        <v>1615</v>
      </c>
      <c r="K776" s="487" t="s">
        <v>1459</v>
      </c>
      <c r="L776" s="488">
        <v>134.44999999999999</v>
      </c>
      <c r="M776" s="488">
        <v>134.44999999999999</v>
      </c>
      <c r="N776" s="487">
        <v>1</v>
      </c>
      <c r="O776" s="573">
        <v>1</v>
      </c>
      <c r="P776" s="488"/>
      <c r="Q776" s="513">
        <v>0</v>
      </c>
      <c r="R776" s="487"/>
      <c r="S776" s="513">
        <v>0</v>
      </c>
      <c r="T776" s="573"/>
      <c r="U776" s="529">
        <v>0</v>
      </c>
    </row>
    <row r="777" spans="1:21" ht="14.45" customHeight="1" x14ac:dyDescent="0.2">
      <c r="A777" s="486">
        <v>27</v>
      </c>
      <c r="B777" s="487" t="s">
        <v>503</v>
      </c>
      <c r="C777" s="487" t="s">
        <v>511</v>
      </c>
      <c r="D777" s="571" t="s">
        <v>1823</v>
      </c>
      <c r="E777" s="572" t="s">
        <v>516</v>
      </c>
      <c r="F777" s="487" t="s">
        <v>504</v>
      </c>
      <c r="G777" s="487" t="s">
        <v>710</v>
      </c>
      <c r="H777" s="487" t="s">
        <v>271</v>
      </c>
      <c r="I777" s="487" t="s">
        <v>711</v>
      </c>
      <c r="J777" s="487" t="s">
        <v>712</v>
      </c>
      <c r="K777" s="487" t="s">
        <v>713</v>
      </c>
      <c r="L777" s="488">
        <v>0</v>
      </c>
      <c r="M777" s="488">
        <v>0</v>
      </c>
      <c r="N777" s="487">
        <v>2</v>
      </c>
      <c r="O777" s="573">
        <v>1</v>
      </c>
      <c r="P777" s="488"/>
      <c r="Q777" s="513"/>
      <c r="R777" s="487"/>
      <c r="S777" s="513">
        <v>0</v>
      </c>
      <c r="T777" s="573"/>
      <c r="U777" s="529">
        <v>0</v>
      </c>
    </row>
    <row r="778" spans="1:21" ht="14.45" customHeight="1" x14ac:dyDescent="0.2">
      <c r="A778" s="486">
        <v>27</v>
      </c>
      <c r="B778" s="487" t="s">
        <v>503</v>
      </c>
      <c r="C778" s="487" t="s">
        <v>511</v>
      </c>
      <c r="D778" s="571" t="s">
        <v>1823</v>
      </c>
      <c r="E778" s="572" t="s">
        <v>516</v>
      </c>
      <c r="F778" s="487" t="s">
        <v>504</v>
      </c>
      <c r="G778" s="487" t="s">
        <v>714</v>
      </c>
      <c r="H778" s="487" t="s">
        <v>486</v>
      </c>
      <c r="I778" s="487" t="s">
        <v>1618</v>
      </c>
      <c r="J778" s="487" t="s">
        <v>1619</v>
      </c>
      <c r="K778" s="487" t="s">
        <v>704</v>
      </c>
      <c r="L778" s="488">
        <v>65.989999999999995</v>
      </c>
      <c r="M778" s="488">
        <v>197.96999999999997</v>
      </c>
      <c r="N778" s="487">
        <v>3</v>
      </c>
      <c r="O778" s="573">
        <v>1</v>
      </c>
      <c r="P778" s="488">
        <v>197.96999999999997</v>
      </c>
      <c r="Q778" s="513">
        <v>1</v>
      </c>
      <c r="R778" s="487">
        <v>3</v>
      </c>
      <c r="S778" s="513">
        <v>1</v>
      </c>
      <c r="T778" s="573">
        <v>1</v>
      </c>
      <c r="U778" s="529">
        <v>1</v>
      </c>
    </row>
    <row r="779" spans="1:21" ht="14.45" customHeight="1" x14ac:dyDescent="0.2">
      <c r="A779" s="486">
        <v>27</v>
      </c>
      <c r="B779" s="487" t="s">
        <v>503</v>
      </c>
      <c r="C779" s="487" t="s">
        <v>511</v>
      </c>
      <c r="D779" s="571" t="s">
        <v>1823</v>
      </c>
      <c r="E779" s="572" t="s">
        <v>516</v>
      </c>
      <c r="F779" s="487" t="s">
        <v>504</v>
      </c>
      <c r="G779" s="487" t="s">
        <v>714</v>
      </c>
      <c r="H779" s="487" t="s">
        <v>271</v>
      </c>
      <c r="I779" s="487" t="s">
        <v>715</v>
      </c>
      <c r="J779" s="487" t="s">
        <v>716</v>
      </c>
      <c r="K779" s="487" t="s">
        <v>704</v>
      </c>
      <c r="L779" s="488">
        <v>65.989999999999995</v>
      </c>
      <c r="M779" s="488">
        <v>197.96999999999997</v>
      </c>
      <c r="N779" s="487">
        <v>3</v>
      </c>
      <c r="O779" s="573">
        <v>1</v>
      </c>
      <c r="P779" s="488">
        <v>197.96999999999997</v>
      </c>
      <c r="Q779" s="513">
        <v>1</v>
      </c>
      <c r="R779" s="487">
        <v>3</v>
      </c>
      <c r="S779" s="513">
        <v>1</v>
      </c>
      <c r="T779" s="573">
        <v>1</v>
      </c>
      <c r="U779" s="529">
        <v>1</v>
      </c>
    </row>
    <row r="780" spans="1:21" ht="14.45" customHeight="1" x14ac:dyDescent="0.2">
      <c r="A780" s="486">
        <v>27</v>
      </c>
      <c r="B780" s="487" t="s">
        <v>503</v>
      </c>
      <c r="C780" s="487" t="s">
        <v>511</v>
      </c>
      <c r="D780" s="571" t="s">
        <v>1823</v>
      </c>
      <c r="E780" s="572" t="s">
        <v>516</v>
      </c>
      <c r="F780" s="487" t="s">
        <v>504</v>
      </c>
      <c r="G780" s="487" t="s">
        <v>555</v>
      </c>
      <c r="H780" s="487" t="s">
        <v>271</v>
      </c>
      <c r="I780" s="487" t="s">
        <v>556</v>
      </c>
      <c r="J780" s="487" t="s">
        <v>557</v>
      </c>
      <c r="K780" s="487" t="s">
        <v>558</v>
      </c>
      <c r="L780" s="488">
        <v>1771.84</v>
      </c>
      <c r="M780" s="488">
        <v>3543.68</v>
      </c>
      <c r="N780" s="487">
        <v>2</v>
      </c>
      <c r="O780" s="573">
        <v>1</v>
      </c>
      <c r="P780" s="488">
        <v>3543.68</v>
      </c>
      <c r="Q780" s="513">
        <v>1</v>
      </c>
      <c r="R780" s="487">
        <v>2</v>
      </c>
      <c r="S780" s="513">
        <v>1</v>
      </c>
      <c r="T780" s="573">
        <v>1</v>
      </c>
      <c r="U780" s="529">
        <v>1</v>
      </c>
    </row>
    <row r="781" spans="1:21" ht="14.45" customHeight="1" x14ac:dyDescent="0.2">
      <c r="A781" s="486">
        <v>27</v>
      </c>
      <c r="B781" s="487" t="s">
        <v>503</v>
      </c>
      <c r="C781" s="487" t="s">
        <v>511</v>
      </c>
      <c r="D781" s="571" t="s">
        <v>1823</v>
      </c>
      <c r="E781" s="572" t="s">
        <v>516</v>
      </c>
      <c r="F781" s="487" t="s">
        <v>504</v>
      </c>
      <c r="G781" s="487" t="s">
        <v>555</v>
      </c>
      <c r="H781" s="487" t="s">
        <v>271</v>
      </c>
      <c r="I781" s="487" t="s">
        <v>559</v>
      </c>
      <c r="J781" s="487" t="s">
        <v>557</v>
      </c>
      <c r="K781" s="487" t="s">
        <v>560</v>
      </c>
      <c r="L781" s="488">
        <v>1544.99</v>
      </c>
      <c r="M781" s="488">
        <v>7724.9500000000007</v>
      </c>
      <c r="N781" s="487">
        <v>5</v>
      </c>
      <c r="O781" s="573">
        <v>2</v>
      </c>
      <c r="P781" s="488">
        <v>3089.98</v>
      </c>
      <c r="Q781" s="513">
        <v>0.39999999999999997</v>
      </c>
      <c r="R781" s="487">
        <v>2</v>
      </c>
      <c r="S781" s="513">
        <v>0.4</v>
      </c>
      <c r="T781" s="573">
        <v>1</v>
      </c>
      <c r="U781" s="529">
        <v>0.5</v>
      </c>
    </row>
    <row r="782" spans="1:21" ht="14.45" customHeight="1" x14ac:dyDescent="0.2">
      <c r="A782" s="486">
        <v>27</v>
      </c>
      <c r="B782" s="487" t="s">
        <v>503</v>
      </c>
      <c r="C782" s="487" t="s">
        <v>511</v>
      </c>
      <c r="D782" s="571" t="s">
        <v>1823</v>
      </c>
      <c r="E782" s="572" t="s">
        <v>516</v>
      </c>
      <c r="F782" s="487" t="s">
        <v>504</v>
      </c>
      <c r="G782" s="487" t="s">
        <v>1620</v>
      </c>
      <c r="H782" s="487" t="s">
        <v>271</v>
      </c>
      <c r="I782" s="487" t="s">
        <v>1621</v>
      </c>
      <c r="J782" s="487" t="s">
        <v>1622</v>
      </c>
      <c r="K782" s="487" t="s">
        <v>1623</v>
      </c>
      <c r="L782" s="488">
        <v>236.03</v>
      </c>
      <c r="M782" s="488">
        <v>236.03</v>
      </c>
      <c r="N782" s="487">
        <v>1</v>
      </c>
      <c r="O782" s="573">
        <v>1</v>
      </c>
      <c r="P782" s="488">
        <v>236.03</v>
      </c>
      <c r="Q782" s="513">
        <v>1</v>
      </c>
      <c r="R782" s="487">
        <v>1</v>
      </c>
      <c r="S782" s="513">
        <v>1</v>
      </c>
      <c r="T782" s="573">
        <v>1</v>
      </c>
      <c r="U782" s="529">
        <v>1</v>
      </c>
    </row>
    <row r="783" spans="1:21" ht="14.45" customHeight="1" x14ac:dyDescent="0.2">
      <c r="A783" s="486">
        <v>27</v>
      </c>
      <c r="B783" s="487" t="s">
        <v>503</v>
      </c>
      <c r="C783" s="487" t="s">
        <v>511</v>
      </c>
      <c r="D783" s="571" t="s">
        <v>1823</v>
      </c>
      <c r="E783" s="572" t="s">
        <v>516</v>
      </c>
      <c r="F783" s="487" t="s">
        <v>504</v>
      </c>
      <c r="G783" s="487" t="s">
        <v>723</v>
      </c>
      <c r="H783" s="487" t="s">
        <v>271</v>
      </c>
      <c r="I783" s="487" t="s">
        <v>724</v>
      </c>
      <c r="J783" s="487" t="s">
        <v>725</v>
      </c>
      <c r="K783" s="487" t="s">
        <v>726</v>
      </c>
      <c r="L783" s="488">
        <v>23.72</v>
      </c>
      <c r="M783" s="488">
        <v>71.16</v>
      </c>
      <c r="N783" s="487">
        <v>3</v>
      </c>
      <c r="O783" s="573">
        <v>1</v>
      </c>
      <c r="P783" s="488">
        <v>71.16</v>
      </c>
      <c r="Q783" s="513">
        <v>1</v>
      </c>
      <c r="R783" s="487">
        <v>3</v>
      </c>
      <c r="S783" s="513">
        <v>1</v>
      </c>
      <c r="T783" s="573">
        <v>1</v>
      </c>
      <c r="U783" s="529">
        <v>1</v>
      </c>
    </row>
    <row r="784" spans="1:21" ht="14.45" customHeight="1" x14ac:dyDescent="0.2">
      <c r="A784" s="486">
        <v>27</v>
      </c>
      <c r="B784" s="487" t="s">
        <v>503</v>
      </c>
      <c r="C784" s="487" t="s">
        <v>511</v>
      </c>
      <c r="D784" s="571" t="s">
        <v>1823</v>
      </c>
      <c r="E784" s="572" t="s">
        <v>516</v>
      </c>
      <c r="F784" s="487" t="s">
        <v>504</v>
      </c>
      <c r="G784" s="487" t="s">
        <v>529</v>
      </c>
      <c r="H784" s="487" t="s">
        <v>271</v>
      </c>
      <c r="I784" s="487" t="s">
        <v>727</v>
      </c>
      <c r="J784" s="487" t="s">
        <v>531</v>
      </c>
      <c r="K784" s="487" t="s">
        <v>728</v>
      </c>
      <c r="L784" s="488">
        <v>182.22</v>
      </c>
      <c r="M784" s="488">
        <v>364.44</v>
      </c>
      <c r="N784" s="487">
        <v>2</v>
      </c>
      <c r="O784" s="573">
        <v>2</v>
      </c>
      <c r="P784" s="488">
        <v>182.22</v>
      </c>
      <c r="Q784" s="513">
        <v>0.5</v>
      </c>
      <c r="R784" s="487">
        <v>1</v>
      </c>
      <c r="S784" s="513">
        <v>0.5</v>
      </c>
      <c r="T784" s="573">
        <v>1</v>
      </c>
      <c r="U784" s="529">
        <v>0.5</v>
      </c>
    </row>
    <row r="785" spans="1:21" ht="14.45" customHeight="1" x14ac:dyDescent="0.2">
      <c r="A785" s="486">
        <v>27</v>
      </c>
      <c r="B785" s="487" t="s">
        <v>503</v>
      </c>
      <c r="C785" s="487" t="s">
        <v>511</v>
      </c>
      <c r="D785" s="571" t="s">
        <v>1823</v>
      </c>
      <c r="E785" s="572" t="s">
        <v>516</v>
      </c>
      <c r="F785" s="487" t="s">
        <v>504</v>
      </c>
      <c r="G785" s="487" t="s">
        <v>529</v>
      </c>
      <c r="H785" s="487" t="s">
        <v>271</v>
      </c>
      <c r="I785" s="487" t="s">
        <v>729</v>
      </c>
      <c r="J785" s="487" t="s">
        <v>531</v>
      </c>
      <c r="K785" s="487" t="s">
        <v>730</v>
      </c>
      <c r="L785" s="488">
        <v>273.33</v>
      </c>
      <c r="M785" s="488">
        <v>2733.2999999999997</v>
      </c>
      <c r="N785" s="487">
        <v>10</v>
      </c>
      <c r="O785" s="573">
        <v>8</v>
      </c>
      <c r="P785" s="488">
        <v>1093.32</v>
      </c>
      <c r="Q785" s="513">
        <v>0.4</v>
      </c>
      <c r="R785" s="487">
        <v>4</v>
      </c>
      <c r="S785" s="513">
        <v>0.4</v>
      </c>
      <c r="T785" s="573">
        <v>3</v>
      </c>
      <c r="U785" s="529">
        <v>0.375</v>
      </c>
    </row>
    <row r="786" spans="1:21" ht="14.45" customHeight="1" x14ac:dyDescent="0.2">
      <c r="A786" s="486">
        <v>27</v>
      </c>
      <c r="B786" s="487" t="s">
        <v>503</v>
      </c>
      <c r="C786" s="487" t="s">
        <v>511</v>
      </c>
      <c r="D786" s="571" t="s">
        <v>1823</v>
      </c>
      <c r="E786" s="572" t="s">
        <v>516</v>
      </c>
      <c r="F786" s="487" t="s">
        <v>504</v>
      </c>
      <c r="G786" s="487" t="s">
        <v>529</v>
      </c>
      <c r="H786" s="487" t="s">
        <v>271</v>
      </c>
      <c r="I786" s="487" t="s">
        <v>731</v>
      </c>
      <c r="J786" s="487" t="s">
        <v>531</v>
      </c>
      <c r="K786" s="487" t="s">
        <v>732</v>
      </c>
      <c r="L786" s="488">
        <v>273.33</v>
      </c>
      <c r="M786" s="488">
        <v>273.33</v>
      </c>
      <c r="N786" s="487">
        <v>1</v>
      </c>
      <c r="O786" s="573">
        <v>1</v>
      </c>
      <c r="P786" s="488"/>
      <c r="Q786" s="513">
        <v>0</v>
      </c>
      <c r="R786" s="487"/>
      <c r="S786" s="513">
        <v>0</v>
      </c>
      <c r="T786" s="573"/>
      <c r="U786" s="529">
        <v>0</v>
      </c>
    </row>
    <row r="787" spans="1:21" ht="14.45" customHeight="1" x14ac:dyDescent="0.2">
      <c r="A787" s="486">
        <v>27</v>
      </c>
      <c r="B787" s="487" t="s">
        <v>503</v>
      </c>
      <c r="C787" s="487" t="s">
        <v>511</v>
      </c>
      <c r="D787" s="571" t="s">
        <v>1823</v>
      </c>
      <c r="E787" s="572" t="s">
        <v>516</v>
      </c>
      <c r="F787" s="487" t="s">
        <v>504</v>
      </c>
      <c r="G787" s="487" t="s">
        <v>733</v>
      </c>
      <c r="H787" s="487" t="s">
        <v>486</v>
      </c>
      <c r="I787" s="487" t="s">
        <v>734</v>
      </c>
      <c r="J787" s="487" t="s">
        <v>735</v>
      </c>
      <c r="K787" s="487" t="s">
        <v>736</v>
      </c>
      <c r="L787" s="488">
        <v>300.31</v>
      </c>
      <c r="M787" s="488">
        <v>300.31</v>
      </c>
      <c r="N787" s="487">
        <v>1</v>
      </c>
      <c r="O787" s="573">
        <v>1</v>
      </c>
      <c r="P787" s="488">
        <v>300.31</v>
      </c>
      <c r="Q787" s="513">
        <v>1</v>
      </c>
      <c r="R787" s="487">
        <v>1</v>
      </c>
      <c r="S787" s="513">
        <v>1</v>
      </c>
      <c r="T787" s="573">
        <v>1</v>
      </c>
      <c r="U787" s="529">
        <v>1</v>
      </c>
    </row>
    <row r="788" spans="1:21" ht="14.45" customHeight="1" x14ac:dyDescent="0.2">
      <c r="A788" s="486">
        <v>27</v>
      </c>
      <c r="B788" s="487" t="s">
        <v>503</v>
      </c>
      <c r="C788" s="487" t="s">
        <v>511</v>
      </c>
      <c r="D788" s="571" t="s">
        <v>1823</v>
      </c>
      <c r="E788" s="572" t="s">
        <v>516</v>
      </c>
      <c r="F788" s="487" t="s">
        <v>504</v>
      </c>
      <c r="G788" s="487" t="s">
        <v>733</v>
      </c>
      <c r="H788" s="487" t="s">
        <v>271</v>
      </c>
      <c r="I788" s="487" t="s">
        <v>737</v>
      </c>
      <c r="J788" s="487" t="s">
        <v>738</v>
      </c>
      <c r="K788" s="487" t="s">
        <v>739</v>
      </c>
      <c r="L788" s="488">
        <v>327.01</v>
      </c>
      <c r="M788" s="488">
        <v>327.01</v>
      </c>
      <c r="N788" s="487">
        <v>1</v>
      </c>
      <c r="O788" s="573">
        <v>1</v>
      </c>
      <c r="P788" s="488"/>
      <c r="Q788" s="513">
        <v>0</v>
      </c>
      <c r="R788" s="487"/>
      <c r="S788" s="513">
        <v>0</v>
      </c>
      <c r="T788" s="573"/>
      <c r="U788" s="529">
        <v>0</v>
      </c>
    </row>
    <row r="789" spans="1:21" ht="14.45" customHeight="1" x14ac:dyDescent="0.2">
      <c r="A789" s="486">
        <v>27</v>
      </c>
      <c r="B789" s="487" t="s">
        <v>503</v>
      </c>
      <c r="C789" s="487" t="s">
        <v>511</v>
      </c>
      <c r="D789" s="571" t="s">
        <v>1823</v>
      </c>
      <c r="E789" s="572" t="s">
        <v>516</v>
      </c>
      <c r="F789" s="487" t="s">
        <v>504</v>
      </c>
      <c r="G789" s="487" t="s">
        <v>1195</v>
      </c>
      <c r="H789" s="487" t="s">
        <v>271</v>
      </c>
      <c r="I789" s="487" t="s">
        <v>1624</v>
      </c>
      <c r="J789" s="487" t="s">
        <v>1625</v>
      </c>
      <c r="K789" s="487" t="s">
        <v>1626</v>
      </c>
      <c r="L789" s="488">
        <v>123.2</v>
      </c>
      <c r="M789" s="488">
        <v>369.6</v>
      </c>
      <c r="N789" s="487">
        <v>3</v>
      </c>
      <c r="O789" s="573">
        <v>1</v>
      </c>
      <c r="P789" s="488">
        <v>369.6</v>
      </c>
      <c r="Q789" s="513">
        <v>1</v>
      </c>
      <c r="R789" s="487">
        <v>3</v>
      </c>
      <c r="S789" s="513">
        <v>1</v>
      </c>
      <c r="T789" s="573">
        <v>1</v>
      </c>
      <c r="U789" s="529">
        <v>1</v>
      </c>
    </row>
    <row r="790" spans="1:21" ht="14.45" customHeight="1" x14ac:dyDescent="0.2">
      <c r="A790" s="486">
        <v>27</v>
      </c>
      <c r="B790" s="487" t="s">
        <v>503</v>
      </c>
      <c r="C790" s="487" t="s">
        <v>511</v>
      </c>
      <c r="D790" s="571" t="s">
        <v>1823</v>
      </c>
      <c r="E790" s="572" t="s">
        <v>516</v>
      </c>
      <c r="F790" s="487" t="s">
        <v>504</v>
      </c>
      <c r="G790" s="487" t="s">
        <v>1195</v>
      </c>
      <c r="H790" s="487" t="s">
        <v>486</v>
      </c>
      <c r="I790" s="487" t="s">
        <v>1434</v>
      </c>
      <c r="J790" s="487" t="s">
        <v>1197</v>
      </c>
      <c r="K790" s="487" t="s">
        <v>1435</v>
      </c>
      <c r="L790" s="488">
        <v>246.39</v>
      </c>
      <c r="M790" s="488">
        <v>492.78</v>
      </c>
      <c r="N790" s="487">
        <v>2</v>
      </c>
      <c r="O790" s="573">
        <v>1</v>
      </c>
      <c r="P790" s="488"/>
      <c r="Q790" s="513">
        <v>0</v>
      </c>
      <c r="R790" s="487"/>
      <c r="S790" s="513">
        <v>0</v>
      </c>
      <c r="T790" s="573"/>
      <c r="U790" s="529">
        <v>0</v>
      </c>
    </row>
    <row r="791" spans="1:21" ht="14.45" customHeight="1" x14ac:dyDescent="0.2">
      <c r="A791" s="486">
        <v>27</v>
      </c>
      <c r="B791" s="487" t="s">
        <v>503</v>
      </c>
      <c r="C791" s="487" t="s">
        <v>511</v>
      </c>
      <c r="D791" s="571" t="s">
        <v>1823</v>
      </c>
      <c r="E791" s="572" t="s">
        <v>516</v>
      </c>
      <c r="F791" s="487" t="s">
        <v>504</v>
      </c>
      <c r="G791" s="487" t="s">
        <v>748</v>
      </c>
      <c r="H791" s="487" t="s">
        <v>271</v>
      </c>
      <c r="I791" s="487" t="s">
        <v>1439</v>
      </c>
      <c r="J791" s="487" t="s">
        <v>753</v>
      </c>
      <c r="K791" s="487" t="s">
        <v>1145</v>
      </c>
      <c r="L791" s="488">
        <v>124.49</v>
      </c>
      <c r="M791" s="488">
        <v>373.46999999999997</v>
      </c>
      <c r="N791" s="487">
        <v>3</v>
      </c>
      <c r="O791" s="573">
        <v>1</v>
      </c>
      <c r="P791" s="488">
        <v>373.46999999999997</v>
      </c>
      <c r="Q791" s="513">
        <v>1</v>
      </c>
      <c r="R791" s="487">
        <v>3</v>
      </c>
      <c r="S791" s="513">
        <v>1</v>
      </c>
      <c r="T791" s="573">
        <v>1</v>
      </c>
      <c r="U791" s="529">
        <v>1</v>
      </c>
    </row>
    <row r="792" spans="1:21" ht="14.45" customHeight="1" x14ac:dyDescent="0.2">
      <c r="A792" s="486">
        <v>27</v>
      </c>
      <c r="B792" s="487" t="s">
        <v>503</v>
      </c>
      <c r="C792" s="487" t="s">
        <v>511</v>
      </c>
      <c r="D792" s="571" t="s">
        <v>1823</v>
      </c>
      <c r="E792" s="572" t="s">
        <v>516</v>
      </c>
      <c r="F792" s="487" t="s">
        <v>504</v>
      </c>
      <c r="G792" s="487" t="s">
        <v>748</v>
      </c>
      <c r="H792" s="487" t="s">
        <v>271</v>
      </c>
      <c r="I792" s="487" t="s">
        <v>752</v>
      </c>
      <c r="J792" s="487" t="s">
        <v>753</v>
      </c>
      <c r="K792" s="487" t="s">
        <v>754</v>
      </c>
      <c r="L792" s="488">
        <v>373.46</v>
      </c>
      <c r="M792" s="488">
        <v>1120.3799999999999</v>
      </c>
      <c r="N792" s="487">
        <v>3</v>
      </c>
      <c r="O792" s="573">
        <v>3</v>
      </c>
      <c r="P792" s="488">
        <v>746.92</v>
      </c>
      <c r="Q792" s="513">
        <v>0.66666666666666674</v>
      </c>
      <c r="R792" s="487">
        <v>2</v>
      </c>
      <c r="S792" s="513">
        <v>0.66666666666666663</v>
      </c>
      <c r="T792" s="573">
        <v>2</v>
      </c>
      <c r="U792" s="529">
        <v>0.66666666666666663</v>
      </c>
    </row>
    <row r="793" spans="1:21" ht="14.45" customHeight="1" x14ac:dyDescent="0.2">
      <c r="A793" s="486">
        <v>27</v>
      </c>
      <c r="B793" s="487" t="s">
        <v>503</v>
      </c>
      <c r="C793" s="487" t="s">
        <v>511</v>
      </c>
      <c r="D793" s="571" t="s">
        <v>1823</v>
      </c>
      <c r="E793" s="572" t="s">
        <v>516</v>
      </c>
      <c r="F793" s="487" t="s">
        <v>504</v>
      </c>
      <c r="G793" s="487" t="s">
        <v>1627</v>
      </c>
      <c r="H793" s="487" t="s">
        <v>271</v>
      </c>
      <c r="I793" s="487" t="s">
        <v>1628</v>
      </c>
      <c r="J793" s="487" t="s">
        <v>1629</v>
      </c>
      <c r="K793" s="487" t="s">
        <v>1157</v>
      </c>
      <c r="L793" s="488">
        <v>277.5</v>
      </c>
      <c r="M793" s="488">
        <v>277.5</v>
      </c>
      <c r="N793" s="487">
        <v>1</v>
      </c>
      <c r="O793" s="573">
        <v>1</v>
      </c>
      <c r="P793" s="488">
        <v>277.5</v>
      </c>
      <c r="Q793" s="513">
        <v>1</v>
      </c>
      <c r="R793" s="487">
        <v>1</v>
      </c>
      <c r="S793" s="513">
        <v>1</v>
      </c>
      <c r="T793" s="573">
        <v>1</v>
      </c>
      <c r="U793" s="529">
        <v>1</v>
      </c>
    </row>
    <row r="794" spans="1:21" ht="14.45" customHeight="1" x14ac:dyDescent="0.2">
      <c r="A794" s="486">
        <v>27</v>
      </c>
      <c r="B794" s="487" t="s">
        <v>503</v>
      </c>
      <c r="C794" s="487" t="s">
        <v>511</v>
      </c>
      <c r="D794" s="571" t="s">
        <v>1823</v>
      </c>
      <c r="E794" s="572" t="s">
        <v>516</v>
      </c>
      <c r="F794" s="487" t="s">
        <v>504</v>
      </c>
      <c r="G794" s="487" t="s">
        <v>1200</v>
      </c>
      <c r="H794" s="487" t="s">
        <v>486</v>
      </c>
      <c r="I794" s="487" t="s">
        <v>1201</v>
      </c>
      <c r="J794" s="487" t="s">
        <v>1202</v>
      </c>
      <c r="K794" s="487" t="s">
        <v>1203</v>
      </c>
      <c r="L794" s="488">
        <v>419.2</v>
      </c>
      <c r="M794" s="488">
        <v>419.2</v>
      </c>
      <c r="N794" s="487">
        <v>1</v>
      </c>
      <c r="O794" s="573">
        <v>1</v>
      </c>
      <c r="P794" s="488">
        <v>419.2</v>
      </c>
      <c r="Q794" s="513">
        <v>1</v>
      </c>
      <c r="R794" s="487">
        <v>1</v>
      </c>
      <c r="S794" s="513">
        <v>1</v>
      </c>
      <c r="T794" s="573">
        <v>1</v>
      </c>
      <c r="U794" s="529">
        <v>1</v>
      </c>
    </row>
    <row r="795" spans="1:21" ht="14.45" customHeight="1" x14ac:dyDescent="0.2">
      <c r="A795" s="486">
        <v>27</v>
      </c>
      <c r="B795" s="487" t="s">
        <v>503</v>
      </c>
      <c r="C795" s="487" t="s">
        <v>511</v>
      </c>
      <c r="D795" s="571" t="s">
        <v>1823</v>
      </c>
      <c r="E795" s="572" t="s">
        <v>516</v>
      </c>
      <c r="F795" s="487" t="s">
        <v>504</v>
      </c>
      <c r="G795" s="487" t="s">
        <v>755</v>
      </c>
      <c r="H795" s="487" t="s">
        <v>271</v>
      </c>
      <c r="I795" s="487" t="s">
        <v>756</v>
      </c>
      <c r="J795" s="487" t="s">
        <v>757</v>
      </c>
      <c r="K795" s="487" t="s">
        <v>758</v>
      </c>
      <c r="L795" s="488">
        <v>43.48</v>
      </c>
      <c r="M795" s="488">
        <v>130.44</v>
      </c>
      <c r="N795" s="487">
        <v>3</v>
      </c>
      <c r="O795" s="573">
        <v>1</v>
      </c>
      <c r="P795" s="488">
        <v>130.44</v>
      </c>
      <c r="Q795" s="513">
        <v>1</v>
      </c>
      <c r="R795" s="487">
        <v>3</v>
      </c>
      <c r="S795" s="513">
        <v>1</v>
      </c>
      <c r="T795" s="573">
        <v>1</v>
      </c>
      <c r="U795" s="529">
        <v>1</v>
      </c>
    </row>
    <row r="796" spans="1:21" ht="14.45" customHeight="1" x14ac:dyDescent="0.2">
      <c r="A796" s="486">
        <v>27</v>
      </c>
      <c r="B796" s="487" t="s">
        <v>503</v>
      </c>
      <c r="C796" s="487" t="s">
        <v>511</v>
      </c>
      <c r="D796" s="571" t="s">
        <v>1823</v>
      </c>
      <c r="E796" s="572" t="s">
        <v>516</v>
      </c>
      <c r="F796" s="487" t="s">
        <v>504</v>
      </c>
      <c r="G796" s="487" t="s">
        <v>759</v>
      </c>
      <c r="H796" s="487" t="s">
        <v>486</v>
      </c>
      <c r="I796" s="487" t="s">
        <v>760</v>
      </c>
      <c r="J796" s="487" t="s">
        <v>761</v>
      </c>
      <c r="K796" s="487" t="s">
        <v>762</v>
      </c>
      <c r="L796" s="488">
        <v>42.51</v>
      </c>
      <c r="M796" s="488">
        <v>212.55</v>
      </c>
      <c r="N796" s="487">
        <v>5</v>
      </c>
      <c r="O796" s="573">
        <v>4</v>
      </c>
      <c r="P796" s="488">
        <v>85.02</v>
      </c>
      <c r="Q796" s="513">
        <v>0.39999999999999997</v>
      </c>
      <c r="R796" s="487">
        <v>2</v>
      </c>
      <c r="S796" s="513">
        <v>0.4</v>
      </c>
      <c r="T796" s="573">
        <v>2</v>
      </c>
      <c r="U796" s="529">
        <v>0.5</v>
      </c>
    </row>
    <row r="797" spans="1:21" ht="14.45" customHeight="1" x14ac:dyDescent="0.2">
      <c r="A797" s="486">
        <v>27</v>
      </c>
      <c r="B797" s="487" t="s">
        <v>503</v>
      </c>
      <c r="C797" s="487" t="s">
        <v>511</v>
      </c>
      <c r="D797" s="571" t="s">
        <v>1823</v>
      </c>
      <c r="E797" s="572" t="s">
        <v>516</v>
      </c>
      <c r="F797" s="487" t="s">
        <v>504</v>
      </c>
      <c r="G797" s="487" t="s">
        <v>759</v>
      </c>
      <c r="H797" s="487" t="s">
        <v>486</v>
      </c>
      <c r="I797" s="487" t="s">
        <v>1208</v>
      </c>
      <c r="J797" s="487" t="s">
        <v>761</v>
      </c>
      <c r="K797" s="487" t="s">
        <v>1209</v>
      </c>
      <c r="L797" s="488">
        <v>85.02</v>
      </c>
      <c r="M797" s="488">
        <v>510.12</v>
      </c>
      <c r="N797" s="487">
        <v>6</v>
      </c>
      <c r="O797" s="573">
        <v>1.5</v>
      </c>
      <c r="P797" s="488">
        <v>510.12</v>
      </c>
      <c r="Q797" s="513">
        <v>1</v>
      </c>
      <c r="R797" s="487">
        <v>6</v>
      </c>
      <c r="S797" s="513">
        <v>1</v>
      </c>
      <c r="T797" s="573">
        <v>1.5</v>
      </c>
      <c r="U797" s="529">
        <v>1</v>
      </c>
    </row>
    <row r="798" spans="1:21" ht="14.45" customHeight="1" x14ac:dyDescent="0.2">
      <c r="A798" s="486">
        <v>27</v>
      </c>
      <c r="B798" s="487" t="s">
        <v>503</v>
      </c>
      <c r="C798" s="487" t="s">
        <v>511</v>
      </c>
      <c r="D798" s="571" t="s">
        <v>1823</v>
      </c>
      <c r="E798" s="572" t="s">
        <v>516</v>
      </c>
      <c r="F798" s="487" t="s">
        <v>504</v>
      </c>
      <c r="G798" s="487" t="s">
        <v>759</v>
      </c>
      <c r="H798" s="487" t="s">
        <v>271</v>
      </c>
      <c r="I798" s="487" t="s">
        <v>763</v>
      </c>
      <c r="J798" s="487" t="s">
        <v>764</v>
      </c>
      <c r="K798" s="487" t="s">
        <v>762</v>
      </c>
      <c r="L798" s="488">
        <v>42.51</v>
      </c>
      <c r="M798" s="488">
        <v>467.61</v>
      </c>
      <c r="N798" s="487">
        <v>11</v>
      </c>
      <c r="O798" s="573">
        <v>4.5</v>
      </c>
      <c r="P798" s="488">
        <v>127.53</v>
      </c>
      <c r="Q798" s="513">
        <v>0.27272727272727271</v>
      </c>
      <c r="R798" s="487">
        <v>3</v>
      </c>
      <c r="S798" s="513">
        <v>0.27272727272727271</v>
      </c>
      <c r="T798" s="573">
        <v>2</v>
      </c>
      <c r="U798" s="529">
        <v>0.44444444444444442</v>
      </c>
    </row>
    <row r="799" spans="1:21" ht="14.45" customHeight="1" x14ac:dyDescent="0.2">
      <c r="A799" s="486">
        <v>27</v>
      </c>
      <c r="B799" s="487" t="s">
        <v>503</v>
      </c>
      <c r="C799" s="487" t="s">
        <v>511</v>
      </c>
      <c r="D799" s="571" t="s">
        <v>1823</v>
      </c>
      <c r="E799" s="572" t="s">
        <v>516</v>
      </c>
      <c r="F799" s="487" t="s">
        <v>504</v>
      </c>
      <c r="G799" s="487" t="s">
        <v>1630</v>
      </c>
      <c r="H799" s="487" t="s">
        <v>271</v>
      </c>
      <c r="I799" s="487" t="s">
        <v>1631</v>
      </c>
      <c r="J799" s="487" t="s">
        <v>1632</v>
      </c>
      <c r="K799" s="487" t="s">
        <v>1633</v>
      </c>
      <c r="L799" s="488">
        <v>62.47</v>
      </c>
      <c r="M799" s="488">
        <v>124.94</v>
      </c>
      <c r="N799" s="487">
        <v>2</v>
      </c>
      <c r="O799" s="573">
        <v>2</v>
      </c>
      <c r="P799" s="488">
        <v>62.47</v>
      </c>
      <c r="Q799" s="513">
        <v>0.5</v>
      </c>
      <c r="R799" s="487">
        <v>1</v>
      </c>
      <c r="S799" s="513">
        <v>0.5</v>
      </c>
      <c r="T799" s="573">
        <v>1</v>
      </c>
      <c r="U799" s="529">
        <v>0.5</v>
      </c>
    </row>
    <row r="800" spans="1:21" ht="14.45" customHeight="1" x14ac:dyDescent="0.2">
      <c r="A800" s="486">
        <v>27</v>
      </c>
      <c r="B800" s="487" t="s">
        <v>503</v>
      </c>
      <c r="C800" s="487" t="s">
        <v>511</v>
      </c>
      <c r="D800" s="571" t="s">
        <v>1823</v>
      </c>
      <c r="E800" s="572" t="s">
        <v>516</v>
      </c>
      <c r="F800" s="487" t="s">
        <v>504</v>
      </c>
      <c r="G800" s="487" t="s">
        <v>771</v>
      </c>
      <c r="H800" s="487" t="s">
        <v>271</v>
      </c>
      <c r="I800" s="487" t="s">
        <v>772</v>
      </c>
      <c r="J800" s="487" t="s">
        <v>773</v>
      </c>
      <c r="K800" s="487" t="s">
        <v>774</v>
      </c>
      <c r="L800" s="488">
        <v>32.81</v>
      </c>
      <c r="M800" s="488">
        <v>262.48</v>
      </c>
      <c r="N800" s="487">
        <v>8</v>
      </c>
      <c r="O800" s="573">
        <v>2</v>
      </c>
      <c r="P800" s="488">
        <v>262.48</v>
      </c>
      <c r="Q800" s="513">
        <v>1</v>
      </c>
      <c r="R800" s="487">
        <v>8</v>
      </c>
      <c r="S800" s="513">
        <v>1</v>
      </c>
      <c r="T800" s="573">
        <v>2</v>
      </c>
      <c r="U800" s="529">
        <v>1</v>
      </c>
    </row>
    <row r="801" spans="1:21" ht="14.45" customHeight="1" x14ac:dyDescent="0.2">
      <c r="A801" s="486">
        <v>27</v>
      </c>
      <c r="B801" s="487" t="s">
        <v>503</v>
      </c>
      <c r="C801" s="487" t="s">
        <v>511</v>
      </c>
      <c r="D801" s="571" t="s">
        <v>1823</v>
      </c>
      <c r="E801" s="572" t="s">
        <v>516</v>
      </c>
      <c r="F801" s="487" t="s">
        <v>504</v>
      </c>
      <c r="G801" s="487" t="s">
        <v>1210</v>
      </c>
      <c r="H801" s="487" t="s">
        <v>271</v>
      </c>
      <c r="I801" s="487" t="s">
        <v>1634</v>
      </c>
      <c r="J801" s="487" t="s">
        <v>1635</v>
      </c>
      <c r="K801" s="487" t="s">
        <v>1636</v>
      </c>
      <c r="L801" s="488">
        <v>84.39</v>
      </c>
      <c r="M801" s="488">
        <v>84.39</v>
      </c>
      <c r="N801" s="487">
        <v>1</v>
      </c>
      <c r="O801" s="573">
        <v>1</v>
      </c>
      <c r="P801" s="488"/>
      <c r="Q801" s="513">
        <v>0</v>
      </c>
      <c r="R801" s="487"/>
      <c r="S801" s="513">
        <v>0</v>
      </c>
      <c r="T801" s="573"/>
      <c r="U801" s="529">
        <v>0</v>
      </c>
    </row>
    <row r="802" spans="1:21" ht="14.45" customHeight="1" x14ac:dyDescent="0.2">
      <c r="A802" s="486">
        <v>27</v>
      </c>
      <c r="B802" s="487" t="s">
        <v>503</v>
      </c>
      <c r="C802" s="487" t="s">
        <v>511</v>
      </c>
      <c r="D802" s="571" t="s">
        <v>1823</v>
      </c>
      <c r="E802" s="572" t="s">
        <v>516</v>
      </c>
      <c r="F802" s="487" t="s">
        <v>504</v>
      </c>
      <c r="G802" s="487" t="s">
        <v>1210</v>
      </c>
      <c r="H802" s="487" t="s">
        <v>271</v>
      </c>
      <c r="I802" s="487" t="s">
        <v>1214</v>
      </c>
      <c r="J802" s="487" t="s">
        <v>1215</v>
      </c>
      <c r="K802" s="487" t="s">
        <v>1213</v>
      </c>
      <c r="L802" s="488">
        <v>50.64</v>
      </c>
      <c r="M802" s="488">
        <v>151.92000000000002</v>
      </c>
      <c r="N802" s="487">
        <v>3</v>
      </c>
      <c r="O802" s="573">
        <v>2</v>
      </c>
      <c r="P802" s="488"/>
      <c r="Q802" s="513">
        <v>0</v>
      </c>
      <c r="R802" s="487"/>
      <c r="S802" s="513">
        <v>0</v>
      </c>
      <c r="T802" s="573"/>
      <c r="U802" s="529">
        <v>0</v>
      </c>
    </row>
    <row r="803" spans="1:21" ht="14.45" customHeight="1" x14ac:dyDescent="0.2">
      <c r="A803" s="486">
        <v>27</v>
      </c>
      <c r="B803" s="487" t="s">
        <v>503</v>
      </c>
      <c r="C803" s="487" t="s">
        <v>511</v>
      </c>
      <c r="D803" s="571" t="s">
        <v>1823</v>
      </c>
      <c r="E803" s="572" t="s">
        <v>516</v>
      </c>
      <c r="F803" s="487" t="s">
        <v>504</v>
      </c>
      <c r="G803" s="487" t="s">
        <v>779</v>
      </c>
      <c r="H803" s="487" t="s">
        <v>271</v>
      </c>
      <c r="I803" s="487" t="s">
        <v>780</v>
      </c>
      <c r="J803" s="487" t="s">
        <v>781</v>
      </c>
      <c r="K803" s="487" t="s">
        <v>782</v>
      </c>
      <c r="L803" s="488">
        <v>45.03</v>
      </c>
      <c r="M803" s="488">
        <v>135.09</v>
      </c>
      <c r="N803" s="487">
        <v>3</v>
      </c>
      <c r="O803" s="573">
        <v>1</v>
      </c>
      <c r="P803" s="488"/>
      <c r="Q803" s="513">
        <v>0</v>
      </c>
      <c r="R803" s="487"/>
      <c r="S803" s="513">
        <v>0</v>
      </c>
      <c r="T803" s="573"/>
      <c r="U803" s="529">
        <v>0</v>
      </c>
    </row>
    <row r="804" spans="1:21" ht="14.45" customHeight="1" x14ac:dyDescent="0.2">
      <c r="A804" s="486">
        <v>27</v>
      </c>
      <c r="B804" s="487" t="s">
        <v>503</v>
      </c>
      <c r="C804" s="487" t="s">
        <v>511</v>
      </c>
      <c r="D804" s="571" t="s">
        <v>1823</v>
      </c>
      <c r="E804" s="572" t="s">
        <v>516</v>
      </c>
      <c r="F804" s="487" t="s">
        <v>504</v>
      </c>
      <c r="G804" s="487" t="s">
        <v>783</v>
      </c>
      <c r="H804" s="487" t="s">
        <v>271</v>
      </c>
      <c r="I804" s="487" t="s">
        <v>784</v>
      </c>
      <c r="J804" s="487" t="s">
        <v>785</v>
      </c>
      <c r="K804" s="487" t="s">
        <v>786</v>
      </c>
      <c r="L804" s="488">
        <v>94.7</v>
      </c>
      <c r="M804" s="488">
        <v>189.4</v>
      </c>
      <c r="N804" s="487">
        <v>2</v>
      </c>
      <c r="O804" s="573">
        <v>2</v>
      </c>
      <c r="P804" s="488">
        <v>94.7</v>
      </c>
      <c r="Q804" s="513">
        <v>0.5</v>
      </c>
      <c r="R804" s="487">
        <v>1</v>
      </c>
      <c r="S804" s="513">
        <v>0.5</v>
      </c>
      <c r="T804" s="573">
        <v>1</v>
      </c>
      <c r="U804" s="529">
        <v>0.5</v>
      </c>
    </row>
    <row r="805" spans="1:21" ht="14.45" customHeight="1" x14ac:dyDescent="0.2">
      <c r="A805" s="486">
        <v>27</v>
      </c>
      <c r="B805" s="487" t="s">
        <v>503</v>
      </c>
      <c r="C805" s="487" t="s">
        <v>511</v>
      </c>
      <c r="D805" s="571" t="s">
        <v>1823</v>
      </c>
      <c r="E805" s="572" t="s">
        <v>516</v>
      </c>
      <c r="F805" s="487" t="s">
        <v>504</v>
      </c>
      <c r="G805" s="487" t="s">
        <v>783</v>
      </c>
      <c r="H805" s="487" t="s">
        <v>271</v>
      </c>
      <c r="I805" s="487" t="s">
        <v>787</v>
      </c>
      <c r="J805" s="487" t="s">
        <v>785</v>
      </c>
      <c r="K805" s="487" t="s">
        <v>786</v>
      </c>
      <c r="L805" s="488">
        <v>94.7</v>
      </c>
      <c r="M805" s="488">
        <v>94.7</v>
      </c>
      <c r="N805" s="487">
        <v>1</v>
      </c>
      <c r="O805" s="573">
        <v>1</v>
      </c>
      <c r="P805" s="488">
        <v>94.7</v>
      </c>
      <c r="Q805" s="513">
        <v>1</v>
      </c>
      <c r="R805" s="487">
        <v>1</v>
      </c>
      <c r="S805" s="513">
        <v>1</v>
      </c>
      <c r="T805" s="573">
        <v>1</v>
      </c>
      <c r="U805" s="529">
        <v>1</v>
      </c>
    </row>
    <row r="806" spans="1:21" ht="14.45" customHeight="1" x14ac:dyDescent="0.2">
      <c r="A806" s="486">
        <v>27</v>
      </c>
      <c r="B806" s="487" t="s">
        <v>503</v>
      </c>
      <c r="C806" s="487" t="s">
        <v>511</v>
      </c>
      <c r="D806" s="571" t="s">
        <v>1823</v>
      </c>
      <c r="E806" s="572" t="s">
        <v>516</v>
      </c>
      <c r="F806" s="487" t="s">
        <v>504</v>
      </c>
      <c r="G806" s="487" t="s">
        <v>1528</v>
      </c>
      <c r="H806" s="487" t="s">
        <v>271</v>
      </c>
      <c r="I806" s="487" t="s">
        <v>1529</v>
      </c>
      <c r="J806" s="487" t="s">
        <v>1530</v>
      </c>
      <c r="K806" s="487" t="s">
        <v>1531</v>
      </c>
      <c r="L806" s="488">
        <v>159.71</v>
      </c>
      <c r="M806" s="488">
        <v>479.13</v>
      </c>
      <c r="N806" s="487">
        <v>3</v>
      </c>
      <c r="O806" s="573">
        <v>1</v>
      </c>
      <c r="P806" s="488"/>
      <c r="Q806" s="513">
        <v>0</v>
      </c>
      <c r="R806" s="487"/>
      <c r="S806" s="513">
        <v>0</v>
      </c>
      <c r="T806" s="573"/>
      <c r="U806" s="529">
        <v>0</v>
      </c>
    </row>
    <row r="807" spans="1:21" ht="14.45" customHeight="1" x14ac:dyDescent="0.2">
      <c r="A807" s="486">
        <v>27</v>
      </c>
      <c r="B807" s="487" t="s">
        <v>503</v>
      </c>
      <c r="C807" s="487" t="s">
        <v>511</v>
      </c>
      <c r="D807" s="571" t="s">
        <v>1823</v>
      </c>
      <c r="E807" s="572" t="s">
        <v>516</v>
      </c>
      <c r="F807" s="487" t="s">
        <v>504</v>
      </c>
      <c r="G807" s="487" t="s">
        <v>566</v>
      </c>
      <c r="H807" s="487" t="s">
        <v>271</v>
      </c>
      <c r="I807" s="487" t="s">
        <v>1446</v>
      </c>
      <c r="J807" s="487" t="s">
        <v>789</v>
      </c>
      <c r="K807" s="487" t="s">
        <v>1447</v>
      </c>
      <c r="L807" s="488">
        <v>49.2</v>
      </c>
      <c r="M807" s="488">
        <v>196.8</v>
      </c>
      <c r="N807" s="487">
        <v>4</v>
      </c>
      <c r="O807" s="573">
        <v>2</v>
      </c>
      <c r="P807" s="488"/>
      <c r="Q807" s="513">
        <v>0</v>
      </c>
      <c r="R807" s="487"/>
      <c r="S807" s="513">
        <v>0</v>
      </c>
      <c r="T807" s="573"/>
      <c r="U807" s="529">
        <v>0</v>
      </c>
    </row>
    <row r="808" spans="1:21" ht="14.45" customHeight="1" x14ac:dyDescent="0.2">
      <c r="A808" s="486">
        <v>27</v>
      </c>
      <c r="B808" s="487" t="s">
        <v>503</v>
      </c>
      <c r="C808" s="487" t="s">
        <v>511</v>
      </c>
      <c r="D808" s="571" t="s">
        <v>1823</v>
      </c>
      <c r="E808" s="572" t="s">
        <v>516</v>
      </c>
      <c r="F808" s="487" t="s">
        <v>504</v>
      </c>
      <c r="G808" s="487" t="s">
        <v>566</v>
      </c>
      <c r="H808" s="487" t="s">
        <v>271</v>
      </c>
      <c r="I808" s="487" t="s">
        <v>1637</v>
      </c>
      <c r="J808" s="487" t="s">
        <v>1638</v>
      </c>
      <c r="K808" s="487" t="s">
        <v>1639</v>
      </c>
      <c r="L808" s="488">
        <v>147.61000000000001</v>
      </c>
      <c r="M808" s="488">
        <v>147.61000000000001</v>
      </c>
      <c r="N808" s="487">
        <v>1</v>
      </c>
      <c r="O808" s="573">
        <v>1</v>
      </c>
      <c r="P808" s="488"/>
      <c r="Q808" s="513">
        <v>0</v>
      </c>
      <c r="R808" s="487"/>
      <c r="S808" s="513">
        <v>0</v>
      </c>
      <c r="T808" s="573"/>
      <c r="U808" s="529">
        <v>0</v>
      </c>
    </row>
    <row r="809" spans="1:21" ht="14.45" customHeight="1" x14ac:dyDescent="0.2">
      <c r="A809" s="486">
        <v>27</v>
      </c>
      <c r="B809" s="487" t="s">
        <v>503</v>
      </c>
      <c r="C809" s="487" t="s">
        <v>511</v>
      </c>
      <c r="D809" s="571" t="s">
        <v>1823</v>
      </c>
      <c r="E809" s="572" t="s">
        <v>516</v>
      </c>
      <c r="F809" s="487" t="s">
        <v>504</v>
      </c>
      <c r="G809" s="487" t="s">
        <v>566</v>
      </c>
      <c r="H809" s="487" t="s">
        <v>271</v>
      </c>
      <c r="I809" s="487" t="s">
        <v>567</v>
      </c>
      <c r="J809" s="487" t="s">
        <v>568</v>
      </c>
      <c r="K809" s="487" t="s">
        <v>569</v>
      </c>
      <c r="L809" s="488">
        <v>164.01</v>
      </c>
      <c r="M809" s="488">
        <v>164.01</v>
      </c>
      <c r="N809" s="487">
        <v>1</v>
      </c>
      <c r="O809" s="573">
        <v>1</v>
      </c>
      <c r="P809" s="488">
        <v>164.01</v>
      </c>
      <c r="Q809" s="513">
        <v>1</v>
      </c>
      <c r="R809" s="487">
        <v>1</v>
      </c>
      <c r="S809" s="513">
        <v>1</v>
      </c>
      <c r="T809" s="573">
        <v>1</v>
      </c>
      <c r="U809" s="529">
        <v>1</v>
      </c>
    </row>
    <row r="810" spans="1:21" ht="14.45" customHeight="1" x14ac:dyDescent="0.2">
      <c r="A810" s="486">
        <v>27</v>
      </c>
      <c r="B810" s="487" t="s">
        <v>503</v>
      </c>
      <c r="C810" s="487" t="s">
        <v>511</v>
      </c>
      <c r="D810" s="571" t="s">
        <v>1823</v>
      </c>
      <c r="E810" s="572" t="s">
        <v>516</v>
      </c>
      <c r="F810" s="487" t="s">
        <v>504</v>
      </c>
      <c r="G810" s="487" t="s">
        <v>795</v>
      </c>
      <c r="H810" s="487" t="s">
        <v>271</v>
      </c>
      <c r="I810" s="487" t="s">
        <v>796</v>
      </c>
      <c r="J810" s="487" t="s">
        <v>797</v>
      </c>
      <c r="K810" s="487" t="s">
        <v>798</v>
      </c>
      <c r="L810" s="488">
        <v>593.25</v>
      </c>
      <c r="M810" s="488">
        <v>1779.75</v>
      </c>
      <c r="N810" s="487">
        <v>3</v>
      </c>
      <c r="O810" s="573">
        <v>3</v>
      </c>
      <c r="P810" s="488">
        <v>1779.75</v>
      </c>
      <c r="Q810" s="513">
        <v>1</v>
      </c>
      <c r="R810" s="487">
        <v>3</v>
      </c>
      <c r="S810" s="513">
        <v>1</v>
      </c>
      <c r="T810" s="573">
        <v>3</v>
      </c>
      <c r="U810" s="529">
        <v>1</v>
      </c>
    </row>
    <row r="811" spans="1:21" ht="14.45" customHeight="1" x14ac:dyDescent="0.2">
      <c r="A811" s="486">
        <v>27</v>
      </c>
      <c r="B811" s="487" t="s">
        <v>503</v>
      </c>
      <c r="C811" s="487" t="s">
        <v>511</v>
      </c>
      <c r="D811" s="571" t="s">
        <v>1823</v>
      </c>
      <c r="E811" s="572" t="s">
        <v>516</v>
      </c>
      <c r="F811" s="487" t="s">
        <v>504</v>
      </c>
      <c r="G811" s="487" t="s">
        <v>795</v>
      </c>
      <c r="H811" s="487" t="s">
        <v>271</v>
      </c>
      <c r="I811" s="487" t="s">
        <v>1233</v>
      </c>
      <c r="J811" s="487" t="s">
        <v>797</v>
      </c>
      <c r="K811" s="487" t="s">
        <v>1234</v>
      </c>
      <c r="L811" s="488">
        <v>296.62</v>
      </c>
      <c r="M811" s="488">
        <v>296.62</v>
      </c>
      <c r="N811" s="487">
        <v>1</v>
      </c>
      <c r="O811" s="573">
        <v>1</v>
      </c>
      <c r="P811" s="488"/>
      <c r="Q811" s="513">
        <v>0</v>
      </c>
      <c r="R811" s="487"/>
      <c r="S811" s="513">
        <v>0</v>
      </c>
      <c r="T811" s="573"/>
      <c r="U811" s="529">
        <v>0</v>
      </c>
    </row>
    <row r="812" spans="1:21" ht="14.45" customHeight="1" x14ac:dyDescent="0.2">
      <c r="A812" s="486">
        <v>27</v>
      </c>
      <c r="B812" s="487" t="s">
        <v>503</v>
      </c>
      <c r="C812" s="487" t="s">
        <v>511</v>
      </c>
      <c r="D812" s="571" t="s">
        <v>1823</v>
      </c>
      <c r="E812" s="572" t="s">
        <v>516</v>
      </c>
      <c r="F812" s="487" t="s">
        <v>504</v>
      </c>
      <c r="G812" s="487" t="s">
        <v>799</v>
      </c>
      <c r="H812" s="487" t="s">
        <v>271</v>
      </c>
      <c r="I812" s="487" t="s">
        <v>800</v>
      </c>
      <c r="J812" s="487" t="s">
        <v>801</v>
      </c>
      <c r="K812" s="487" t="s">
        <v>802</v>
      </c>
      <c r="L812" s="488">
        <v>982.84</v>
      </c>
      <c r="M812" s="488">
        <v>3931.36</v>
      </c>
      <c r="N812" s="487">
        <v>4</v>
      </c>
      <c r="O812" s="573">
        <v>1</v>
      </c>
      <c r="P812" s="488">
        <v>3931.36</v>
      </c>
      <c r="Q812" s="513">
        <v>1</v>
      </c>
      <c r="R812" s="487">
        <v>4</v>
      </c>
      <c r="S812" s="513">
        <v>1</v>
      </c>
      <c r="T812" s="573">
        <v>1</v>
      </c>
      <c r="U812" s="529">
        <v>1</v>
      </c>
    </row>
    <row r="813" spans="1:21" ht="14.45" customHeight="1" x14ac:dyDescent="0.2">
      <c r="A813" s="486">
        <v>27</v>
      </c>
      <c r="B813" s="487" t="s">
        <v>503</v>
      </c>
      <c r="C813" s="487" t="s">
        <v>511</v>
      </c>
      <c r="D813" s="571" t="s">
        <v>1823</v>
      </c>
      <c r="E813" s="572" t="s">
        <v>516</v>
      </c>
      <c r="F813" s="487" t="s">
        <v>504</v>
      </c>
      <c r="G813" s="487" t="s">
        <v>799</v>
      </c>
      <c r="H813" s="487" t="s">
        <v>486</v>
      </c>
      <c r="I813" s="487" t="s">
        <v>1640</v>
      </c>
      <c r="J813" s="487" t="s">
        <v>1641</v>
      </c>
      <c r="K813" s="487" t="s">
        <v>1237</v>
      </c>
      <c r="L813" s="488">
        <v>655.23</v>
      </c>
      <c r="M813" s="488">
        <v>655.23</v>
      </c>
      <c r="N813" s="487">
        <v>1</v>
      </c>
      <c r="O813" s="573">
        <v>1</v>
      </c>
      <c r="P813" s="488"/>
      <c r="Q813" s="513">
        <v>0</v>
      </c>
      <c r="R813" s="487"/>
      <c r="S813" s="513">
        <v>0</v>
      </c>
      <c r="T813" s="573"/>
      <c r="U813" s="529">
        <v>0</v>
      </c>
    </row>
    <row r="814" spans="1:21" ht="14.45" customHeight="1" x14ac:dyDescent="0.2">
      <c r="A814" s="486">
        <v>27</v>
      </c>
      <c r="B814" s="487" t="s">
        <v>503</v>
      </c>
      <c r="C814" s="487" t="s">
        <v>511</v>
      </c>
      <c r="D814" s="571" t="s">
        <v>1823</v>
      </c>
      <c r="E814" s="572" t="s">
        <v>516</v>
      </c>
      <c r="F814" s="487" t="s">
        <v>504</v>
      </c>
      <c r="G814" s="487" t="s">
        <v>803</v>
      </c>
      <c r="H814" s="487" t="s">
        <v>271</v>
      </c>
      <c r="I814" s="487" t="s">
        <v>804</v>
      </c>
      <c r="J814" s="487" t="s">
        <v>805</v>
      </c>
      <c r="K814" s="487"/>
      <c r="L814" s="488">
        <v>0</v>
      </c>
      <c r="M814" s="488">
        <v>0</v>
      </c>
      <c r="N814" s="487">
        <v>2</v>
      </c>
      <c r="O814" s="573">
        <v>1</v>
      </c>
      <c r="P814" s="488"/>
      <c r="Q814" s="513"/>
      <c r="R814" s="487"/>
      <c r="S814" s="513">
        <v>0</v>
      </c>
      <c r="T814" s="573"/>
      <c r="U814" s="529">
        <v>0</v>
      </c>
    </row>
    <row r="815" spans="1:21" ht="14.45" customHeight="1" x14ac:dyDescent="0.2">
      <c r="A815" s="486">
        <v>27</v>
      </c>
      <c r="B815" s="487" t="s">
        <v>503</v>
      </c>
      <c r="C815" s="487" t="s">
        <v>511</v>
      </c>
      <c r="D815" s="571" t="s">
        <v>1823</v>
      </c>
      <c r="E815" s="572" t="s">
        <v>516</v>
      </c>
      <c r="F815" s="487" t="s">
        <v>504</v>
      </c>
      <c r="G815" s="487" t="s">
        <v>1238</v>
      </c>
      <c r="H815" s="487" t="s">
        <v>271</v>
      </c>
      <c r="I815" s="487" t="s">
        <v>1239</v>
      </c>
      <c r="J815" s="487" t="s">
        <v>1240</v>
      </c>
      <c r="K815" s="487" t="s">
        <v>1241</v>
      </c>
      <c r="L815" s="488">
        <v>42.14</v>
      </c>
      <c r="M815" s="488">
        <v>42.14</v>
      </c>
      <c r="N815" s="487">
        <v>1</v>
      </c>
      <c r="O815" s="573">
        <v>1</v>
      </c>
      <c r="P815" s="488"/>
      <c r="Q815" s="513">
        <v>0</v>
      </c>
      <c r="R815" s="487"/>
      <c r="S815" s="513">
        <v>0</v>
      </c>
      <c r="T815" s="573"/>
      <c r="U815" s="529">
        <v>0</v>
      </c>
    </row>
    <row r="816" spans="1:21" ht="14.45" customHeight="1" x14ac:dyDescent="0.2">
      <c r="A816" s="486">
        <v>27</v>
      </c>
      <c r="B816" s="487" t="s">
        <v>503</v>
      </c>
      <c r="C816" s="487" t="s">
        <v>511</v>
      </c>
      <c r="D816" s="571" t="s">
        <v>1823</v>
      </c>
      <c r="E816" s="572" t="s">
        <v>516</v>
      </c>
      <c r="F816" s="487" t="s">
        <v>504</v>
      </c>
      <c r="G816" s="487" t="s">
        <v>1642</v>
      </c>
      <c r="H816" s="487" t="s">
        <v>271</v>
      </c>
      <c r="I816" s="487" t="s">
        <v>1643</v>
      </c>
      <c r="J816" s="487" t="s">
        <v>1644</v>
      </c>
      <c r="K816" s="487" t="s">
        <v>1645</v>
      </c>
      <c r="L816" s="488">
        <v>25.53</v>
      </c>
      <c r="M816" s="488">
        <v>153.18</v>
      </c>
      <c r="N816" s="487">
        <v>6</v>
      </c>
      <c r="O816" s="573">
        <v>2</v>
      </c>
      <c r="P816" s="488">
        <v>76.59</v>
      </c>
      <c r="Q816" s="513">
        <v>0.5</v>
      </c>
      <c r="R816" s="487">
        <v>3</v>
      </c>
      <c r="S816" s="513">
        <v>0.5</v>
      </c>
      <c r="T816" s="573">
        <v>1</v>
      </c>
      <c r="U816" s="529">
        <v>0.5</v>
      </c>
    </row>
    <row r="817" spans="1:21" ht="14.45" customHeight="1" x14ac:dyDescent="0.2">
      <c r="A817" s="486">
        <v>27</v>
      </c>
      <c r="B817" s="487" t="s">
        <v>503</v>
      </c>
      <c r="C817" s="487" t="s">
        <v>511</v>
      </c>
      <c r="D817" s="571" t="s">
        <v>1823</v>
      </c>
      <c r="E817" s="572" t="s">
        <v>516</v>
      </c>
      <c r="F817" s="487" t="s">
        <v>504</v>
      </c>
      <c r="G817" s="487" t="s">
        <v>806</v>
      </c>
      <c r="H817" s="487" t="s">
        <v>271</v>
      </c>
      <c r="I817" s="487" t="s">
        <v>1242</v>
      </c>
      <c r="J817" s="487" t="s">
        <v>808</v>
      </c>
      <c r="K817" s="487" t="s">
        <v>1243</v>
      </c>
      <c r="L817" s="488">
        <v>36.909999999999997</v>
      </c>
      <c r="M817" s="488">
        <v>221.45999999999998</v>
      </c>
      <c r="N817" s="487">
        <v>6</v>
      </c>
      <c r="O817" s="573">
        <v>1.5</v>
      </c>
      <c r="P817" s="488">
        <v>221.45999999999998</v>
      </c>
      <c r="Q817" s="513">
        <v>1</v>
      </c>
      <c r="R817" s="487">
        <v>6</v>
      </c>
      <c r="S817" s="513">
        <v>1</v>
      </c>
      <c r="T817" s="573">
        <v>1.5</v>
      </c>
      <c r="U817" s="529">
        <v>1</v>
      </c>
    </row>
    <row r="818" spans="1:21" ht="14.45" customHeight="1" x14ac:dyDescent="0.2">
      <c r="A818" s="486">
        <v>27</v>
      </c>
      <c r="B818" s="487" t="s">
        <v>503</v>
      </c>
      <c r="C818" s="487" t="s">
        <v>511</v>
      </c>
      <c r="D818" s="571" t="s">
        <v>1823</v>
      </c>
      <c r="E818" s="572" t="s">
        <v>516</v>
      </c>
      <c r="F818" s="487" t="s">
        <v>504</v>
      </c>
      <c r="G818" s="487" t="s">
        <v>806</v>
      </c>
      <c r="H818" s="487" t="s">
        <v>271</v>
      </c>
      <c r="I818" s="487" t="s">
        <v>807</v>
      </c>
      <c r="J818" s="487" t="s">
        <v>808</v>
      </c>
      <c r="K818" s="487" t="s">
        <v>809</v>
      </c>
      <c r="L818" s="488">
        <v>237.31</v>
      </c>
      <c r="M818" s="488">
        <v>237.31</v>
      </c>
      <c r="N818" s="487">
        <v>1</v>
      </c>
      <c r="O818" s="573">
        <v>1</v>
      </c>
      <c r="P818" s="488"/>
      <c r="Q818" s="513">
        <v>0</v>
      </c>
      <c r="R818" s="487"/>
      <c r="S818" s="513">
        <v>0</v>
      </c>
      <c r="T818" s="573"/>
      <c r="U818" s="529">
        <v>0</v>
      </c>
    </row>
    <row r="819" spans="1:21" ht="14.45" customHeight="1" x14ac:dyDescent="0.2">
      <c r="A819" s="486">
        <v>27</v>
      </c>
      <c r="B819" s="487" t="s">
        <v>503</v>
      </c>
      <c r="C819" s="487" t="s">
        <v>511</v>
      </c>
      <c r="D819" s="571" t="s">
        <v>1823</v>
      </c>
      <c r="E819" s="572" t="s">
        <v>516</v>
      </c>
      <c r="F819" s="487" t="s">
        <v>504</v>
      </c>
      <c r="G819" s="487" t="s">
        <v>806</v>
      </c>
      <c r="H819" s="487" t="s">
        <v>271</v>
      </c>
      <c r="I819" s="487" t="s">
        <v>1646</v>
      </c>
      <c r="J819" s="487" t="s">
        <v>808</v>
      </c>
      <c r="K819" s="487" t="s">
        <v>1647</v>
      </c>
      <c r="L819" s="488">
        <v>73.83</v>
      </c>
      <c r="M819" s="488">
        <v>295.32</v>
      </c>
      <c r="N819" s="487">
        <v>4</v>
      </c>
      <c r="O819" s="573">
        <v>2</v>
      </c>
      <c r="P819" s="488">
        <v>147.66</v>
      </c>
      <c r="Q819" s="513">
        <v>0.5</v>
      </c>
      <c r="R819" s="487">
        <v>2</v>
      </c>
      <c r="S819" s="513">
        <v>0.5</v>
      </c>
      <c r="T819" s="573">
        <v>1</v>
      </c>
      <c r="U819" s="529">
        <v>0.5</v>
      </c>
    </row>
    <row r="820" spans="1:21" ht="14.45" customHeight="1" x14ac:dyDescent="0.2">
      <c r="A820" s="486">
        <v>27</v>
      </c>
      <c r="B820" s="487" t="s">
        <v>503</v>
      </c>
      <c r="C820" s="487" t="s">
        <v>511</v>
      </c>
      <c r="D820" s="571" t="s">
        <v>1823</v>
      </c>
      <c r="E820" s="572" t="s">
        <v>516</v>
      </c>
      <c r="F820" s="487" t="s">
        <v>504</v>
      </c>
      <c r="G820" s="487" t="s">
        <v>810</v>
      </c>
      <c r="H820" s="487" t="s">
        <v>271</v>
      </c>
      <c r="I820" s="487" t="s">
        <v>1452</v>
      </c>
      <c r="J820" s="487" t="s">
        <v>812</v>
      </c>
      <c r="K820" s="487" t="s">
        <v>1453</v>
      </c>
      <c r="L820" s="488">
        <v>486.58</v>
      </c>
      <c r="M820" s="488">
        <v>486.58</v>
      </c>
      <c r="N820" s="487">
        <v>1</v>
      </c>
      <c r="O820" s="573">
        <v>1</v>
      </c>
      <c r="P820" s="488">
        <v>486.58</v>
      </c>
      <c r="Q820" s="513">
        <v>1</v>
      </c>
      <c r="R820" s="487">
        <v>1</v>
      </c>
      <c r="S820" s="513">
        <v>1</v>
      </c>
      <c r="T820" s="573">
        <v>1</v>
      </c>
      <c r="U820" s="529">
        <v>1</v>
      </c>
    </row>
    <row r="821" spans="1:21" ht="14.45" customHeight="1" x14ac:dyDescent="0.2">
      <c r="A821" s="486">
        <v>27</v>
      </c>
      <c r="B821" s="487" t="s">
        <v>503</v>
      </c>
      <c r="C821" s="487" t="s">
        <v>511</v>
      </c>
      <c r="D821" s="571" t="s">
        <v>1823</v>
      </c>
      <c r="E821" s="572" t="s">
        <v>516</v>
      </c>
      <c r="F821" s="487" t="s">
        <v>504</v>
      </c>
      <c r="G821" s="487" t="s">
        <v>810</v>
      </c>
      <c r="H821" s="487" t="s">
        <v>271</v>
      </c>
      <c r="I821" s="487" t="s">
        <v>811</v>
      </c>
      <c r="J821" s="487" t="s">
        <v>812</v>
      </c>
      <c r="K821" s="487" t="s">
        <v>813</v>
      </c>
      <c r="L821" s="488">
        <v>218.77</v>
      </c>
      <c r="M821" s="488">
        <v>875.08</v>
      </c>
      <c r="N821" s="487">
        <v>4</v>
      </c>
      <c r="O821" s="573">
        <v>1</v>
      </c>
      <c r="P821" s="488">
        <v>875.08</v>
      </c>
      <c r="Q821" s="513">
        <v>1</v>
      </c>
      <c r="R821" s="487">
        <v>4</v>
      </c>
      <c r="S821" s="513">
        <v>1</v>
      </c>
      <c r="T821" s="573">
        <v>1</v>
      </c>
      <c r="U821" s="529">
        <v>1</v>
      </c>
    </row>
    <row r="822" spans="1:21" ht="14.45" customHeight="1" x14ac:dyDescent="0.2">
      <c r="A822" s="486">
        <v>27</v>
      </c>
      <c r="B822" s="487" t="s">
        <v>503</v>
      </c>
      <c r="C822" s="487" t="s">
        <v>511</v>
      </c>
      <c r="D822" s="571" t="s">
        <v>1823</v>
      </c>
      <c r="E822" s="572" t="s">
        <v>516</v>
      </c>
      <c r="F822" s="487" t="s">
        <v>504</v>
      </c>
      <c r="G822" s="487" t="s">
        <v>810</v>
      </c>
      <c r="H822" s="487" t="s">
        <v>271</v>
      </c>
      <c r="I822" s="487" t="s">
        <v>814</v>
      </c>
      <c r="J822" s="487" t="s">
        <v>812</v>
      </c>
      <c r="K822" s="487" t="s">
        <v>815</v>
      </c>
      <c r="L822" s="488">
        <v>80.260000000000005</v>
      </c>
      <c r="M822" s="488">
        <v>321.04000000000002</v>
      </c>
      <c r="N822" s="487">
        <v>4</v>
      </c>
      <c r="O822" s="573">
        <v>1.5</v>
      </c>
      <c r="P822" s="488">
        <v>321.04000000000002</v>
      </c>
      <c r="Q822" s="513">
        <v>1</v>
      </c>
      <c r="R822" s="487">
        <v>4</v>
      </c>
      <c r="S822" s="513">
        <v>1</v>
      </c>
      <c r="T822" s="573">
        <v>1.5</v>
      </c>
      <c r="U822" s="529">
        <v>1</v>
      </c>
    </row>
    <row r="823" spans="1:21" ht="14.45" customHeight="1" x14ac:dyDescent="0.2">
      <c r="A823" s="486">
        <v>27</v>
      </c>
      <c r="B823" s="487" t="s">
        <v>503</v>
      </c>
      <c r="C823" s="487" t="s">
        <v>511</v>
      </c>
      <c r="D823" s="571" t="s">
        <v>1823</v>
      </c>
      <c r="E823" s="572" t="s">
        <v>516</v>
      </c>
      <c r="F823" s="487" t="s">
        <v>504</v>
      </c>
      <c r="G823" s="487" t="s">
        <v>820</v>
      </c>
      <c r="H823" s="487" t="s">
        <v>271</v>
      </c>
      <c r="I823" s="487" t="s">
        <v>821</v>
      </c>
      <c r="J823" s="487" t="s">
        <v>822</v>
      </c>
      <c r="K823" s="487" t="s">
        <v>823</v>
      </c>
      <c r="L823" s="488">
        <v>35.11</v>
      </c>
      <c r="M823" s="488">
        <v>175.55</v>
      </c>
      <c r="N823" s="487">
        <v>5</v>
      </c>
      <c r="O823" s="573">
        <v>1</v>
      </c>
      <c r="P823" s="488">
        <v>175.55</v>
      </c>
      <c r="Q823" s="513">
        <v>1</v>
      </c>
      <c r="R823" s="487">
        <v>5</v>
      </c>
      <c r="S823" s="513">
        <v>1</v>
      </c>
      <c r="T823" s="573">
        <v>1</v>
      </c>
      <c r="U823" s="529">
        <v>1</v>
      </c>
    </row>
    <row r="824" spans="1:21" ht="14.45" customHeight="1" x14ac:dyDescent="0.2">
      <c r="A824" s="486">
        <v>27</v>
      </c>
      <c r="B824" s="487" t="s">
        <v>503</v>
      </c>
      <c r="C824" s="487" t="s">
        <v>511</v>
      </c>
      <c r="D824" s="571" t="s">
        <v>1823</v>
      </c>
      <c r="E824" s="572" t="s">
        <v>516</v>
      </c>
      <c r="F824" s="487" t="s">
        <v>504</v>
      </c>
      <c r="G824" s="487" t="s">
        <v>820</v>
      </c>
      <c r="H824" s="487" t="s">
        <v>271</v>
      </c>
      <c r="I824" s="487" t="s">
        <v>1244</v>
      </c>
      <c r="J824" s="487" t="s">
        <v>822</v>
      </c>
      <c r="K824" s="487" t="s">
        <v>1012</v>
      </c>
      <c r="L824" s="488">
        <v>117.03</v>
      </c>
      <c r="M824" s="488">
        <v>468.12</v>
      </c>
      <c r="N824" s="487">
        <v>4</v>
      </c>
      <c r="O824" s="573">
        <v>2</v>
      </c>
      <c r="P824" s="488"/>
      <c r="Q824" s="513">
        <v>0</v>
      </c>
      <c r="R824" s="487"/>
      <c r="S824" s="513">
        <v>0</v>
      </c>
      <c r="T824" s="573"/>
      <c r="U824" s="529">
        <v>0</v>
      </c>
    </row>
    <row r="825" spans="1:21" ht="14.45" customHeight="1" x14ac:dyDescent="0.2">
      <c r="A825" s="486">
        <v>27</v>
      </c>
      <c r="B825" s="487" t="s">
        <v>503</v>
      </c>
      <c r="C825" s="487" t="s">
        <v>511</v>
      </c>
      <c r="D825" s="571" t="s">
        <v>1823</v>
      </c>
      <c r="E825" s="572" t="s">
        <v>516</v>
      </c>
      <c r="F825" s="487" t="s">
        <v>504</v>
      </c>
      <c r="G825" s="487" t="s">
        <v>827</v>
      </c>
      <c r="H825" s="487" t="s">
        <v>271</v>
      </c>
      <c r="I825" s="487" t="s">
        <v>828</v>
      </c>
      <c r="J825" s="487" t="s">
        <v>829</v>
      </c>
      <c r="K825" s="487" t="s">
        <v>830</v>
      </c>
      <c r="L825" s="488">
        <v>300.33</v>
      </c>
      <c r="M825" s="488">
        <v>1201.32</v>
      </c>
      <c r="N825" s="487">
        <v>4</v>
      </c>
      <c r="O825" s="573">
        <v>3.5</v>
      </c>
      <c r="P825" s="488">
        <v>600.66</v>
      </c>
      <c r="Q825" s="513">
        <v>0.5</v>
      </c>
      <c r="R825" s="487">
        <v>2</v>
      </c>
      <c r="S825" s="513">
        <v>0.5</v>
      </c>
      <c r="T825" s="573">
        <v>2</v>
      </c>
      <c r="U825" s="529">
        <v>0.5714285714285714</v>
      </c>
    </row>
    <row r="826" spans="1:21" ht="14.45" customHeight="1" x14ac:dyDescent="0.2">
      <c r="A826" s="486">
        <v>27</v>
      </c>
      <c r="B826" s="487" t="s">
        <v>503</v>
      </c>
      <c r="C826" s="487" t="s">
        <v>511</v>
      </c>
      <c r="D826" s="571" t="s">
        <v>1823</v>
      </c>
      <c r="E826" s="572" t="s">
        <v>516</v>
      </c>
      <c r="F826" s="487" t="s">
        <v>504</v>
      </c>
      <c r="G826" s="487" t="s">
        <v>827</v>
      </c>
      <c r="H826" s="487" t="s">
        <v>486</v>
      </c>
      <c r="I826" s="487" t="s">
        <v>1245</v>
      </c>
      <c r="J826" s="487" t="s">
        <v>1246</v>
      </c>
      <c r="K826" s="487" t="s">
        <v>1247</v>
      </c>
      <c r="L826" s="488">
        <v>93.43</v>
      </c>
      <c r="M826" s="488">
        <v>93.43</v>
      </c>
      <c r="N826" s="487">
        <v>1</v>
      </c>
      <c r="O826" s="573">
        <v>1</v>
      </c>
      <c r="P826" s="488">
        <v>93.43</v>
      </c>
      <c r="Q826" s="513">
        <v>1</v>
      </c>
      <c r="R826" s="487">
        <v>1</v>
      </c>
      <c r="S826" s="513">
        <v>1</v>
      </c>
      <c r="T826" s="573">
        <v>1</v>
      </c>
      <c r="U826" s="529">
        <v>1</v>
      </c>
    </row>
    <row r="827" spans="1:21" ht="14.45" customHeight="1" x14ac:dyDescent="0.2">
      <c r="A827" s="486">
        <v>27</v>
      </c>
      <c r="B827" s="487" t="s">
        <v>503</v>
      </c>
      <c r="C827" s="487" t="s">
        <v>511</v>
      </c>
      <c r="D827" s="571" t="s">
        <v>1823</v>
      </c>
      <c r="E827" s="572" t="s">
        <v>516</v>
      </c>
      <c r="F827" s="487" t="s">
        <v>504</v>
      </c>
      <c r="G827" s="487" t="s">
        <v>827</v>
      </c>
      <c r="H827" s="487" t="s">
        <v>486</v>
      </c>
      <c r="I827" s="487" t="s">
        <v>1460</v>
      </c>
      <c r="J827" s="487" t="s">
        <v>1246</v>
      </c>
      <c r="K827" s="487" t="s">
        <v>1461</v>
      </c>
      <c r="L827" s="488">
        <v>186.87</v>
      </c>
      <c r="M827" s="488">
        <v>373.74</v>
      </c>
      <c r="N827" s="487">
        <v>2</v>
      </c>
      <c r="O827" s="573">
        <v>1</v>
      </c>
      <c r="P827" s="488"/>
      <c r="Q827" s="513">
        <v>0</v>
      </c>
      <c r="R827" s="487"/>
      <c r="S827" s="513">
        <v>0</v>
      </c>
      <c r="T827" s="573"/>
      <c r="U827" s="529">
        <v>0</v>
      </c>
    </row>
    <row r="828" spans="1:21" ht="14.45" customHeight="1" x14ac:dyDescent="0.2">
      <c r="A828" s="486">
        <v>27</v>
      </c>
      <c r="B828" s="487" t="s">
        <v>503</v>
      </c>
      <c r="C828" s="487" t="s">
        <v>511</v>
      </c>
      <c r="D828" s="571" t="s">
        <v>1823</v>
      </c>
      <c r="E828" s="572" t="s">
        <v>516</v>
      </c>
      <c r="F828" s="487" t="s">
        <v>504</v>
      </c>
      <c r="G828" s="487" t="s">
        <v>1648</v>
      </c>
      <c r="H828" s="487" t="s">
        <v>271</v>
      </c>
      <c r="I828" s="487" t="s">
        <v>1649</v>
      </c>
      <c r="J828" s="487" t="s">
        <v>1650</v>
      </c>
      <c r="K828" s="487" t="s">
        <v>1651</v>
      </c>
      <c r="L828" s="488">
        <v>0</v>
      </c>
      <c r="M828" s="488">
        <v>0</v>
      </c>
      <c r="N828" s="487">
        <v>2</v>
      </c>
      <c r="O828" s="573">
        <v>1</v>
      </c>
      <c r="P828" s="488"/>
      <c r="Q828" s="513"/>
      <c r="R828" s="487"/>
      <c r="S828" s="513">
        <v>0</v>
      </c>
      <c r="T828" s="573"/>
      <c r="U828" s="529">
        <v>0</v>
      </c>
    </row>
    <row r="829" spans="1:21" ht="14.45" customHeight="1" x14ac:dyDescent="0.2">
      <c r="A829" s="486">
        <v>27</v>
      </c>
      <c r="B829" s="487" t="s">
        <v>503</v>
      </c>
      <c r="C829" s="487" t="s">
        <v>511</v>
      </c>
      <c r="D829" s="571" t="s">
        <v>1823</v>
      </c>
      <c r="E829" s="572" t="s">
        <v>516</v>
      </c>
      <c r="F829" s="487" t="s">
        <v>504</v>
      </c>
      <c r="G829" s="487" t="s">
        <v>831</v>
      </c>
      <c r="H829" s="487" t="s">
        <v>271</v>
      </c>
      <c r="I829" s="487" t="s">
        <v>832</v>
      </c>
      <c r="J829" s="487" t="s">
        <v>833</v>
      </c>
      <c r="K829" s="487" t="s">
        <v>834</v>
      </c>
      <c r="L829" s="488">
        <v>57.48</v>
      </c>
      <c r="M829" s="488">
        <v>229.92</v>
      </c>
      <c r="N829" s="487">
        <v>4</v>
      </c>
      <c r="O829" s="573">
        <v>2</v>
      </c>
      <c r="P829" s="488"/>
      <c r="Q829" s="513">
        <v>0</v>
      </c>
      <c r="R829" s="487"/>
      <c r="S829" s="513">
        <v>0</v>
      </c>
      <c r="T829" s="573"/>
      <c r="U829" s="529">
        <v>0</v>
      </c>
    </row>
    <row r="830" spans="1:21" ht="14.45" customHeight="1" x14ac:dyDescent="0.2">
      <c r="A830" s="486">
        <v>27</v>
      </c>
      <c r="B830" s="487" t="s">
        <v>503</v>
      </c>
      <c r="C830" s="487" t="s">
        <v>511</v>
      </c>
      <c r="D830" s="571" t="s">
        <v>1823</v>
      </c>
      <c r="E830" s="572" t="s">
        <v>516</v>
      </c>
      <c r="F830" s="487" t="s">
        <v>504</v>
      </c>
      <c r="G830" s="487" t="s">
        <v>835</v>
      </c>
      <c r="H830" s="487" t="s">
        <v>271</v>
      </c>
      <c r="I830" s="487" t="s">
        <v>836</v>
      </c>
      <c r="J830" s="487" t="s">
        <v>837</v>
      </c>
      <c r="K830" s="487" t="s">
        <v>838</v>
      </c>
      <c r="L830" s="488">
        <v>31.65</v>
      </c>
      <c r="M830" s="488">
        <v>31.65</v>
      </c>
      <c r="N830" s="487">
        <v>1</v>
      </c>
      <c r="O830" s="573">
        <v>1</v>
      </c>
      <c r="P830" s="488">
        <v>31.65</v>
      </c>
      <c r="Q830" s="513">
        <v>1</v>
      </c>
      <c r="R830" s="487">
        <v>1</v>
      </c>
      <c r="S830" s="513">
        <v>1</v>
      </c>
      <c r="T830" s="573">
        <v>1</v>
      </c>
      <c r="U830" s="529">
        <v>1</v>
      </c>
    </row>
    <row r="831" spans="1:21" ht="14.45" customHeight="1" x14ac:dyDescent="0.2">
      <c r="A831" s="486">
        <v>27</v>
      </c>
      <c r="B831" s="487" t="s">
        <v>503</v>
      </c>
      <c r="C831" s="487" t="s">
        <v>511</v>
      </c>
      <c r="D831" s="571" t="s">
        <v>1823</v>
      </c>
      <c r="E831" s="572" t="s">
        <v>516</v>
      </c>
      <c r="F831" s="487" t="s">
        <v>504</v>
      </c>
      <c r="G831" s="487" t="s">
        <v>835</v>
      </c>
      <c r="H831" s="487" t="s">
        <v>271</v>
      </c>
      <c r="I831" s="487" t="s">
        <v>839</v>
      </c>
      <c r="J831" s="487" t="s">
        <v>840</v>
      </c>
      <c r="K831" s="487" t="s">
        <v>841</v>
      </c>
      <c r="L831" s="488">
        <v>52.75</v>
      </c>
      <c r="M831" s="488">
        <v>369.25</v>
      </c>
      <c r="N831" s="487">
        <v>7</v>
      </c>
      <c r="O831" s="573">
        <v>6.5</v>
      </c>
      <c r="P831" s="488">
        <v>158.25</v>
      </c>
      <c r="Q831" s="513">
        <v>0.42857142857142855</v>
      </c>
      <c r="R831" s="487">
        <v>3</v>
      </c>
      <c r="S831" s="513">
        <v>0.42857142857142855</v>
      </c>
      <c r="T831" s="573">
        <v>2.5</v>
      </c>
      <c r="U831" s="529">
        <v>0.38461538461538464</v>
      </c>
    </row>
    <row r="832" spans="1:21" ht="14.45" customHeight="1" x14ac:dyDescent="0.2">
      <c r="A832" s="486">
        <v>27</v>
      </c>
      <c r="B832" s="487" t="s">
        <v>503</v>
      </c>
      <c r="C832" s="487" t="s">
        <v>511</v>
      </c>
      <c r="D832" s="571" t="s">
        <v>1823</v>
      </c>
      <c r="E832" s="572" t="s">
        <v>516</v>
      </c>
      <c r="F832" s="487" t="s">
        <v>504</v>
      </c>
      <c r="G832" s="487" t="s">
        <v>835</v>
      </c>
      <c r="H832" s="487" t="s">
        <v>271</v>
      </c>
      <c r="I832" s="487" t="s">
        <v>842</v>
      </c>
      <c r="J832" s="487" t="s">
        <v>843</v>
      </c>
      <c r="K832" s="487" t="s">
        <v>844</v>
      </c>
      <c r="L832" s="488">
        <v>52.75</v>
      </c>
      <c r="M832" s="488">
        <v>105.5</v>
      </c>
      <c r="N832" s="487">
        <v>2</v>
      </c>
      <c r="O832" s="573">
        <v>2</v>
      </c>
      <c r="P832" s="488">
        <v>52.75</v>
      </c>
      <c r="Q832" s="513">
        <v>0.5</v>
      </c>
      <c r="R832" s="487">
        <v>1</v>
      </c>
      <c r="S832" s="513">
        <v>0.5</v>
      </c>
      <c r="T832" s="573">
        <v>1</v>
      </c>
      <c r="U832" s="529">
        <v>0.5</v>
      </c>
    </row>
    <row r="833" spans="1:21" ht="14.45" customHeight="1" x14ac:dyDescent="0.2">
      <c r="A833" s="486">
        <v>27</v>
      </c>
      <c r="B833" s="487" t="s">
        <v>503</v>
      </c>
      <c r="C833" s="487" t="s">
        <v>511</v>
      </c>
      <c r="D833" s="571" t="s">
        <v>1823</v>
      </c>
      <c r="E833" s="572" t="s">
        <v>516</v>
      </c>
      <c r="F833" s="487" t="s">
        <v>504</v>
      </c>
      <c r="G833" s="487" t="s">
        <v>835</v>
      </c>
      <c r="H833" s="487" t="s">
        <v>271</v>
      </c>
      <c r="I833" s="487" t="s">
        <v>845</v>
      </c>
      <c r="J833" s="487" t="s">
        <v>837</v>
      </c>
      <c r="K833" s="487" t="s">
        <v>540</v>
      </c>
      <c r="L833" s="488">
        <v>58.62</v>
      </c>
      <c r="M833" s="488">
        <v>234.48</v>
      </c>
      <c r="N833" s="487">
        <v>4</v>
      </c>
      <c r="O833" s="573">
        <v>4</v>
      </c>
      <c r="P833" s="488">
        <v>58.62</v>
      </c>
      <c r="Q833" s="513">
        <v>0.25</v>
      </c>
      <c r="R833" s="487">
        <v>1</v>
      </c>
      <c r="S833" s="513">
        <v>0.25</v>
      </c>
      <c r="T833" s="573">
        <v>1</v>
      </c>
      <c r="U833" s="529">
        <v>0.25</v>
      </c>
    </row>
    <row r="834" spans="1:21" ht="14.45" customHeight="1" x14ac:dyDescent="0.2">
      <c r="A834" s="486">
        <v>27</v>
      </c>
      <c r="B834" s="487" t="s">
        <v>503</v>
      </c>
      <c r="C834" s="487" t="s">
        <v>511</v>
      </c>
      <c r="D834" s="571" t="s">
        <v>1823</v>
      </c>
      <c r="E834" s="572" t="s">
        <v>516</v>
      </c>
      <c r="F834" s="487" t="s">
        <v>504</v>
      </c>
      <c r="G834" s="487" t="s">
        <v>835</v>
      </c>
      <c r="H834" s="487" t="s">
        <v>271</v>
      </c>
      <c r="I834" s="487" t="s">
        <v>846</v>
      </c>
      <c r="J834" s="487" t="s">
        <v>837</v>
      </c>
      <c r="K834" s="487" t="s">
        <v>540</v>
      </c>
      <c r="L834" s="488">
        <v>58.62</v>
      </c>
      <c r="M834" s="488">
        <v>58.62</v>
      </c>
      <c r="N834" s="487">
        <v>1</v>
      </c>
      <c r="O834" s="573">
        <v>1</v>
      </c>
      <c r="P834" s="488"/>
      <c r="Q834" s="513">
        <v>0</v>
      </c>
      <c r="R834" s="487"/>
      <c r="S834" s="513">
        <v>0</v>
      </c>
      <c r="T834" s="573"/>
      <c r="U834" s="529">
        <v>0</v>
      </c>
    </row>
    <row r="835" spans="1:21" ht="14.45" customHeight="1" x14ac:dyDescent="0.2">
      <c r="A835" s="486">
        <v>27</v>
      </c>
      <c r="B835" s="487" t="s">
        <v>503</v>
      </c>
      <c r="C835" s="487" t="s">
        <v>511</v>
      </c>
      <c r="D835" s="571" t="s">
        <v>1823</v>
      </c>
      <c r="E835" s="572" t="s">
        <v>516</v>
      </c>
      <c r="F835" s="487" t="s">
        <v>504</v>
      </c>
      <c r="G835" s="487" t="s">
        <v>847</v>
      </c>
      <c r="H835" s="487" t="s">
        <v>271</v>
      </c>
      <c r="I835" s="487" t="s">
        <v>848</v>
      </c>
      <c r="J835" s="487" t="s">
        <v>849</v>
      </c>
      <c r="K835" s="487" t="s">
        <v>850</v>
      </c>
      <c r="L835" s="488">
        <v>73.150000000000006</v>
      </c>
      <c r="M835" s="488">
        <v>292.60000000000002</v>
      </c>
      <c r="N835" s="487">
        <v>4</v>
      </c>
      <c r="O835" s="573">
        <v>2</v>
      </c>
      <c r="P835" s="488">
        <v>73.150000000000006</v>
      </c>
      <c r="Q835" s="513">
        <v>0.25</v>
      </c>
      <c r="R835" s="487">
        <v>1</v>
      </c>
      <c r="S835" s="513">
        <v>0.25</v>
      </c>
      <c r="T835" s="573">
        <v>1</v>
      </c>
      <c r="U835" s="529">
        <v>0.5</v>
      </c>
    </row>
    <row r="836" spans="1:21" ht="14.45" customHeight="1" x14ac:dyDescent="0.2">
      <c r="A836" s="486">
        <v>27</v>
      </c>
      <c r="B836" s="487" t="s">
        <v>503</v>
      </c>
      <c r="C836" s="487" t="s">
        <v>511</v>
      </c>
      <c r="D836" s="571" t="s">
        <v>1823</v>
      </c>
      <c r="E836" s="572" t="s">
        <v>516</v>
      </c>
      <c r="F836" s="487" t="s">
        <v>504</v>
      </c>
      <c r="G836" s="487" t="s">
        <v>851</v>
      </c>
      <c r="H836" s="487" t="s">
        <v>271</v>
      </c>
      <c r="I836" s="487" t="s">
        <v>852</v>
      </c>
      <c r="J836" s="487" t="s">
        <v>853</v>
      </c>
      <c r="K836" s="487" t="s">
        <v>854</v>
      </c>
      <c r="L836" s="488">
        <v>760.22</v>
      </c>
      <c r="M836" s="488">
        <v>1520.44</v>
      </c>
      <c r="N836" s="487">
        <v>2</v>
      </c>
      <c r="O836" s="573">
        <v>1</v>
      </c>
      <c r="P836" s="488"/>
      <c r="Q836" s="513">
        <v>0</v>
      </c>
      <c r="R836" s="487"/>
      <c r="S836" s="513">
        <v>0</v>
      </c>
      <c r="T836" s="573"/>
      <c r="U836" s="529">
        <v>0</v>
      </c>
    </row>
    <row r="837" spans="1:21" ht="14.45" customHeight="1" x14ac:dyDescent="0.2">
      <c r="A837" s="486">
        <v>27</v>
      </c>
      <c r="B837" s="487" t="s">
        <v>503</v>
      </c>
      <c r="C837" s="487" t="s">
        <v>511</v>
      </c>
      <c r="D837" s="571" t="s">
        <v>1823</v>
      </c>
      <c r="E837" s="572" t="s">
        <v>516</v>
      </c>
      <c r="F837" s="487" t="s">
        <v>504</v>
      </c>
      <c r="G837" s="487" t="s">
        <v>1652</v>
      </c>
      <c r="H837" s="487" t="s">
        <v>486</v>
      </c>
      <c r="I837" s="487" t="s">
        <v>1653</v>
      </c>
      <c r="J837" s="487" t="s">
        <v>1654</v>
      </c>
      <c r="K837" s="487" t="s">
        <v>1655</v>
      </c>
      <c r="L837" s="488">
        <v>366.31</v>
      </c>
      <c r="M837" s="488">
        <v>732.62</v>
      </c>
      <c r="N837" s="487">
        <v>2</v>
      </c>
      <c r="O837" s="573">
        <v>1</v>
      </c>
      <c r="P837" s="488"/>
      <c r="Q837" s="513">
        <v>0</v>
      </c>
      <c r="R837" s="487"/>
      <c r="S837" s="513">
        <v>0</v>
      </c>
      <c r="T837" s="573"/>
      <c r="U837" s="529">
        <v>0</v>
      </c>
    </row>
    <row r="838" spans="1:21" ht="14.45" customHeight="1" x14ac:dyDescent="0.2">
      <c r="A838" s="486">
        <v>27</v>
      </c>
      <c r="B838" s="487" t="s">
        <v>503</v>
      </c>
      <c r="C838" s="487" t="s">
        <v>511</v>
      </c>
      <c r="D838" s="571" t="s">
        <v>1823</v>
      </c>
      <c r="E838" s="572" t="s">
        <v>516</v>
      </c>
      <c r="F838" s="487" t="s">
        <v>504</v>
      </c>
      <c r="G838" s="487" t="s">
        <v>859</v>
      </c>
      <c r="H838" s="487" t="s">
        <v>486</v>
      </c>
      <c r="I838" s="487" t="s">
        <v>860</v>
      </c>
      <c r="J838" s="487" t="s">
        <v>861</v>
      </c>
      <c r="K838" s="487" t="s">
        <v>862</v>
      </c>
      <c r="L838" s="488">
        <v>115.27</v>
      </c>
      <c r="M838" s="488">
        <v>230.54</v>
      </c>
      <c r="N838" s="487">
        <v>2</v>
      </c>
      <c r="O838" s="573">
        <v>1</v>
      </c>
      <c r="P838" s="488">
        <v>230.54</v>
      </c>
      <c r="Q838" s="513">
        <v>1</v>
      </c>
      <c r="R838" s="487">
        <v>2</v>
      </c>
      <c r="S838" s="513">
        <v>1</v>
      </c>
      <c r="T838" s="573">
        <v>1</v>
      </c>
      <c r="U838" s="529">
        <v>1</v>
      </c>
    </row>
    <row r="839" spans="1:21" ht="14.45" customHeight="1" x14ac:dyDescent="0.2">
      <c r="A839" s="486">
        <v>27</v>
      </c>
      <c r="B839" s="487" t="s">
        <v>503</v>
      </c>
      <c r="C839" s="487" t="s">
        <v>511</v>
      </c>
      <c r="D839" s="571" t="s">
        <v>1823</v>
      </c>
      <c r="E839" s="572" t="s">
        <v>516</v>
      </c>
      <c r="F839" s="487" t="s">
        <v>504</v>
      </c>
      <c r="G839" s="487" t="s">
        <v>1656</v>
      </c>
      <c r="H839" s="487" t="s">
        <v>271</v>
      </c>
      <c r="I839" s="487" t="s">
        <v>1657</v>
      </c>
      <c r="J839" s="487" t="s">
        <v>1658</v>
      </c>
      <c r="K839" s="487" t="s">
        <v>1659</v>
      </c>
      <c r="L839" s="488">
        <v>2666.33</v>
      </c>
      <c r="M839" s="488">
        <v>5332.66</v>
      </c>
      <c r="N839" s="487">
        <v>2</v>
      </c>
      <c r="O839" s="573">
        <v>1.5</v>
      </c>
      <c r="P839" s="488">
        <v>2666.33</v>
      </c>
      <c r="Q839" s="513">
        <v>0.5</v>
      </c>
      <c r="R839" s="487">
        <v>1</v>
      </c>
      <c r="S839" s="513">
        <v>0.5</v>
      </c>
      <c r="T839" s="573">
        <v>1</v>
      </c>
      <c r="U839" s="529">
        <v>0.66666666666666663</v>
      </c>
    </row>
    <row r="840" spans="1:21" ht="14.45" customHeight="1" x14ac:dyDescent="0.2">
      <c r="A840" s="486">
        <v>27</v>
      </c>
      <c r="B840" s="487" t="s">
        <v>503</v>
      </c>
      <c r="C840" s="487" t="s">
        <v>511</v>
      </c>
      <c r="D840" s="571" t="s">
        <v>1823</v>
      </c>
      <c r="E840" s="572" t="s">
        <v>516</v>
      </c>
      <c r="F840" s="487" t="s">
        <v>504</v>
      </c>
      <c r="G840" s="487" t="s">
        <v>867</v>
      </c>
      <c r="H840" s="487" t="s">
        <v>486</v>
      </c>
      <c r="I840" s="487" t="s">
        <v>868</v>
      </c>
      <c r="J840" s="487" t="s">
        <v>869</v>
      </c>
      <c r="K840" s="487" t="s">
        <v>870</v>
      </c>
      <c r="L840" s="488">
        <v>39.549999999999997</v>
      </c>
      <c r="M840" s="488">
        <v>39.549999999999997</v>
      </c>
      <c r="N840" s="487">
        <v>1</v>
      </c>
      <c r="O840" s="573">
        <v>1</v>
      </c>
      <c r="P840" s="488"/>
      <c r="Q840" s="513">
        <v>0</v>
      </c>
      <c r="R840" s="487"/>
      <c r="S840" s="513">
        <v>0</v>
      </c>
      <c r="T840" s="573"/>
      <c r="U840" s="529">
        <v>0</v>
      </c>
    </row>
    <row r="841" spans="1:21" ht="14.45" customHeight="1" x14ac:dyDescent="0.2">
      <c r="A841" s="486">
        <v>27</v>
      </c>
      <c r="B841" s="487" t="s">
        <v>503</v>
      </c>
      <c r="C841" s="487" t="s">
        <v>511</v>
      </c>
      <c r="D841" s="571" t="s">
        <v>1823</v>
      </c>
      <c r="E841" s="572" t="s">
        <v>516</v>
      </c>
      <c r="F841" s="487" t="s">
        <v>504</v>
      </c>
      <c r="G841" s="487" t="s">
        <v>867</v>
      </c>
      <c r="H841" s="487" t="s">
        <v>486</v>
      </c>
      <c r="I841" s="487" t="s">
        <v>871</v>
      </c>
      <c r="J841" s="487" t="s">
        <v>869</v>
      </c>
      <c r="K841" s="487" t="s">
        <v>872</v>
      </c>
      <c r="L841" s="488">
        <v>118.65</v>
      </c>
      <c r="M841" s="488">
        <v>355.95000000000005</v>
      </c>
      <c r="N841" s="487">
        <v>3</v>
      </c>
      <c r="O841" s="573">
        <v>3</v>
      </c>
      <c r="P841" s="488">
        <v>355.95000000000005</v>
      </c>
      <c r="Q841" s="513">
        <v>1</v>
      </c>
      <c r="R841" s="487">
        <v>3</v>
      </c>
      <c r="S841" s="513">
        <v>1</v>
      </c>
      <c r="T841" s="573">
        <v>3</v>
      </c>
      <c r="U841" s="529">
        <v>1</v>
      </c>
    </row>
    <row r="842" spans="1:21" ht="14.45" customHeight="1" x14ac:dyDescent="0.2">
      <c r="A842" s="486">
        <v>27</v>
      </c>
      <c r="B842" s="487" t="s">
        <v>503</v>
      </c>
      <c r="C842" s="487" t="s">
        <v>511</v>
      </c>
      <c r="D842" s="571" t="s">
        <v>1823</v>
      </c>
      <c r="E842" s="572" t="s">
        <v>516</v>
      </c>
      <c r="F842" s="487" t="s">
        <v>504</v>
      </c>
      <c r="G842" s="487" t="s">
        <v>873</v>
      </c>
      <c r="H842" s="487" t="s">
        <v>486</v>
      </c>
      <c r="I842" s="487" t="s">
        <v>874</v>
      </c>
      <c r="J842" s="487" t="s">
        <v>875</v>
      </c>
      <c r="K842" s="487" t="s">
        <v>876</v>
      </c>
      <c r="L842" s="488">
        <v>77.790000000000006</v>
      </c>
      <c r="M842" s="488">
        <v>77.790000000000006</v>
      </c>
      <c r="N842" s="487">
        <v>1</v>
      </c>
      <c r="O842" s="573">
        <v>1</v>
      </c>
      <c r="P842" s="488"/>
      <c r="Q842" s="513">
        <v>0</v>
      </c>
      <c r="R842" s="487"/>
      <c r="S842" s="513">
        <v>0</v>
      </c>
      <c r="T842" s="573"/>
      <c r="U842" s="529">
        <v>0</v>
      </c>
    </row>
    <row r="843" spans="1:21" ht="14.45" customHeight="1" x14ac:dyDescent="0.2">
      <c r="A843" s="486">
        <v>27</v>
      </c>
      <c r="B843" s="487" t="s">
        <v>503</v>
      </c>
      <c r="C843" s="487" t="s">
        <v>511</v>
      </c>
      <c r="D843" s="571" t="s">
        <v>1823</v>
      </c>
      <c r="E843" s="572" t="s">
        <v>516</v>
      </c>
      <c r="F843" s="487" t="s">
        <v>504</v>
      </c>
      <c r="G843" s="487" t="s">
        <v>1568</v>
      </c>
      <c r="H843" s="487" t="s">
        <v>271</v>
      </c>
      <c r="I843" s="487" t="s">
        <v>1569</v>
      </c>
      <c r="J843" s="487" t="s">
        <v>1570</v>
      </c>
      <c r="K843" s="487" t="s">
        <v>1571</v>
      </c>
      <c r="L843" s="488">
        <v>0</v>
      </c>
      <c r="M843" s="488">
        <v>0</v>
      </c>
      <c r="N843" s="487">
        <v>2</v>
      </c>
      <c r="O843" s="573">
        <v>1</v>
      </c>
      <c r="P843" s="488">
        <v>0</v>
      </c>
      <c r="Q843" s="513"/>
      <c r="R843" s="487">
        <v>2</v>
      </c>
      <c r="S843" s="513">
        <v>1</v>
      </c>
      <c r="T843" s="573">
        <v>1</v>
      </c>
      <c r="U843" s="529">
        <v>1</v>
      </c>
    </row>
    <row r="844" spans="1:21" ht="14.45" customHeight="1" x14ac:dyDescent="0.2">
      <c r="A844" s="486">
        <v>27</v>
      </c>
      <c r="B844" s="487" t="s">
        <v>503</v>
      </c>
      <c r="C844" s="487" t="s">
        <v>511</v>
      </c>
      <c r="D844" s="571" t="s">
        <v>1823</v>
      </c>
      <c r="E844" s="572" t="s">
        <v>516</v>
      </c>
      <c r="F844" s="487" t="s">
        <v>504</v>
      </c>
      <c r="G844" s="487" t="s">
        <v>1255</v>
      </c>
      <c r="H844" s="487" t="s">
        <v>271</v>
      </c>
      <c r="I844" s="487" t="s">
        <v>1256</v>
      </c>
      <c r="J844" s="487" t="s">
        <v>1257</v>
      </c>
      <c r="K844" s="487" t="s">
        <v>653</v>
      </c>
      <c r="L844" s="488">
        <v>38.56</v>
      </c>
      <c r="M844" s="488">
        <v>38.56</v>
      </c>
      <c r="N844" s="487">
        <v>1</v>
      </c>
      <c r="O844" s="573">
        <v>1</v>
      </c>
      <c r="P844" s="488">
        <v>38.56</v>
      </c>
      <c r="Q844" s="513">
        <v>1</v>
      </c>
      <c r="R844" s="487">
        <v>1</v>
      </c>
      <c r="S844" s="513">
        <v>1</v>
      </c>
      <c r="T844" s="573">
        <v>1</v>
      </c>
      <c r="U844" s="529">
        <v>1</v>
      </c>
    </row>
    <row r="845" spans="1:21" ht="14.45" customHeight="1" x14ac:dyDescent="0.2">
      <c r="A845" s="486">
        <v>27</v>
      </c>
      <c r="B845" s="487" t="s">
        <v>503</v>
      </c>
      <c r="C845" s="487" t="s">
        <v>511</v>
      </c>
      <c r="D845" s="571" t="s">
        <v>1823</v>
      </c>
      <c r="E845" s="572" t="s">
        <v>516</v>
      </c>
      <c r="F845" s="487" t="s">
        <v>504</v>
      </c>
      <c r="G845" s="487" t="s">
        <v>877</v>
      </c>
      <c r="H845" s="487" t="s">
        <v>271</v>
      </c>
      <c r="I845" s="487" t="s">
        <v>878</v>
      </c>
      <c r="J845" s="487" t="s">
        <v>879</v>
      </c>
      <c r="K845" s="487" t="s">
        <v>880</v>
      </c>
      <c r="L845" s="488">
        <v>28.09</v>
      </c>
      <c r="M845" s="488">
        <v>84.27</v>
      </c>
      <c r="N845" s="487">
        <v>3</v>
      </c>
      <c r="O845" s="573">
        <v>1</v>
      </c>
      <c r="P845" s="488">
        <v>84.27</v>
      </c>
      <c r="Q845" s="513">
        <v>1</v>
      </c>
      <c r="R845" s="487">
        <v>3</v>
      </c>
      <c r="S845" s="513">
        <v>1</v>
      </c>
      <c r="T845" s="573">
        <v>1</v>
      </c>
      <c r="U845" s="529">
        <v>1</v>
      </c>
    </row>
    <row r="846" spans="1:21" ht="14.45" customHeight="1" x14ac:dyDescent="0.2">
      <c r="A846" s="486">
        <v>27</v>
      </c>
      <c r="B846" s="487" t="s">
        <v>503</v>
      </c>
      <c r="C846" s="487" t="s">
        <v>511</v>
      </c>
      <c r="D846" s="571" t="s">
        <v>1823</v>
      </c>
      <c r="E846" s="572" t="s">
        <v>516</v>
      </c>
      <c r="F846" s="487" t="s">
        <v>504</v>
      </c>
      <c r="G846" s="487" t="s">
        <v>877</v>
      </c>
      <c r="H846" s="487" t="s">
        <v>486</v>
      </c>
      <c r="I846" s="487" t="s">
        <v>884</v>
      </c>
      <c r="J846" s="487" t="s">
        <v>882</v>
      </c>
      <c r="K846" s="487" t="s">
        <v>885</v>
      </c>
      <c r="L846" s="488">
        <v>43.21</v>
      </c>
      <c r="M846" s="488">
        <v>86.42</v>
      </c>
      <c r="N846" s="487">
        <v>2</v>
      </c>
      <c r="O846" s="573">
        <v>1</v>
      </c>
      <c r="P846" s="488">
        <v>86.42</v>
      </c>
      <c r="Q846" s="513">
        <v>1</v>
      </c>
      <c r="R846" s="487">
        <v>2</v>
      </c>
      <c r="S846" s="513">
        <v>1</v>
      </c>
      <c r="T846" s="573">
        <v>1</v>
      </c>
      <c r="U846" s="529">
        <v>1</v>
      </c>
    </row>
    <row r="847" spans="1:21" ht="14.45" customHeight="1" x14ac:dyDescent="0.2">
      <c r="A847" s="486">
        <v>27</v>
      </c>
      <c r="B847" s="487" t="s">
        <v>503</v>
      </c>
      <c r="C847" s="487" t="s">
        <v>511</v>
      </c>
      <c r="D847" s="571" t="s">
        <v>1823</v>
      </c>
      <c r="E847" s="572" t="s">
        <v>516</v>
      </c>
      <c r="F847" s="487" t="s">
        <v>504</v>
      </c>
      <c r="G847" s="487" t="s">
        <v>877</v>
      </c>
      <c r="H847" s="487" t="s">
        <v>486</v>
      </c>
      <c r="I847" s="487" t="s">
        <v>886</v>
      </c>
      <c r="J847" s="487" t="s">
        <v>882</v>
      </c>
      <c r="K847" s="487" t="s">
        <v>887</v>
      </c>
      <c r="L847" s="488">
        <v>73.45</v>
      </c>
      <c r="M847" s="488">
        <v>146.9</v>
      </c>
      <c r="N847" s="487">
        <v>2</v>
      </c>
      <c r="O847" s="573">
        <v>1</v>
      </c>
      <c r="P847" s="488">
        <v>146.9</v>
      </c>
      <c r="Q847" s="513">
        <v>1</v>
      </c>
      <c r="R847" s="487">
        <v>2</v>
      </c>
      <c r="S847" s="513">
        <v>1</v>
      </c>
      <c r="T847" s="573">
        <v>1</v>
      </c>
      <c r="U847" s="529">
        <v>1</v>
      </c>
    </row>
    <row r="848" spans="1:21" ht="14.45" customHeight="1" x14ac:dyDescent="0.2">
      <c r="A848" s="486">
        <v>27</v>
      </c>
      <c r="B848" s="487" t="s">
        <v>503</v>
      </c>
      <c r="C848" s="487" t="s">
        <v>511</v>
      </c>
      <c r="D848" s="571" t="s">
        <v>1823</v>
      </c>
      <c r="E848" s="572" t="s">
        <v>516</v>
      </c>
      <c r="F848" s="487" t="s">
        <v>504</v>
      </c>
      <c r="G848" s="487" t="s">
        <v>570</v>
      </c>
      <c r="H848" s="487" t="s">
        <v>271</v>
      </c>
      <c r="I848" s="487" t="s">
        <v>888</v>
      </c>
      <c r="J848" s="487" t="s">
        <v>889</v>
      </c>
      <c r="K848" s="487" t="s">
        <v>540</v>
      </c>
      <c r="L848" s="488">
        <v>109.95</v>
      </c>
      <c r="M848" s="488">
        <v>109.95</v>
      </c>
      <c r="N848" s="487">
        <v>1</v>
      </c>
      <c r="O848" s="573">
        <v>1</v>
      </c>
      <c r="P848" s="488"/>
      <c r="Q848" s="513">
        <v>0</v>
      </c>
      <c r="R848" s="487"/>
      <c r="S848" s="513">
        <v>0</v>
      </c>
      <c r="T848" s="573"/>
      <c r="U848" s="529">
        <v>0</v>
      </c>
    </row>
    <row r="849" spans="1:21" ht="14.45" customHeight="1" x14ac:dyDescent="0.2">
      <c r="A849" s="486">
        <v>27</v>
      </c>
      <c r="B849" s="487" t="s">
        <v>503</v>
      </c>
      <c r="C849" s="487" t="s">
        <v>511</v>
      </c>
      <c r="D849" s="571" t="s">
        <v>1823</v>
      </c>
      <c r="E849" s="572" t="s">
        <v>516</v>
      </c>
      <c r="F849" s="487" t="s">
        <v>504</v>
      </c>
      <c r="G849" s="487" t="s">
        <v>570</v>
      </c>
      <c r="H849" s="487" t="s">
        <v>271</v>
      </c>
      <c r="I849" s="487" t="s">
        <v>890</v>
      </c>
      <c r="J849" s="487" t="s">
        <v>572</v>
      </c>
      <c r="K849" s="487" t="s">
        <v>891</v>
      </c>
      <c r="L849" s="488">
        <v>10.65</v>
      </c>
      <c r="M849" s="488">
        <v>31.950000000000003</v>
      </c>
      <c r="N849" s="487">
        <v>3</v>
      </c>
      <c r="O849" s="573">
        <v>2</v>
      </c>
      <c r="P849" s="488">
        <v>31.950000000000003</v>
      </c>
      <c r="Q849" s="513">
        <v>1</v>
      </c>
      <c r="R849" s="487">
        <v>3</v>
      </c>
      <c r="S849" s="513">
        <v>1</v>
      </c>
      <c r="T849" s="573">
        <v>2</v>
      </c>
      <c r="U849" s="529">
        <v>1</v>
      </c>
    </row>
    <row r="850" spans="1:21" ht="14.45" customHeight="1" x14ac:dyDescent="0.2">
      <c r="A850" s="486">
        <v>27</v>
      </c>
      <c r="B850" s="487" t="s">
        <v>503</v>
      </c>
      <c r="C850" s="487" t="s">
        <v>511</v>
      </c>
      <c r="D850" s="571" t="s">
        <v>1823</v>
      </c>
      <c r="E850" s="572" t="s">
        <v>516</v>
      </c>
      <c r="F850" s="487" t="s">
        <v>504</v>
      </c>
      <c r="G850" s="487" t="s">
        <v>570</v>
      </c>
      <c r="H850" s="487" t="s">
        <v>271</v>
      </c>
      <c r="I850" s="487" t="s">
        <v>1478</v>
      </c>
      <c r="J850" s="487" t="s">
        <v>895</v>
      </c>
      <c r="K850" s="487" t="s">
        <v>898</v>
      </c>
      <c r="L850" s="488">
        <v>70.23</v>
      </c>
      <c r="M850" s="488">
        <v>280.92</v>
      </c>
      <c r="N850" s="487">
        <v>4</v>
      </c>
      <c r="O850" s="573">
        <v>1.5</v>
      </c>
      <c r="P850" s="488">
        <v>280.92</v>
      </c>
      <c r="Q850" s="513">
        <v>1</v>
      </c>
      <c r="R850" s="487">
        <v>4</v>
      </c>
      <c r="S850" s="513">
        <v>1</v>
      </c>
      <c r="T850" s="573">
        <v>1.5</v>
      </c>
      <c r="U850" s="529">
        <v>1</v>
      </c>
    </row>
    <row r="851" spans="1:21" ht="14.45" customHeight="1" x14ac:dyDescent="0.2">
      <c r="A851" s="486">
        <v>27</v>
      </c>
      <c r="B851" s="487" t="s">
        <v>503</v>
      </c>
      <c r="C851" s="487" t="s">
        <v>511</v>
      </c>
      <c r="D851" s="571" t="s">
        <v>1823</v>
      </c>
      <c r="E851" s="572" t="s">
        <v>516</v>
      </c>
      <c r="F851" s="487" t="s">
        <v>504</v>
      </c>
      <c r="G851" s="487" t="s">
        <v>570</v>
      </c>
      <c r="H851" s="487" t="s">
        <v>271</v>
      </c>
      <c r="I851" s="487" t="s">
        <v>892</v>
      </c>
      <c r="J851" s="487" t="s">
        <v>572</v>
      </c>
      <c r="K851" s="487" t="s">
        <v>893</v>
      </c>
      <c r="L851" s="488">
        <v>117.03</v>
      </c>
      <c r="M851" s="488">
        <v>117.03</v>
      </c>
      <c r="N851" s="487">
        <v>1</v>
      </c>
      <c r="O851" s="573">
        <v>1</v>
      </c>
      <c r="P851" s="488">
        <v>117.03</v>
      </c>
      <c r="Q851" s="513">
        <v>1</v>
      </c>
      <c r="R851" s="487">
        <v>1</v>
      </c>
      <c r="S851" s="513">
        <v>1</v>
      </c>
      <c r="T851" s="573">
        <v>1</v>
      </c>
      <c r="U851" s="529">
        <v>1</v>
      </c>
    </row>
    <row r="852" spans="1:21" ht="14.45" customHeight="1" x14ac:dyDescent="0.2">
      <c r="A852" s="486">
        <v>27</v>
      </c>
      <c r="B852" s="487" t="s">
        <v>503</v>
      </c>
      <c r="C852" s="487" t="s">
        <v>511</v>
      </c>
      <c r="D852" s="571" t="s">
        <v>1823</v>
      </c>
      <c r="E852" s="572" t="s">
        <v>516</v>
      </c>
      <c r="F852" s="487" t="s">
        <v>504</v>
      </c>
      <c r="G852" s="487" t="s">
        <v>570</v>
      </c>
      <c r="H852" s="487" t="s">
        <v>271</v>
      </c>
      <c r="I852" s="487" t="s">
        <v>1660</v>
      </c>
      <c r="J852" s="487" t="s">
        <v>572</v>
      </c>
      <c r="K852" s="487" t="s">
        <v>1661</v>
      </c>
      <c r="L852" s="488">
        <v>17.559999999999999</v>
      </c>
      <c r="M852" s="488">
        <v>52.679999999999993</v>
      </c>
      <c r="N852" s="487">
        <v>3</v>
      </c>
      <c r="O852" s="573">
        <v>1</v>
      </c>
      <c r="P852" s="488">
        <v>52.679999999999993</v>
      </c>
      <c r="Q852" s="513">
        <v>1</v>
      </c>
      <c r="R852" s="487">
        <v>3</v>
      </c>
      <c r="S852" s="513">
        <v>1</v>
      </c>
      <c r="T852" s="573">
        <v>1</v>
      </c>
      <c r="U852" s="529">
        <v>1</v>
      </c>
    </row>
    <row r="853" spans="1:21" ht="14.45" customHeight="1" x14ac:dyDescent="0.2">
      <c r="A853" s="486">
        <v>27</v>
      </c>
      <c r="B853" s="487" t="s">
        <v>503</v>
      </c>
      <c r="C853" s="487" t="s">
        <v>511</v>
      </c>
      <c r="D853" s="571" t="s">
        <v>1823</v>
      </c>
      <c r="E853" s="572" t="s">
        <v>516</v>
      </c>
      <c r="F853" s="487" t="s">
        <v>504</v>
      </c>
      <c r="G853" s="487" t="s">
        <v>570</v>
      </c>
      <c r="H853" s="487" t="s">
        <v>271</v>
      </c>
      <c r="I853" s="487" t="s">
        <v>571</v>
      </c>
      <c r="J853" s="487" t="s">
        <v>572</v>
      </c>
      <c r="K853" s="487" t="s">
        <v>573</v>
      </c>
      <c r="L853" s="488">
        <v>58.52</v>
      </c>
      <c r="M853" s="488">
        <v>292.60000000000002</v>
      </c>
      <c r="N853" s="487">
        <v>5</v>
      </c>
      <c r="O853" s="573">
        <v>5</v>
      </c>
      <c r="P853" s="488">
        <v>58.52</v>
      </c>
      <c r="Q853" s="513">
        <v>0.19999999999999998</v>
      </c>
      <c r="R853" s="487">
        <v>1</v>
      </c>
      <c r="S853" s="513">
        <v>0.2</v>
      </c>
      <c r="T853" s="573">
        <v>1</v>
      </c>
      <c r="U853" s="529">
        <v>0.2</v>
      </c>
    </row>
    <row r="854" spans="1:21" ht="14.45" customHeight="1" x14ac:dyDescent="0.2">
      <c r="A854" s="486">
        <v>27</v>
      </c>
      <c r="B854" s="487" t="s">
        <v>503</v>
      </c>
      <c r="C854" s="487" t="s">
        <v>511</v>
      </c>
      <c r="D854" s="571" t="s">
        <v>1823</v>
      </c>
      <c r="E854" s="572" t="s">
        <v>516</v>
      </c>
      <c r="F854" s="487" t="s">
        <v>504</v>
      </c>
      <c r="G854" s="487" t="s">
        <v>570</v>
      </c>
      <c r="H854" s="487" t="s">
        <v>271</v>
      </c>
      <c r="I854" s="487" t="s">
        <v>1479</v>
      </c>
      <c r="J854" s="487" t="s">
        <v>572</v>
      </c>
      <c r="K854" s="487" t="s">
        <v>898</v>
      </c>
      <c r="L854" s="488">
        <v>70.23</v>
      </c>
      <c r="M854" s="488">
        <v>140.46</v>
      </c>
      <c r="N854" s="487">
        <v>2</v>
      </c>
      <c r="O854" s="573">
        <v>1</v>
      </c>
      <c r="P854" s="488"/>
      <c r="Q854" s="513">
        <v>0</v>
      </c>
      <c r="R854" s="487"/>
      <c r="S854" s="513">
        <v>0</v>
      </c>
      <c r="T854" s="573"/>
      <c r="U854" s="529">
        <v>0</v>
      </c>
    </row>
    <row r="855" spans="1:21" ht="14.45" customHeight="1" x14ac:dyDescent="0.2">
      <c r="A855" s="486">
        <v>27</v>
      </c>
      <c r="B855" s="487" t="s">
        <v>503</v>
      </c>
      <c r="C855" s="487" t="s">
        <v>511</v>
      </c>
      <c r="D855" s="571" t="s">
        <v>1823</v>
      </c>
      <c r="E855" s="572" t="s">
        <v>516</v>
      </c>
      <c r="F855" s="487" t="s">
        <v>504</v>
      </c>
      <c r="G855" s="487" t="s">
        <v>570</v>
      </c>
      <c r="H855" s="487" t="s">
        <v>486</v>
      </c>
      <c r="I855" s="487" t="s">
        <v>894</v>
      </c>
      <c r="J855" s="487" t="s">
        <v>895</v>
      </c>
      <c r="K855" s="487" t="s">
        <v>896</v>
      </c>
      <c r="L855" s="488">
        <v>234.07</v>
      </c>
      <c r="M855" s="488">
        <v>234.07</v>
      </c>
      <c r="N855" s="487">
        <v>1</v>
      </c>
      <c r="O855" s="573">
        <v>1</v>
      </c>
      <c r="P855" s="488"/>
      <c r="Q855" s="513">
        <v>0</v>
      </c>
      <c r="R855" s="487"/>
      <c r="S855" s="513">
        <v>0</v>
      </c>
      <c r="T855" s="573"/>
      <c r="U855" s="529">
        <v>0</v>
      </c>
    </row>
    <row r="856" spans="1:21" ht="14.45" customHeight="1" x14ac:dyDescent="0.2">
      <c r="A856" s="486">
        <v>27</v>
      </c>
      <c r="B856" s="487" t="s">
        <v>503</v>
      </c>
      <c r="C856" s="487" t="s">
        <v>511</v>
      </c>
      <c r="D856" s="571" t="s">
        <v>1823</v>
      </c>
      <c r="E856" s="572" t="s">
        <v>516</v>
      </c>
      <c r="F856" s="487" t="s">
        <v>504</v>
      </c>
      <c r="G856" s="487" t="s">
        <v>570</v>
      </c>
      <c r="H856" s="487" t="s">
        <v>486</v>
      </c>
      <c r="I856" s="487" t="s">
        <v>1662</v>
      </c>
      <c r="J856" s="487" t="s">
        <v>572</v>
      </c>
      <c r="K856" s="487" t="s">
        <v>1661</v>
      </c>
      <c r="L856" s="488">
        <v>17.559999999999999</v>
      </c>
      <c r="M856" s="488">
        <v>35.119999999999997</v>
      </c>
      <c r="N856" s="487">
        <v>2</v>
      </c>
      <c r="O856" s="573">
        <v>1</v>
      </c>
      <c r="P856" s="488">
        <v>35.119999999999997</v>
      </c>
      <c r="Q856" s="513">
        <v>1</v>
      </c>
      <c r="R856" s="487">
        <v>2</v>
      </c>
      <c r="S856" s="513">
        <v>1</v>
      </c>
      <c r="T856" s="573">
        <v>1</v>
      </c>
      <c r="U856" s="529">
        <v>1</v>
      </c>
    </row>
    <row r="857" spans="1:21" ht="14.45" customHeight="1" x14ac:dyDescent="0.2">
      <c r="A857" s="486">
        <v>27</v>
      </c>
      <c r="B857" s="487" t="s">
        <v>503</v>
      </c>
      <c r="C857" s="487" t="s">
        <v>511</v>
      </c>
      <c r="D857" s="571" t="s">
        <v>1823</v>
      </c>
      <c r="E857" s="572" t="s">
        <v>516</v>
      </c>
      <c r="F857" s="487" t="s">
        <v>504</v>
      </c>
      <c r="G857" s="487" t="s">
        <v>1663</v>
      </c>
      <c r="H857" s="487" t="s">
        <v>271</v>
      </c>
      <c r="I857" s="487" t="s">
        <v>1664</v>
      </c>
      <c r="J857" s="487" t="s">
        <v>1665</v>
      </c>
      <c r="K857" s="487" t="s">
        <v>942</v>
      </c>
      <c r="L857" s="488">
        <v>38.729999999999997</v>
      </c>
      <c r="M857" s="488">
        <v>232.38</v>
      </c>
      <c r="N857" s="487">
        <v>6</v>
      </c>
      <c r="O857" s="573">
        <v>1.5</v>
      </c>
      <c r="P857" s="488">
        <v>116.19</v>
      </c>
      <c r="Q857" s="513">
        <v>0.5</v>
      </c>
      <c r="R857" s="487">
        <v>3</v>
      </c>
      <c r="S857" s="513">
        <v>0.5</v>
      </c>
      <c r="T857" s="573">
        <v>1</v>
      </c>
      <c r="U857" s="529">
        <v>0.66666666666666663</v>
      </c>
    </row>
    <row r="858" spans="1:21" ht="14.45" customHeight="1" x14ac:dyDescent="0.2">
      <c r="A858" s="486">
        <v>27</v>
      </c>
      <c r="B858" s="487" t="s">
        <v>503</v>
      </c>
      <c r="C858" s="487" t="s">
        <v>511</v>
      </c>
      <c r="D858" s="571" t="s">
        <v>1823</v>
      </c>
      <c r="E858" s="572" t="s">
        <v>516</v>
      </c>
      <c r="F858" s="487" t="s">
        <v>504</v>
      </c>
      <c r="G858" s="487" t="s">
        <v>1663</v>
      </c>
      <c r="H858" s="487" t="s">
        <v>271</v>
      </c>
      <c r="I858" s="487" t="s">
        <v>1666</v>
      </c>
      <c r="J858" s="487" t="s">
        <v>1667</v>
      </c>
      <c r="K858" s="487" t="s">
        <v>1668</v>
      </c>
      <c r="L858" s="488">
        <v>77.459999999999994</v>
      </c>
      <c r="M858" s="488">
        <v>154.91999999999999</v>
      </c>
      <c r="N858" s="487">
        <v>2</v>
      </c>
      <c r="O858" s="573">
        <v>1</v>
      </c>
      <c r="P858" s="488"/>
      <c r="Q858" s="513">
        <v>0</v>
      </c>
      <c r="R858" s="487"/>
      <c r="S858" s="513">
        <v>0</v>
      </c>
      <c r="T858" s="573"/>
      <c r="U858" s="529">
        <v>0</v>
      </c>
    </row>
    <row r="859" spans="1:21" ht="14.45" customHeight="1" x14ac:dyDescent="0.2">
      <c r="A859" s="486">
        <v>27</v>
      </c>
      <c r="B859" s="487" t="s">
        <v>503</v>
      </c>
      <c r="C859" s="487" t="s">
        <v>511</v>
      </c>
      <c r="D859" s="571" t="s">
        <v>1823</v>
      </c>
      <c r="E859" s="572" t="s">
        <v>516</v>
      </c>
      <c r="F859" s="487" t="s">
        <v>504</v>
      </c>
      <c r="G859" s="487" t="s">
        <v>574</v>
      </c>
      <c r="H859" s="487" t="s">
        <v>486</v>
      </c>
      <c r="I859" s="487" t="s">
        <v>1572</v>
      </c>
      <c r="J859" s="487" t="s">
        <v>576</v>
      </c>
      <c r="K859" s="487" t="s">
        <v>1573</v>
      </c>
      <c r="L859" s="488">
        <v>1385.62</v>
      </c>
      <c r="M859" s="488">
        <v>1385.62</v>
      </c>
      <c r="N859" s="487">
        <v>1</v>
      </c>
      <c r="O859" s="573">
        <v>1</v>
      </c>
      <c r="P859" s="488"/>
      <c r="Q859" s="513">
        <v>0</v>
      </c>
      <c r="R859" s="487"/>
      <c r="S859" s="513">
        <v>0</v>
      </c>
      <c r="T859" s="573"/>
      <c r="U859" s="529">
        <v>0</v>
      </c>
    </row>
    <row r="860" spans="1:21" ht="14.45" customHeight="1" x14ac:dyDescent="0.2">
      <c r="A860" s="486">
        <v>27</v>
      </c>
      <c r="B860" s="487" t="s">
        <v>503</v>
      </c>
      <c r="C860" s="487" t="s">
        <v>511</v>
      </c>
      <c r="D860" s="571" t="s">
        <v>1823</v>
      </c>
      <c r="E860" s="572" t="s">
        <v>516</v>
      </c>
      <c r="F860" s="487" t="s">
        <v>504</v>
      </c>
      <c r="G860" s="487" t="s">
        <v>574</v>
      </c>
      <c r="H860" s="487" t="s">
        <v>486</v>
      </c>
      <c r="I860" s="487" t="s">
        <v>1669</v>
      </c>
      <c r="J860" s="487" t="s">
        <v>900</v>
      </c>
      <c r="K860" s="487" t="s">
        <v>1670</v>
      </c>
      <c r="L860" s="488">
        <v>490.89</v>
      </c>
      <c r="M860" s="488">
        <v>981.78</v>
      </c>
      <c r="N860" s="487">
        <v>2</v>
      </c>
      <c r="O860" s="573">
        <v>2</v>
      </c>
      <c r="P860" s="488">
        <v>981.78</v>
      </c>
      <c r="Q860" s="513">
        <v>1</v>
      </c>
      <c r="R860" s="487">
        <v>2</v>
      </c>
      <c r="S860" s="513">
        <v>1</v>
      </c>
      <c r="T860" s="573">
        <v>2</v>
      </c>
      <c r="U860" s="529">
        <v>1</v>
      </c>
    </row>
    <row r="861" spans="1:21" ht="14.45" customHeight="1" x14ac:dyDescent="0.2">
      <c r="A861" s="486">
        <v>27</v>
      </c>
      <c r="B861" s="487" t="s">
        <v>503</v>
      </c>
      <c r="C861" s="487" t="s">
        <v>511</v>
      </c>
      <c r="D861" s="571" t="s">
        <v>1823</v>
      </c>
      <c r="E861" s="572" t="s">
        <v>516</v>
      </c>
      <c r="F861" s="487" t="s">
        <v>504</v>
      </c>
      <c r="G861" s="487" t="s">
        <v>578</v>
      </c>
      <c r="H861" s="487" t="s">
        <v>271</v>
      </c>
      <c r="I861" s="487" t="s">
        <v>907</v>
      </c>
      <c r="J861" s="487" t="s">
        <v>908</v>
      </c>
      <c r="K861" s="487" t="s">
        <v>581</v>
      </c>
      <c r="L861" s="488">
        <v>32.76</v>
      </c>
      <c r="M861" s="488">
        <v>196.56</v>
      </c>
      <c r="N861" s="487">
        <v>6</v>
      </c>
      <c r="O861" s="573">
        <v>4</v>
      </c>
      <c r="P861" s="488">
        <v>98.28</v>
      </c>
      <c r="Q861" s="513">
        <v>0.5</v>
      </c>
      <c r="R861" s="487">
        <v>3</v>
      </c>
      <c r="S861" s="513">
        <v>0.5</v>
      </c>
      <c r="T861" s="573">
        <v>2</v>
      </c>
      <c r="U861" s="529">
        <v>0.5</v>
      </c>
    </row>
    <row r="862" spans="1:21" ht="14.45" customHeight="1" x14ac:dyDescent="0.2">
      <c r="A862" s="486">
        <v>27</v>
      </c>
      <c r="B862" s="487" t="s">
        <v>503</v>
      </c>
      <c r="C862" s="487" t="s">
        <v>511</v>
      </c>
      <c r="D862" s="571" t="s">
        <v>1823</v>
      </c>
      <c r="E862" s="572" t="s">
        <v>516</v>
      </c>
      <c r="F862" s="487" t="s">
        <v>504</v>
      </c>
      <c r="G862" s="487" t="s">
        <v>578</v>
      </c>
      <c r="H862" s="487" t="s">
        <v>271</v>
      </c>
      <c r="I862" s="487" t="s">
        <v>579</v>
      </c>
      <c r="J862" s="487" t="s">
        <v>580</v>
      </c>
      <c r="K862" s="487" t="s">
        <v>581</v>
      </c>
      <c r="L862" s="488">
        <v>32.76</v>
      </c>
      <c r="M862" s="488">
        <v>98.28</v>
      </c>
      <c r="N862" s="487">
        <v>3</v>
      </c>
      <c r="O862" s="573">
        <v>2</v>
      </c>
      <c r="P862" s="488"/>
      <c r="Q862" s="513">
        <v>0</v>
      </c>
      <c r="R862" s="487"/>
      <c r="S862" s="513">
        <v>0</v>
      </c>
      <c r="T862" s="573"/>
      <c r="U862" s="529">
        <v>0</v>
      </c>
    </row>
    <row r="863" spans="1:21" ht="14.45" customHeight="1" x14ac:dyDescent="0.2">
      <c r="A863" s="486">
        <v>27</v>
      </c>
      <c r="B863" s="487" t="s">
        <v>503</v>
      </c>
      <c r="C863" s="487" t="s">
        <v>511</v>
      </c>
      <c r="D863" s="571" t="s">
        <v>1823</v>
      </c>
      <c r="E863" s="572" t="s">
        <v>516</v>
      </c>
      <c r="F863" s="487" t="s">
        <v>504</v>
      </c>
      <c r="G863" s="487" t="s">
        <v>578</v>
      </c>
      <c r="H863" s="487" t="s">
        <v>271</v>
      </c>
      <c r="I863" s="487" t="s">
        <v>909</v>
      </c>
      <c r="J863" s="487" t="s">
        <v>908</v>
      </c>
      <c r="K863" s="487" t="s">
        <v>544</v>
      </c>
      <c r="L863" s="488">
        <v>105.32</v>
      </c>
      <c r="M863" s="488">
        <v>105.32</v>
      </c>
      <c r="N863" s="487">
        <v>1</v>
      </c>
      <c r="O863" s="573">
        <v>1</v>
      </c>
      <c r="P863" s="488"/>
      <c r="Q863" s="513">
        <v>0</v>
      </c>
      <c r="R863" s="487"/>
      <c r="S863" s="513">
        <v>0</v>
      </c>
      <c r="T863" s="573"/>
      <c r="U863" s="529">
        <v>0</v>
      </c>
    </row>
    <row r="864" spans="1:21" ht="14.45" customHeight="1" x14ac:dyDescent="0.2">
      <c r="A864" s="486">
        <v>27</v>
      </c>
      <c r="B864" s="487" t="s">
        <v>503</v>
      </c>
      <c r="C864" s="487" t="s">
        <v>511</v>
      </c>
      <c r="D864" s="571" t="s">
        <v>1823</v>
      </c>
      <c r="E864" s="572" t="s">
        <v>516</v>
      </c>
      <c r="F864" s="487" t="s">
        <v>504</v>
      </c>
      <c r="G864" s="487" t="s">
        <v>1283</v>
      </c>
      <c r="H864" s="487" t="s">
        <v>271</v>
      </c>
      <c r="I864" s="487" t="s">
        <v>1671</v>
      </c>
      <c r="J864" s="487" t="s">
        <v>1285</v>
      </c>
      <c r="K864" s="487" t="s">
        <v>1672</v>
      </c>
      <c r="L864" s="488">
        <v>35.25</v>
      </c>
      <c r="M864" s="488">
        <v>70.5</v>
      </c>
      <c r="N864" s="487">
        <v>2</v>
      </c>
      <c r="O864" s="573">
        <v>1</v>
      </c>
      <c r="P864" s="488"/>
      <c r="Q864" s="513">
        <v>0</v>
      </c>
      <c r="R864" s="487"/>
      <c r="S864" s="513">
        <v>0</v>
      </c>
      <c r="T864" s="573"/>
      <c r="U864" s="529">
        <v>0</v>
      </c>
    </row>
    <row r="865" spans="1:21" ht="14.45" customHeight="1" x14ac:dyDescent="0.2">
      <c r="A865" s="486">
        <v>27</v>
      </c>
      <c r="B865" s="487" t="s">
        <v>503</v>
      </c>
      <c r="C865" s="487" t="s">
        <v>511</v>
      </c>
      <c r="D865" s="571" t="s">
        <v>1823</v>
      </c>
      <c r="E865" s="572" t="s">
        <v>516</v>
      </c>
      <c r="F865" s="487" t="s">
        <v>504</v>
      </c>
      <c r="G865" s="487" t="s">
        <v>1291</v>
      </c>
      <c r="H865" s="487" t="s">
        <v>271</v>
      </c>
      <c r="I865" s="487" t="s">
        <v>1292</v>
      </c>
      <c r="J865" s="487" t="s">
        <v>1293</v>
      </c>
      <c r="K865" s="487" t="s">
        <v>1286</v>
      </c>
      <c r="L865" s="488">
        <v>174.59</v>
      </c>
      <c r="M865" s="488">
        <v>174.59</v>
      </c>
      <c r="N865" s="487">
        <v>1</v>
      </c>
      <c r="O865" s="573">
        <v>1</v>
      </c>
      <c r="P865" s="488"/>
      <c r="Q865" s="513">
        <v>0</v>
      </c>
      <c r="R865" s="487"/>
      <c r="S865" s="513">
        <v>0</v>
      </c>
      <c r="T865" s="573"/>
      <c r="U865" s="529">
        <v>0</v>
      </c>
    </row>
    <row r="866" spans="1:21" ht="14.45" customHeight="1" x14ac:dyDescent="0.2">
      <c r="A866" s="486">
        <v>27</v>
      </c>
      <c r="B866" s="487" t="s">
        <v>503</v>
      </c>
      <c r="C866" s="487" t="s">
        <v>511</v>
      </c>
      <c r="D866" s="571" t="s">
        <v>1823</v>
      </c>
      <c r="E866" s="572" t="s">
        <v>516</v>
      </c>
      <c r="F866" s="487" t="s">
        <v>504</v>
      </c>
      <c r="G866" s="487" t="s">
        <v>910</v>
      </c>
      <c r="H866" s="487" t="s">
        <v>271</v>
      </c>
      <c r="I866" s="487" t="s">
        <v>1673</v>
      </c>
      <c r="J866" s="487" t="s">
        <v>915</v>
      </c>
      <c r="K866" s="487" t="s">
        <v>1674</v>
      </c>
      <c r="L866" s="488">
        <v>301.2</v>
      </c>
      <c r="M866" s="488">
        <v>301.2</v>
      </c>
      <c r="N866" s="487">
        <v>1</v>
      </c>
      <c r="O866" s="573">
        <v>1</v>
      </c>
      <c r="P866" s="488"/>
      <c r="Q866" s="513">
        <v>0</v>
      </c>
      <c r="R866" s="487"/>
      <c r="S866" s="513">
        <v>0</v>
      </c>
      <c r="T866" s="573"/>
      <c r="U866" s="529">
        <v>0</v>
      </c>
    </row>
    <row r="867" spans="1:21" ht="14.45" customHeight="1" x14ac:dyDescent="0.2">
      <c r="A867" s="486">
        <v>27</v>
      </c>
      <c r="B867" s="487" t="s">
        <v>503</v>
      </c>
      <c r="C867" s="487" t="s">
        <v>511</v>
      </c>
      <c r="D867" s="571" t="s">
        <v>1823</v>
      </c>
      <c r="E867" s="572" t="s">
        <v>516</v>
      </c>
      <c r="F867" s="487" t="s">
        <v>504</v>
      </c>
      <c r="G867" s="487" t="s">
        <v>910</v>
      </c>
      <c r="H867" s="487" t="s">
        <v>271</v>
      </c>
      <c r="I867" s="487" t="s">
        <v>1675</v>
      </c>
      <c r="J867" s="487" t="s">
        <v>1676</v>
      </c>
      <c r="K867" s="487" t="s">
        <v>922</v>
      </c>
      <c r="L867" s="488">
        <v>201.73</v>
      </c>
      <c r="M867" s="488">
        <v>201.73</v>
      </c>
      <c r="N867" s="487">
        <v>1</v>
      </c>
      <c r="O867" s="573">
        <v>1</v>
      </c>
      <c r="P867" s="488"/>
      <c r="Q867" s="513">
        <v>0</v>
      </c>
      <c r="R867" s="487"/>
      <c r="S867" s="513">
        <v>0</v>
      </c>
      <c r="T867" s="573"/>
      <c r="U867" s="529">
        <v>0</v>
      </c>
    </row>
    <row r="868" spans="1:21" ht="14.45" customHeight="1" x14ac:dyDescent="0.2">
      <c r="A868" s="486">
        <v>27</v>
      </c>
      <c r="B868" s="487" t="s">
        <v>503</v>
      </c>
      <c r="C868" s="487" t="s">
        <v>511</v>
      </c>
      <c r="D868" s="571" t="s">
        <v>1823</v>
      </c>
      <c r="E868" s="572" t="s">
        <v>516</v>
      </c>
      <c r="F868" s="487" t="s">
        <v>504</v>
      </c>
      <c r="G868" s="487" t="s">
        <v>910</v>
      </c>
      <c r="H868" s="487" t="s">
        <v>271</v>
      </c>
      <c r="I868" s="487" t="s">
        <v>914</v>
      </c>
      <c r="J868" s="487" t="s">
        <v>915</v>
      </c>
      <c r="K868" s="487" t="s">
        <v>916</v>
      </c>
      <c r="L868" s="488">
        <v>185.26</v>
      </c>
      <c r="M868" s="488">
        <v>370.52</v>
      </c>
      <c r="N868" s="487">
        <v>2</v>
      </c>
      <c r="O868" s="573">
        <v>2</v>
      </c>
      <c r="P868" s="488">
        <v>185.26</v>
      </c>
      <c r="Q868" s="513">
        <v>0.5</v>
      </c>
      <c r="R868" s="487">
        <v>1</v>
      </c>
      <c r="S868" s="513">
        <v>0.5</v>
      </c>
      <c r="T868" s="573">
        <v>1</v>
      </c>
      <c r="U868" s="529">
        <v>0.5</v>
      </c>
    </row>
    <row r="869" spans="1:21" ht="14.45" customHeight="1" x14ac:dyDescent="0.2">
      <c r="A869" s="486">
        <v>27</v>
      </c>
      <c r="B869" s="487" t="s">
        <v>503</v>
      </c>
      <c r="C869" s="487" t="s">
        <v>511</v>
      </c>
      <c r="D869" s="571" t="s">
        <v>1823</v>
      </c>
      <c r="E869" s="572" t="s">
        <v>516</v>
      </c>
      <c r="F869" s="487" t="s">
        <v>504</v>
      </c>
      <c r="G869" s="487" t="s">
        <v>910</v>
      </c>
      <c r="H869" s="487" t="s">
        <v>271</v>
      </c>
      <c r="I869" s="487" t="s">
        <v>914</v>
      </c>
      <c r="J869" s="487" t="s">
        <v>915</v>
      </c>
      <c r="K869" s="487" t="s">
        <v>916</v>
      </c>
      <c r="L869" s="488">
        <v>87.98</v>
      </c>
      <c r="M869" s="488">
        <v>87.98</v>
      </c>
      <c r="N869" s="487">
        <v>1</v>
      </c>
      <c r="O869" s="573">
        <v>1</v>
      </c>
      <c r="P869" s="488">
        <v>87.98</v>
      </c>
      <c r="Q869" s="513">
        <v>1</v>
      </c>
      <c r="R869" s="487">
        <v>1</v>
      </c>
      <c r="S869" s="513">
        <v>1</v>
      </c>
      <c r="T869" s="573">
        <v>1</v>
      </c>
      <c r="U869" s="529">
        <v>1</v>
      </c>
    </row>
    <row r="870" spans="1:21" ht="14.45" customHeight="1" x14ac:dyDescent="0.2">
      <c r="A870" s="486">
        <v>27</v>
      </c>
      <c r="B870" s="487" t="s">
        <v>503</v>
      </c>
      <c r="C870" s="487" t="s">
        <v>511</v>
      </c>
      <c r="D870" s="571" t="s">
        <v>1823</v>
      </c>
      <c r="E870" s="572" t="s">
        <v>516</v>
      </c>
      <c r="F870" s="487" t="s">
        <v>504</v>
      </c>
      <c r="G870" s="487" t="s">
        <v>910</v>
      </c>
      <c r="H870" s="487" t="s">
        <v>271</v>
      </c>
      <c r="I870" s="487" t="s">
        <v>1677</v>
      </c>
      <c r="J870" s="487" t="s">
        <v>1678</v>
      </c>
      <c r="K870" s="487" t="s">
        <v>1679</v>
      </c>
      <c r="L870" s="488">
        <v>115.27</v>
      </c>
      <c r="M870" s="488">
        <v>230.54</v>
      </c>
      <c r="N870" s="487">
        <v>2</v>
      </c>
      <c r="O870" s="573">
        <v>1</v>
      </c>
      <c r="P870" s="488">
        <v>230.54</v>
      </c>
      <c r="Q870" s="513">
        <v>1</v>
      </c>
      <c r="R870" s="487">
        <v>2</v>
      </c>
      <c r="S870" s="513">
        <v>1</v>
      </c>
      <c r="T870" s="573">
        <v>1</v>
      </c>
      <c r="U870" s="529">
        <v>1</v>
      </c>
    </row>
    <row r="871" spans="1:21" ht="14.45" customHeight="1" x14ac:dyDescent="0.2">
      <c r="A871" s="486">
        <v>27</v>
      </c>
      <c r="B871" s="487" t="s">
        <v>503</v>
      </c>
      <c r="C871" s="487" t="s">
        <v>511</v>
      </c>
      <c r="D871" s="571" t="s">
        <v>1823</v>
      </c>
      <c r="E871" s="572" t="s">
        <v>516</v>
      </c>
      <c r="F871" s="487" t="s">
        <v>504</v>
      </c>
      <c r="G871" s="487" t="s">
        <v>582</v>
      </c>
      <c r="H871" s="487" t="s">
        <v>486</v>
      </c>
      <c r="I871" s="487" t="s">
        <v>583</v>
      </c>
      <c r="J871" s="487" t="s">
        <v>584</v>
      </c>
      <c r="K871" s="487" t="s">
        <v>585</v>
      </c>
      <c r="L871" s="488">
        <v>102.93</v>
      </c>
      <c r="M871" s="488">
        <v>102.93</v>
      </c>
      <c r="N871" s="487">
        <v>1</v>
      </c>
      <c r="O871" s="573"/>
      <c r="P871" s="488"/>
      <c r="Q871" s="513">
        <v>0</v>
      </c>
      <c r="R871" s="487"/>
      <c r="S871" s="513">
        <v>0</v>
      </c>
      <c r="T871" s="573"/>
      <c r="U871" s="529"/>
    </row>
    <row r="872" spans="1:21" ht="14.45" customHeight="1" x14ac:dyDescent="0.2">
      <c r="A872" s="486">
        <v>27</v>
      </c>
      <c r="B872" s="487" t="s">
        <v>503</v>
      </c>
      <c r="C872" s="487" t="s">
        <v>511</v>
      </c>
      <c r="D872" s="571" t="s">
        <v>1823</v>
      </c>
      <c r="E872" s="572" t="s">
        <v>516</v>
      </c>
      <c r="F872" s="487" t="s">
        <v>504</v>
      </c>
      <c r="G872" s="487" t="s">
        <v>582</v>
      </c>
      <c r="H872" s="487" t="s">
        <v>271</v>
      </c>
      <c r="I872" s="487" t="s">
        <v>930</v>
      </c>
      <c r="J872" s="487" t="s">
        <v>584</v>
      </c>
      <c r="K872" s="487" t="s">
        <v>931</v>
      </c>
      <c r="L872" s="488">
        <v>205.84</v>
      </c>
      <c r="M872" s="488">
        <v>205.84</v>
      </c>
      <c r="N872" s="487">
        <v>1</v>
      </c>
      <c r="O872" s="573">
        <v>1</v>
      </c>
      <c r="P872" s="488"/>
      <c r="Q872" s="513">
        <v>0</v>
      </c>
      <c r="R872" s="487"/>
      <c r="S872" s="513">
        <v>0</v>
      </c>
      <c r="T872" s="573"/>
      <c r="U872" s="529">
        <v>0</v>
      </c>
    </row>
    <row r="873" spans="1:21" ht="14.45" customHeight="1" x14ac:dyDescent="0.2">
      <c r="A873" s="486">
        <v>27</v>
      </c>
      <c r="B873" s="487" t="s">
        <v>503</v>
      </c>
      <c r="C873" s="487" t="s">
        <v>511</v>
      </c>
      <c r="D873" s="571" t="s">
        <v>1823</v>
      </c>
      <c r="E873" s="572" t="s">
        <v>516</v>
      </c>
      <c r="F873" s="487" t="s">
        <v>504</v>
      </c>
      <c r="G873" s="487" t="s">
        <v>582</v>
      </c>
      <c r="H873" s="487" t="s">
        <v>271</v>
      </c>
      <c r="I873" s="487" t="s">
        <v>1680</v>
      </c>
      <c r="J873" s="487" t="s">
        <v>1681</v>
      </c>
      <c r="K873" s="487" t="s">
        <v>1682</v>
      </c>
      <c r="L873" s="488">
        <v>205.84</v>
      </c>
      <c r="M873" s="488">
        <v>617.52</v>
      </c>
      <c r="N873" s="487">
        <v>3</v>
      </c>
      <c r="O873" s="573">
        <v>1</v>
      </c>
      <c r="P873" s="488"/>
      <c r="Q873" s="513">
        <v>0</v>
      </c>
      <c r="R873" s="487"/>
      <c r="S873" s="513">
        <v>0</v>
      </c>
      <c r="T873" s="573"/>
      <c r="U873" s="529">
        <v>0</v>
      </c>
    </row>
    <row r="874" spans="1:21" ht="14.45" customHeight="1" x14ac:dyDescent="0.2">
      <c r="A874" s="486">
        <v>27</v>
      </c>
      <c r="B874" s="487" t="s">
        <v>503</v>
      </c>
      <c r="C874" s="487" t="s">
        <v>511</v>
      </c>
      <c r="D874" s="571" t="s">
        <v>1823</v>
      </c>
      <c r="E874" s="572" t="s">
        <v>516</v>
      </c>
      <c r="F874" s="487" t="s">
        <v>504</v>
      </c>
      <c r="G874" s="487" t="s">
        <v>582</v>
      </c>
      <c r="H874" s="487" t="s">
        <v>271</v>
      </c>
      <c r="I874" s="487" t="s">
        <v>1683</v>
      </c>
      <c r="J874" s="487" t="s">
        <v>1684</v>
      </c>
      <c r="K874" s="487" t="s">
        <v>1685</v>
      </c>
      <c r="L874" s="488">
        <v>61.76</v>
      </c>
      <c r="M874" s="488">
        <v>123.52</v>
      </c>
      <c r="N874" s="487">
        <v>2</v>
      </c>
      <c r="O874" s="573">
        <v>1</v>
      </c>
      <c r="P874" s="488"/>
      <c r="Q874" s="513">
        <v>0</v>
      </c>
      <c r="R874" s="487"/>
      <c r="S874" s="513">
        <v>0</v>
      </c>
      <c r="T874" s="573"/>
      <c r="U874" s="529">
        <v>0</v>
      </c>
    </row>
    <row r="875" spans="1:21" ht="14.45" customHeight="1" x14ac:dyDescent="0.2">
      <c r="A875" s="486">
        <v>27</v>
      </c>
      <c r="B875" s="487" t="s">
        <v>503</v>
      </c>
      <c r="C875" s="487" t="s">
        <v>511</v>
      </c>
      <c r="D875" s="571" t="s">
        <v>1823</v>
      </c>
      <c r="E875" s="572" t="s">
        <v>516</v>
      </c>
      <c r="F875" s="487" t="s">
        <v>504</v>
      </c>
      <c r="G875" s="487" t="s">
        <v>1686</v>
      </c>
      <c r="H875" s="487" t="s">
        <v>271</v>
      </c>
      <c r="I875" s="487" t="s">
        <v>1687</v>
      </c>
      <c r="J875" s="487" t="s">
        <v>1688</v>
      </c>
      <c r="K875" s="487" t="s">
        <v>1689</v>
      </c>
      <c r="L875" s="488">
        <v>173.31</v>
      </c>
      <c r="M875" s="488">
        <v>346.62</v>
      </c>
      <c r="N875" s="487">
        <v>2</v>
      </c>
      <c r="O875" s="573">
        <v>1</v>
      </c>
      <c r="P875" s="488">
        <v>346.62</v>
      </c>
      <c r="Q875" s="513">
        <v>1</v>
      </c>
      <c r="R875" s="487">
        <v>2</v>
      </c>
      <c r="S875" s="513">
        <v>1</v>
      </c>
      <c r="T875" s="573">
        <v>1</v>
      </c>
      <c r="U875" s="529">
        <v>1</v>
      </c>
    </row>
    <row r="876" spans="1:21" ht="14.45" customHeight="1" x14ac:dyDescent="0.2">
      <c r="A876" s="486">
        <v>27</v>
      </c>
      <c r="B876" s="487" t="s">
        <v>503</v>
      </c>
      <c r="C876" s="487" t="s">
        <v>511</v>
      </c>
      <c r="D876" s="571" t="s">
        <v>1823</v>
      </c>
      <c r="E876" s="572" t="s">
        <v>516</v>
      </c>
      <c r="F876" s="487" t="s">
        <v>504</v>
      </c>
      <c r="G876" s="487" t="s">
        <v>586</v>
      </c>
      <c r="H876" s="487" t="s">
        <v>486</v>
      </c>
      <c r="I876" s="487" t="s">
        <v>936</v>
      </c>
      <c r="J876" s="487" t="s">
        <v>588</v>
      </c>
      <c r="K876" s="487" t="s">
        <v>697</v>
      </c>
      <c r="L876" s="488">
        <v>34.47</v>
      </c>
      <c r="M876" s="488">
        <v>206.82</v>
      </c>
      <c r="N876" s="487">
        <v>6</v>
      </c>
      <c r="O876" s="573">
        <v>3</v>
      </c>
      <c r="P876" s="488">
        <v>68.94</v>
      </c>
      <c r="Q876" s="513">
        <v>0.33333333333333331</v>
      </c>
      <c r="R876" s="487">
        <v>2</v>
      </c>
      <c r="S876" s="513">
        <v>0.33333333333333331</v>
      </c>
      <c r="T876" s="573">
        <v>1</v>
      </c>
      <c r="U876" s="529">
        <v>0.33333333333333331</v>
      </c>
    </row>
    <row r="877" spans="1:21" ht="14.45" customHeight="1" x14ac:dyDescent="0.2">
      <c r="A877" s="486">
        <v>27</v>
      </c>
      <c r="B877" s="487" t="s">
        <v>503</v>
      </c>
      <c r="C877" s="487" t="s">
        <v>511</v>
      </c>
      <c r="D877" s="571" t="s">
        <v>1823</v>
      </c>
      <c r="E877" s="572" t="s">
        <v>516</v>
      </c>
      <c r="F877" s="487" t="s">
        <v>504</v>
      </c>
      <c r="G877" s="487" t="s">
        <v>586</v>
      </c>
      <c r="H877" s="487" t="s">
        <v>486</v>
      </c>
      <c r="I877" s="487" t="s">
        <v>587</v>
      </c>
      <c r="J877" s="487" t="s">
        <v>588</v>
      </c>
      <c r="K877" s="487" t="s">
        <v>589</v>
      </c>
      <c r="L877" s="488">
        <v>103.4</v>
      </c>
      <c r="M877" s="488">
        <v>206.8</v>
      </c>
      <c r="N877" s="487">
        <v>2</v>
      </c>
      <c r="O877" s="573">
        <v>2</v>
      </c>
      <c r="P877" s="488">
        <v>103.4</v>
      </c>
      <c r="Q877" s="513">
        <v>0.5</v>
      </c>
      <c r="R877" s="487">
        <v>1</v>
      </c>
      <c r="S877" s="513">
        <v>0.5</v>
      </c>
      <c r="T877" s="573">
        <v>1</v>
      </c>
      <c r="U877" s="529">
        <v>0.5</v>
      </c>
    </row>
    <row r="878" spans="1:21" ht="14.45" customHeight="1" x14ac:dyDescent="0.2">
      <c r="A878" s="486">
        <v>27</v>
      </c>
      <c r="B878" s="487" t="s">
        <v>503</v>
      </c>
      <c r="C878" s="487" t="s">
        <v>511</v>
      </c>
      <c r="D878" s="571" t="s">
        <v>1823</v>
      </c>
      <c r="E878" s="572" t="s">
        <v>516</v>
      </c>
      <c r="F878" s="487" t="s">
        <v>504</v>
      </c>
      <c r="G878" s="487" t="s">
        <v>586</v>
      </c>
      <c r="H878" s="487" t="s">
        <v>486</v>
      </c>
      <c r="I878" s="487" t="s">
        <v>937</v>
      </c>
      <c r="J878" s="487" t="s">
        <v>938</v>
      </c>
      <c r="K878" s="487" t="s">
        <v>939</v>
      </c>
      <c r="L878" s="488">
        <v>206.78</v>
      </c>
      <c r="M878" s="488">
        <v>620.34</v>
      </c>
      <c r="N878" s="487">
        <v>3</v>
      </c>
      <c r="O878" s="573">
        <v>3</v>
      </c>
      <c r="P878" s="488">
        <v>413.56</v>
      </c>
      <c r="Q878" s="513">
        <v>0.66666666666666663</v>
      </c>
      <c r="R878" s="487">
        <v>2</v>
      </c>
      <c r="S878" s="513">
        <v>0.66666666666666663</v>
      </c>
      <c r="T878" s="573">
        <v>2</v>
      </c>
      <c r="U878" s="529">
        <v>0.66666666666666663</v>
      </c>
    </row>
    <row r="879" spans="1:21" ht="14.45" customHeight="1" x14ac:dyDescent="0.2">
      <c r="A879" s="486">
        <v>27</v>
      </c>
      <c r="B879" s="487" t="s">
        <v>503</v>
      </c>
      <c r="C879" s="487" t="s">
        <v>511</v>
      </c>
      <c r="D879" s="571" t="s">
        <v>1823</v>
      </c>
      <c r="E879" s="572" t="s">
        <v>516</v>
      </c>
      <c r="F879" s="487" t="s">
        <v>504</v>
      </c>
      <c r="G879" s="487" t="s">
        <v>586</v>
      </c>
      <c r="H879" s="487" t="s">
        <v>271</v>
      </c>
      <c r="I879" s="487" t="s">
        <v>1690</v>
      </c>
      <c r="J879" s="487" t="s">
        <v>941</v>
      </c>
      <c r="K879" s="487" t="s">
        <v>736</v>
      </c>
      <c r="L879" s="488">
        <v>103.4</v>
      </c>
      <c r="M879" s="488">
        <v>206.8</v>
      </c>
      <c r="N879" s="487">
        <v>2</v>
      </c>
      <c r="O879" s="573">
        <v>2</v>
      </c>
      <c r="P879" s="488"/>
      <c r="Q879" s="513">
        <v>0</v>
      </c>
      <c r="R879" s="487"/>
      <c r="S879" s="513">
        <v>0</v>
      </c>
      <c r="T879" s="573"/>
      <c r="U879" s="529">
        <v>0</v>
      </c>
    </row>
    <row r="880" spans="1:21" ht="14.45" customHeight="1" x14ac:dyDescent="0.2">
      <c r="A880" s="486">
        <v>27</v>
      </c>
      <c r="B880" s="487" t="s">
        <v>503</v>
      </c>
      <c r="C880" s="487" t="s">
        <v>511</v>
      </c>
      <c r="D880" s="571" t="s">
        <v>1823</v>
      </c>
      <c r="E880" s="572" t="s">
        <v>516</v>
      </c>
      <c r="F880" s="487" t="s">
        <v>504</v>
      </c>
      <c r="G880" s="487" t="s">
        <v>533</v>
      </c>
      <c r="H880" s="487" t="s">
        <v>271</v>
      </c>
      <c r="I880" s="487" t="s">
        <v>1691</v>
      </c>
      <c r="J880" s="487" t="s">
        <v>1692</v>
      </c>
      <c r="K880" s="487" t="s">
        <v>1693</v>
      </c>
      <c r="L880" s="488">
        <v>135.68</v>
      </c>
      <c r="M880" s="488">
        <v>542.72</v>
      </c>
      <c r="N880" s="487">
        <v>4</v>
      </c>
      <c r="O880" s="573">
        <v>1.5</v>
      </c>
      <c r="P880" s="488"/>
      <c r="Q880" s="513">
        <v>0</v>
      </c>
      <c r="R880" s="487"/>
      <c r="S880" s="513">
        <v>0</v>
      </c>
      <c r="T880" s="573"/>
      <c r="U880" s="529">
        <v>0</v>
      </c>
    </row>
    <row r="881" spans="1:21" ht="14.45" customHeight="1" x14ac:dyDescent="0.2">
      <c r="A881" s="486">
        <v>27</v>
      </c>
      <c r="B881" s="487" t="s">
        <v>503</v>
      </c>
      <c r="C881" s="487" t="s">
        <v>511</v>
      </c>
      <c r="D881" s="571" t="s">
        <v>1823</v>
      </c>
      <c r="E881" s="572" t="s">
        <v>516</v>
      </c>
      <c r="F881" s="487" t="s">
        <v>504</v>
      </c>
      <c r="G881" s="487" t="s">
        <v>533</v>
      </c>
      <c r="H881" s="487" t="s">
        <v>271</v>
      </c>
      <c r="I881" s="487" t="s">
        <v>1694</v>
      </c>
      <c r="J881" s="487" t="s">
        <v>1692</v>
      </c>
      <c r="K881" s="487" t="s">
        <v>1695</v>
      </c>
      <c r="L881" s="488">
        <v>407.03</v>
      </c>
      <c r="M881" s="488">
        <v>407.03</v>
      </c>
      <c r="N881" s="487">
        <v>1</v>
      </c>
      <c r="O881" s="573">
        <v>1</v>
      </c>
      <c r="P881" s="488">
        <v>407.03</v>
      </c>
      <c r="Q881" s="513">
        <v>1</v>
      </c>
      <c r="R881" s="487">
        <v>1</v>
      </c>
      <c r="S881" s="513">
        <v>1</v>
      </c>
      <c r="T881" s="573">
        <v>1</v>
      </c>
      <c r="U881" s="529">
        <v>1</v>
      </c>
    </row>
    <row r="882" spans="1:21" ht="14.45" customHeight="1" x14ac:dyDescent="0.2">
      <c r="A882" s="486">
        <v>27</v>
      </c>
      <c r="B882" s="487" t="s">
        <v>503</v>
      </c>
      <c r="C882" s="487" t="s">
        <v>511</v>
      </c>
      <c r="D882" s="571" t="s">
        <v>1823</v>
      </c>
      <c r="E882" s="572" t="s">
        <v>516</v>
      </c>
      <c r="F882" s="487" t="s">
        <v>504</v>
      </c>
      <c r="G882" s="487" t="s">
        <v>590</v>
      </c>
      <c r="H882" s="487" t="s">
        <v>271</v>
      </c>
      <c r="I882" s="487" t="s">
        <v>1306</v>
      </c>
      <c r="J882" s="487" t="s">
        <v>592</v>
      </c>
      <c r="K882" s="487" t="s">
        <v>1307</v>
      </c>
      <c r="L882" s="488">
        <v>72.88</v>
      </c>
      <c r="M882" s="488">
        <v>145.76</v>
      </c>
      <c r="N882" s="487">
        <v>2</v>
      </c>
      <c r="O882" s="573">
        <v>1</v>
      </c>
      <c r="P882" s="488">
        <v>145.76</v>
      </c>
      <c r="Q882" s="513">
        <v>1</v>
      </c>
      <c r="R882" s="487">
        <v>2</v>
      </c>
      <c r="S882" s="513">
        <v>1</v>
      </c>
      <c r="T882" s="573">
        <v>1</v>
      </c>
      <c r="U882" s="529">
        <v>1</v>
      </c>
    </row>
    <row r="883" spans="1:21" ht="14.45" customHeight="1" x14ac:dyDescent="0.2">
      <c r="A883" s="486">
        <v>27</v>
      </c>
      <c r="B883" s="487" t="s">
        <v>503</v>
      </c>
      <c r="C883" s="487" t="s">
        <v>511</v>
      </c>
      <c r="D883" s="571" t="s">
        <v>1823</v>
      </c>
      <c r="E883" s="572" t="s">
        <v>516</v>
      </c>
      <c r="F883" s="487" t="s">
        <v>504</v>
      </c>
      <c r="G883" s="487" t="s">
        <v>590</v>
      </c>
      <c r="H883" s="487" t="s">
        <v>271</v>
      </c>
      <c r="I883" s="487" t="s">
        <v>591</v>
      </c>
      <c r="J883" s="487" t="s">
        <v>592</v>
      </c>
      <c r="K883" s="487" t="s">
        <v>593</v>
      </c>
      <c r="L883" s="488">
        <v>218.62</v>
      </c>
      <c r="M883" s="488">
        <v>874.48</v>
      </c>
      <c r="N883" s="487">
        <v>4</v>
      </c>
      <c r="O883" s="573">
        <v>4</v>
      </c>
      <c r="P883" s="488"/>
      <c r="Q883" s="513">
        <v>0</v>
      </c>
      <c r="R883" s="487"/>
      <c r="S883" s="513">
        <v>0</v>
      </c>
      <c r="T883" s="573"/>
      <c r="U883" s="529">
        <v>0</v>
      </c>
    </row>
    <row r="884" spans="1:21" ht="14.45" customHeight="1" x14ac:dyDescent="0.2">
      <c r="A884" s="486">
        <v>27</v>
      </c>
      <c r="B884" s="487" t="s">
        <v>503</v>
      </c>
      <c r="C884" s="487" t="s">
        <v>511</v>
      </c>
      <c r="D884" s="571" t="s">
        <v>1823</v>
      </c>
      <c r="E884" s="572" t="s">
        <v>516</v>
      </c>
      <c r="F884" s="487" t="s">
        <v>504</v>
      </c>
      <c r="G884" s="487" t="s">
        <v>590</v>
      </c>
      <c r="H884" s="487" t="s">
        <v>271</v>
      </c>
      <c r="I884" s="487" t="s">
        <v>947</v>
      </c>
      <c r="J884" s="487" t="s">
        <v>948</v>
      </c>
      <c r="K884" s="487" t="s">
        <v>949</v>
      </c>
      <c r="L884" s="488">
        <v>72.31</v>
      </c>
      <c r="M884" s="488">
        <v>144.62</v>
      </c>
      <c r="N884" s="487">
        <v>2</v>
      </c>
      <c r="O884" s="573">
        <v>1</v>
      </c>
      <c r="P884" s="488">
        <v>144.62</v>
      </c>
      <c r="Q884" s="513">
        <v>1</v>
      </c>
      <c r="R884" s="487">
        <v>2</v>
      </c>
      <c r="S884" s="513">
        <v>1</v>
      </c>
      <c r="T884" s="573">
        <v>1</v>
      </c>
      <c r="U884" s="529">
        <v>1</v>
      </c>
    </row>
    <row r="885" spans="1:21" ht="14.45" customHeight="1" x14ac:dyDescent="0.2">
      <c r="A885" s="486">
        <v>27</v>
      </c>
      <c r="B885" s="487" t="s">
        <v>503</v>
      </c>
      <c r="C885" s="487" t="s">
        <v>511</v>
      </c>
      <c r="D885" s="571" t="s">
        <v>1823</v>
      </c>
      <c r="E885" s="572" t="s">
        <v>516</v>
      </c>
      <c r="F885" s="487" t="s">
        <v>504</v>
      </c>
      <c r="G885" s="487" t="s">
        <v>590</v>
      </c>
      <c r="H885" s="487" t="s">
        <v>271</v>
      </c>
      <c r="I885" s="487" t="s">
        <v>950</v>
      </c>
      <c r="J885" s="487" t="s">
        <v>948</v>
      </c>
      <c r="K885" s="487" t="s">
        <v>951</v>
      </c>
      <c r="L885" s="488">
        <v>216.9</v>
      </c>
      <c r="M885" s="488">
        <v>216.9</v>
      </c>
      <c r="N885" s="487">
        <v>1</v>
      </c>
      <c r="O885" s="573">
        <v>1</v>
      </c>
      <c r="P885" s="488">
        <v>216.9</v>
      </c>
      <c r="Q885" s="513">
        <v>1</v>
      </c>
      <c r="R885" s="487">
        <v>1</v>
      </c>
      <c r="S885" s="513">
        <v>1</v>
      </c>
      <c r="T885" s="573">
        <v>1</v>
      </c>
      <c r="U885" s="529">
        <v>1</v>
      </c>
    </row>
    <row r="886" spans="1:21" ht="14.45" customHeight="1" x14ac:dyDescent="0.2">
      <c r="A886" s="486">
        <v>27</v>
      </c>
      <c r="B886" s="487" t="s">
        <v>503</v>
      </c>
      <c r="C886" s="487" t="s">
        <v>511</v>
      </c>
      <c r="D886" s="571" t="s">
        <v>1823</v>
      </c>
      <c r="E886" s="572" t="s">
        <v>516</v>
      </c>
      <c r="F886" s="487" t="s">
        <v>504</v>
      </c>
      <c r="G886" s="487" t="s">
        <v>954</v>
      </c>
      <c r="H886" s="487" t="s">
        <v>271</v>
      </c>
      <c r="I886" s="487" t="s">
        <v>955</v>
      </c>
      <c r="J886" s="487" t="s">
        <v>956</v>
      </c>
      <c r="K886" s="487" t="s">
        <v>957</v>
      </c>
      <c r="L886" s="488">
        <v>0</v>
      </c>
      <c r="M886" s="488">
        <v>0</v>
      </c>
      <c r="N886" s="487">
        <v>1</v>
      </c>
      <c r="O886" s="573">
        <v>1</v>
      </c>
      <c r="P886" s="488"/>
      <c r="Q886" s="513"/>
      <c r="R886" s="487"/>
      <c r="S886" s="513">
        <v>0</v>
      </c>
      <c r="T886" s="573"/>
      <c r="U886" s="529">
        <v>0</v>
      </c>
    </row>
    <row r="887" spans="1:21" ht="14.45" customHeight="1" x14ac:dyDescent="0.2">
      <c r="A887" s="486">
        <v>27</v>
      </c>
      <c r="B887" s="487" t="s">
        <v>503</v>
      </c>
      <c r="C887" s="487" t="s">
        <v>511</v>
      </c>
      <c r="D887" s="571" t="s">
        <v>1823</v>
      </c>
      <c r="E887" s="572" t="s">
        <v>516</v>
      </c>
      <c r="F887" s="487" t="s">
        <v>504</v>
      </c>
      <c r="G887" s="487" t="s">
        <v>958</v>
      </c>
      <c r="H887" s="487" t="s">
        <v>271</v>
      </c>
      <c r="I887" s="487" t="s">
        <v>959</v>
      </c>
      <c r="J887" s="487" t="s">
        <v>960</v>
      </c>
      <c r="K887" s="487" t="s">
        <v>961</v>
      </c>
      <c r="L887" s="488">
        <v>320.20999999999998</v>
      </c>
      <c r="M887" s="488">
        <v>960.62999999999988</v>
      </c>
      <c r="N887" s="487">
        <v>3</v>
      </c>
      <c r="O887" s="573">
        <v>1</v>
      </c>
      <c r="P887" s="488"/>
      <c r="Q887" s="513">
        <v>0</v>
      </c>
      <c r="R887" s="487"/>
      <c r="S887" s="513">
        <v>0</v>
      </c>
      <c r="T887" s="573"/>
      <c r="U887" s="529">
        <v>0</v>
      </c>
    </row>
    <row r="888" spans="1:21" ht="14.45" customHeight="1" x14ac:dyDescent="0.2">
      <c r="A888" s="486">
        <v>27</v>
      </c>
      <c r="B888" s="487" t="s">
        <v>503</v>
      </c>
      <c r="C888" s="487" t="s">
        <v>511</v>
      </c>
      <c r="D888" s="571" t="s">
        <v>1823</v>
      </c>
      <c r="E888" s="572" t="s">
        <v>516</v>
      </c>
      <c r="F888" s="487" t="s">
        <v>504</v>
      </c>
      <c r="G888" s="487" t="s">
        <v>958</v>
      </c>
      <c r="H888" s="487" t="s">
        <v>486</v>
      </c>
      <c r="I888" s="487" t="s">
        <v>966</v>
      </c>
      <c r="J888" s="487" t="s">
        <v>967</v>
      </c>
      <c r="K888" s="487" t="s">
        <v>961</v>
      </c>
      <c r="L888" s="488">
        <v>320.20999999999998</v>
      </c>
      <c r="M888" s="488">
        <v>1921.2599999999998</v>
      </c>
      <c r="N888" s="487">
        <v>6</v>
      </c>
      <c r="O888" s="573">
        <v>3</v>
      </c>
      <c r="P888" s="488">
        <v>640.41999999999996</v>
      </c>
      <c r="Q888" s="513">
        <v>0.33333333333333337</v>
      </c>
      <c r="R888" s="487">
        <v>2</v>
      </c>
      <c r="S888" s="513">
        <v>0.33333333333333331</v>
      </c>
      <c r="T888" s="573">
        <v>1</v>
      </c>
      <c r="U888" s="529">
        <v>0.33333333333333331</v>
      </c>
    </row>
    <row r="889" spans="1:21" ht="14.45" customHeight="1" x14ac:dyDescent="0.2">
      <c r="A889" s="486">
        <v>27</v>
      </c>
      <c r="B889" s="487" t="s">
        <v>503</v>
      </c>
      <c r="C889" s="487" t="s">
        <v>511</v>
      </c>
      <c r="D889" s="571" t="s">
        <v>1823</v>
      </c>
      <c r="E889" s="572" t="s">
        <v>516</v>
      </c>
      <c r="F889" s="487" t="s">
        <v>504</v>
      </c>
      <c r="G889" s="487" t="s">
        <v>970</v>
      </c>
      <c r="H889" s="487" t="s">
        <v>271</v>
      </c>
      <c r="I889" s="487" t="s">
        <v>971</v>
      </c>
      <c r="J889" s="487" t="s">
        <v>972</v>
      </c>
      <c r="K889" s="487" t="s">
        <v>973</v>
      </c>
      <c r="L889" s="488">
        <v>115.27</v>
      </c>
      <c r="M889" s="488">
        <v>345.81</v>
      </c>
      <c r="N889" s="487">
        <v>3</v>
      </c>
      <c r="O889" s="573">
        <v>1</v>
      </c>
      <c r="P889" s="488">
        <v>345.81</v>
      </c>
      <c r="Q889" s="513">
        <v>1</v>
      </c>
      <c r="R889" s="487">
        <v>3</v>
      </c>
      <c r="S889" s="513">
        <v>1</v>
      </c>
      <c r="T889" s="573">
        <v>1</v>
      </c>
      <c r="U889" s="529">
        <v>1</v>
      </c>
    </row>
    <row r="890" spans="1:21" ht="14.45" customHeight="1" x14ac:dyDescent="0.2">
      <c r="A890" s="486">
        <v>27</v>
      </c>
      <c r="B890" s="487" t="s">
        <v>503</v>
      </c>
      <c r="C890" s="487" t="s">
        <v>511</v>
      </c>
      <c r="D890" s="571" t="s">
        <v>1823</v>
      </c>
      <c r="E890" s="572" t="s">
        <v>516</v>
      </c>
      <c r="F890" s="487" t="s">
        <v>504</v>
      </c>
      <c r="G890" s="487" t="s">
        <v>594</v>
      </c>
      <c r="H890" s="487" t="s">
        <v>486</v>
      </c>
      <c r="I890" s="487" t="s">
        <v>974</v>
      </c>
      <c r="J890" s="487" t="s">
        <v>596</v>
      </c>
      <c r="K890" s="487" t="s">
        <v>975</v>
      </c>
      <c r="L890" s="488">
        <v>11.48</v>
      </c>
      <c r="M890" s="488">
        <v>275.52</v>
      </c>
      <c r="N890" s="487">
        <v>24</v>
      </c>
      <c r="O890" s="573">
        <v>6</v>
      </c>
      <c r="P890" s="488">
        <v>34.44</v>
      </c>
      <c r="Q890" s="513">
        <v>0.125</v>
      </c>
      <c r="R890" s="487">
        <v>3</v>
      </c>
      <c r="S890" s="513">
        <v>0.125</v>
      </c>
      <c r="T890" s="573">
        <v>1</v>
      </c>
      <c r="U890" s="529">
        <v>0.16666666666666666</v>
      </c>
    </row>
    <row r="891" spans="1:21" ht="14.45" customHeight="1" x14ac:dyDescent="0.2">
      <c r="A891" s="486">
        <v>27</v>
      </c>
      <c r="B891" s="487" t="s">
        <v>503</v>
      </c>
      <c r="C891" s="487" t="s">
        <v>511</v>
      </c>
      <c r="D891" s="571" t="s">
        <v>1823</v>
      </c>
      <c r="E891" s="572" t="s">
        <v>516</v>
      </c>
      <c r="F891" s="487" t="s">
        <v>504</v>
      </c>
      <c r="G891" s="487" t="s">
        <v>594</v>
      </c>
      <c r="H891" s="487" t="s">
        <v>486</v>
      </c>
      <c r="I891" s="487" t="s">
        <v>976</v>
      </c>
      <c r="J891" s="487" t="s">
        <v>596</v>
      </c>
      <c r="K891" s="487" t="s">
        <v>977</v>
      </c>
      <c r="L891" s="488">
        <v>114.88</v>
      </c>
      <c r="M891" s="488">
        <v>344.64</v>
      </c>
      <c r="N891" s="487">
        <v>3</v>
      </c>
      <c r="O891" s="573">
        <v>1</v>
      </c>
      <c r="P891" s="488"/>
      <c r="Q891" s="513">
        <v>0</v>
      </c>
      <c r="R891" s="487"/>
      <c r="S891" s="513">
        <v>0</v>
      </c>
      <c r="T891" s="573"/>
      <c r="U891" s="529">
        <v>0</v>
      </c>
    </row>
    <row r="892" spans="1:21" ht="14.45" customHeight="1" x14ac:dyDescent="0.2">
      <c r="A892" s="486">
        <v>27</v>
      </c>
      <c r="B892" s="487" t="s">
        <v>503</v>
      </c>
      <c r="C892" s="487" t="s">
        <v>511</v>
      </c>
      <c r="D892" s="571" t="s">
        <v>1823</v>
      </c>
      <c r="E892" s="572" t="s">
        <v>516</v>
      </c>
      <c r="F892" s="487" t="s">
        <v>504</v>
      </c>
      <c r="G892" s="487" t="s">
        <v>1696</v>
      </c>
      <c r="H892" s="487" t="s">
        <v>271</v>
      </c>
      <c r="I892" s="487" t="s">
        <v>1697</v>
      </c>
      <c r="J892" s="487" t="s">
        <v>1698</v>
      </c>
      <c r="K892" s="487" t="s">
        <v>1699</v>
      </c>
      <c r="L892" s="488">
        <v>480.66</v>
      </c>
      <c r="M892" s="488">
        <v>480.66</v>
      </c>
      <c r="N892" s="487">
        <v>1</v>
      </c>
      <c r="O892" s="573">
        <v>1</v>
      </c>
      <c r="P892" s="488">
        <v>480.66</v>
      </c>
      <c r="Q892" s="513">
        <v>1</v>
      </c>
      <c r="R892" s="487">
        <v>1</v>
      </c>
      <c r="S892" s="513">
        <v>1</v>
      </c>
      <c r="T892" s="573">
        <v>1</v>
      </c>
      <c r="U892" s="529">
        <v>1</v>
      </c>
    </row>
    <row r="893" spans="1:21" ht="14.45" customHeight="1" x14ac:dyDescent="0.2">
      <c r="A893" s="486">
        <v>27</v>
      </c>
      <c r="B893" s="487" t="s">
        <v>503</v>
      </c>
      <c r="C893" s="487" t="s">
        <v>511</v>
      </c>
      <c r="D893" s="571" t="s">
        <v>1823</v>
      </c>
      <c r="E893" s="572" t="s">
        <v>516</v>
      </c>
      <c r="F893" s="487" t="s">
        <v>504</v>
      </c>
      <c r="G893" s="487" t="s">
        <v>978</v>
      </c>
      <c r="H893" s="487" t="s">
        <v>271</v>
      </c>
      <c r="I893" s="487" t="s">
        <v>979</v>
      </c>
      <c r="J893" s="487" t="s">
        <v>980</v>
      </c>
      <c r="K893" s="487" t="s">
        <v>981</v>
      </c>
      <c r="L893" s="488">
        <v>316.33</v>
      </c>
      <c r="M893" s="488">
        <v>316.33</v>
      </c>
      <c r="N893" s="487">
        <v>1</v>
      </c>
      <c r="O893" s="573">
        <v>1</v>
      </c>
      <c r="P893" s="488"/>
      <c r="Q893" s="513">
        <v>0</v>
      </c>
      <c r="R893" s="487"/>
      <c r="S893" s="513">
        <v>0</v>
      </c>
      <c r="T893" s="573"/>
      <c r="U893" s="529">
        <v>0</v>
      </c>
    </row>
    <row r="894" spans="1:21" ht="14.45" customHeight="1" x14ac:dyDescent="0.2">
      <c r="A894" s="486">
        <v>27</v>
      </c>
      <c r="B894" s="487" t="s">
        <v>503</v>
      </c>
      <c r="C894" s="487" t="s">
        <v>511</v>
      </c>
      <c r="D894" s="571" t="s">
        <v>1823</v>
      </c>
      <c r="E894" s="572" t="s">
        <v>516</v>
      </c>
      <c r="F894" s="487" t="s">
        <v>504</v>
      </c>
      <c r="G894" s="487" t="s">
        <v>982</v>
      </c>
      <c r="H894" s="487" t="s">
        <v>271</v>
      </c>
      <c r="I894" s="487" t="s">
        <v>983</v>
      </c>
      <c r="J894" s="487" t="s">
        <v>984</v>
      </c>
      <c r="K894" s="487" t="s">
        <v>985</v>
      </c>
      <c r="L894" s="488">
        <v>1653.72</v>
      </c>
      <c r="M894" s="488">
        <v>3307.44</v>
      </c>
      <c r="N894" s="487">
        <v>2</v>
      </c>
      <c r="O894" s="573">
        <v>1</v>
      </c>
      <c r="P894" s="488">
        <v>3307.44</v>
      </c>
      <c r="Q894" s="513">
        <v>1</v>
      </c>
      <c r="R894" s="487">
        <v>2</v>
      </c>
      <c r="S894" s="513">
        <v>1</v>
      </c>
      <c r="T894" s="573">
        <v>1</v>
      </c>
      <c r="U894" s="529">
        <v>1</v>
      </c>
    </row>
    <row r="895" spans="1:21" ht="14.45" customHeight="1" x14ac:dyDescent="0.2">
      <c r="A895" s="486">
        <v>27</v>
      </c>
      <c r="B895" s="487" t="s">
        <v>503</v>
      </c>
      <c r="C895" s="487" t="s">
        <v>511</v>
      </c>
      <c r="D895" s="571" t="s">
        <v>1823</v>
      </c>
      <c r="E895" s="572" t="s">
        <v>516</v>
      </c>
      <c r="F895" s="487" t="s">
        <v>504</v>
      </c>
      <c r="G895" s="487" t="s">
        <v>982</v>
      </c>
      <c r="H895" s="487" t="s">
        <v>271</v>
      </c>
      <c r="I895" s="487" t="s">
        <v>986</v>
      </c>
      <c r="J895" s="487" t="s">
        <v>984</v>
      </c>
      <c r="K895" s="487" t="s">
        <v>987</v>
      </c>
      <c r="L895" s="488">
        <v>5788.01</v>
      </c>
      <c r="M895" s="488">
        <v>52092.090000000004</v>
      </c>
      <c r="N895" s="487">
        <v>9</v>
      </c>
      <c r="O895" s="573">
        <v>9</v>
      </c>
      <c r="P895" s="488">
        <v>28940.050000000003</v>
      </c>
      <c r="Q895" s="513">
        <v>0.55555555555555558</v>
      </c>
      <c r="R895" s="487">
        <v>5</v>
      </c>
      <c r="S895" s="513">
        <v>0.55555555555555558</v>
      </c>
      <c r="T895" s="573">
        <v>5</v>
      </c>
      <c r="U895" s="529">
        <v>0.55555555555555558</v>
      </c>
    </row>
    <row r="896" spans="1:21" ht="14.45" customHeight="1" x14ac:dyDescent="0.2">
      <c r="A896" s="486">
        <v>27</v>
      </c>
      <c r="B896" s="487" t="s">
        <v>503</v>
      </c>
      <c r="C896" s="487" t="s">
        <v>511</v>
      </c>
      <c r="D896" s="571" t="s">
        <v>1823</v>
      </c>
      <c r="E896" s="572" t="s">
        <v>516</v>
      </c>
      <c r="F896" s="487" t="s">
        <v>504</v>
      </c>
      <c r="G896" s="487" t="s">
        <v>982</v>
      </c>
      <c r="H896" s="487" t="s">
        <v>271</v>
      </c>
      <c r="I896" s="487" t="s">
        <v>988</v>
      </c>
      <c r="J896" s="487" t="s">
        <v>984</v>
      </c>
      <c r="K896" s="487" t="s">
        <v>989</v>
      </c>
      <c r="L896" s="488">
        <v>4341</v>
      </c>
      <c r="M896" s="488">
        <v>8682</v>
      </c>
      <c r="N896" s="487">
        <v>2</v>
      </c>
      <c r="O896" s="573">
        <v>2</v>
      </c>
      <c r="P896" s="488">
        <v>8682</v>
      </c>
      <c r="Q896" s="513">
        <v>1</v>
      </c>
      <c r="R896" s="487">
        <v>2</v>
      </c>
      <c r="S896" s="513">
        <v>1</v>
      </c>
      <c r="T896" s="573">
        <v>2</v>
      </c>
      <c r="U896" s="529">
        <v>1</v>
      </c>
    </row>
    <row r="897" spans="1:21" ht="14.45" customHeight="1" x14ac:dyDescent="0.2">
      <c r="A897" s="486">
        <v>27</v>
      </c>
      <c r="B897" s="487" t="s">
        <v>503</v>
      </c>
      <c r="C897" s="487" t="s">
        <v>511</v>
      </c>
      <c r="D897" s="571" t="s">
        <v>1823</v>
      </c>
      <c r="E897" s="572" t="s">
        <v>516</v>
      </c>
      <c r="F897" s="487" t="s">
        <v>504</v>
      </c>
      <c r="G897" s="487" t="s">
        <v>597</v>
      </c>
      <c r="H897" s="487" t="s">
        <v>271</v>
      </c>
      <c r="I897" s="487" t="s">
        <v>990</v>
      </c>
      <c r="J897" s="487" t="s">
        <v>991</v>
      </c>
      <c r="K897" s="487" t="s">
        <v>554</v>
      </c>
      <c r="L897" s="488">
        <v>279.52999999999997</v>
      </c>
      <c r="M897" s="488">
        <v>279.52999999999997</v>
      </c>
      <c r="N897" s="487">
        <v>1</v>
      </c>
      <c r="O897" s="573">
        <v>1</v>
      </c>
      <c r="P897" s="488"/>
      <c r="Q897" s="513">
        <v>0</v>
      </c>
      <c r="R897" s="487"/>
      <c r="S897" s="513">
        <v>0</v>
      </c>
      <c r="T897" s="573"/>
      <c r="U897" s="529">
        <v>0</v>
      </c>
    </row>
    <row r="898" spans="1:21" ht="14.45" customHeight="1" x14ac:dyDescent="0.2">
      <c r="A898" s="486">
        <v>27</v>
      </c>
      <c r="B898" s="487" t="s">
        <v>503</v>
      </c>
      <c r="C898" s="487" t="s">
        <v>511</v>
      </c>
      <c r="D898" s="571" t="s">
        <v>1823</v>
      </c>
      <c r="E898" s="572" t="s">
        <v>516</v>
      </c>
      <c r="F898" s="487" t="s">
        <v>504</v>
      </c>
      <c r="G898" s="487" t="s">
        <v>597</v>
      </c>
      <c r="H898" s="487" t="s">
        <v>271</v>
      </c>
      <c r="I898" s="487" t="s">
        <v>992</v>
      </c>
      <c r="J898" s="487" t="s">
        <v>991</v>
      </c>
      <c r="K898" s="487" t="s">
        <v>661</v>
      </c>
      <c r="L898" s="488">
        <v>430.05</v>
      </c>
      <c r="M898" s="488">
        <v>3440.4</v>
      </c>
      <c r="N898" s="487">
        <v>8</v>
      </c>
      <c r="O898" s="573">
        <v>8</v>
      </c>
      <c r="P898" s="488">
        <v>860.1</v>
      </c>
      <c r="Q898" s="513">
        <v>0.25</v>
      </c>
      <c r="R898" s="487">
        <v>2</v>
      </c>
      <c r="S898" s="513">
        <v>0.25</v>
      </c>
      <c r="T898" s="573">
        <v>2</v>
      </c>
      <c r="U898" s="529">
        <v>0.25</v>
      </c>
    </row>
    <row r="899" spans="1:21" ht="14.45" customHeight="1" x14ac:dyDescent="0.2">
      <c r="A899" s="486">
        <v>27</v>
      </c>
      <c r="B899" s="487" t="s">
        <v>503</v>
      </c>
      <c r="C899" s="487" t="s">
        <v>511</v>
      </c>
      <c r="D899" s="571" t="s">
        <v>1823</v>
      </c>
      <c r="E899" s="572" t="s">
        <v>516</v>
      </c>
      <c r="F899" s="487" t="s">
        <v>504</v>
      </c>
      <c r="G899" s="487" t="s">
        <v>597</v>
      </c>
      <c r="H899" s="487" t="s">
        <v>271</v>
      </c>
      <c r="I899" s="487" t="s">
        <v>992</v>
      </c>
      <c r="J899" s="487" t="s">
        <v>991</v>
      </c>
      <c r="K899" s="487" t="s">
        <v>661</v>
      </c>
      <c r="L899" s="488">
        <v>254.49</v>
      </c>
      <c r="M899" s="488">
        <v>254.49</v>
      </c>
      <c r="N899" s="487">
        <v>1</v>
      </c>
      <c r="O899" s="573">
        <v>0.5</v>
      </c>
      <c r="P899" s="488"/>
      <c r="Q899" s="513">
        <v>0</v>
      </c>
      <c r="R899" s="487"/>
      <c r="S899" s="513">
        <v>0</v>
      </c>
      <c r="T899" s="573"/>
      <c r="U899" s="529">
        <v>0</v>
      </c>
    </row>
    <row r="900" spans="1:21" ht="14.45" customHeight="1" x14ac:dyDescent="0.2">
      <c r="A900" s="486">
        <v>27</v>
      </c>
      <c r="B900" s="487" t="s">
        <v>503</v>
      </c>
      <c r="C900" s="487" t="s">
        <v>511</v>
      </c>
      <c r="D900" s="571" t="s">
        <v>1823</v>
      </c>
      <c r="E900" s="572" t="s">
        <v>516</v>
      </c>
      <c r="F900" s="487" t="s">
        <v>504</v>
      </c>
      <c r="G900" s="487" t="s">
        <v>1324</v>
      </c>
      <c r="H900" s="487" t="s">
        <v>271</v>
      </c>
      <c r="I900" s="487" t="s">
        <v>1325</v>
      </c>
      <c r="J900" s="487" t="s">
        <v>1326</v>
      </c>
      <c r="K900" s="487" t="s">
        <v>1327</v>
      </c>
      <c r="L900" s="488">
        <v>0</v>
      </c>
      <c r="M900" s="488">
        <v>0</v>
      </c>
      <c r="N900" s="487">
        <v>2</v>
      </c>
      <c r="O900" s="573">
        <v>1</v>
      </c>
      <c r="P900" s="488"/>
      <c r="Q900" s="513"/>
      <c r="R900" s="487"/>
      <c r="S900" s="513">
        <v>0</v>
      </c>
      <c r="T900" s="573"/>
      <c r="U900" s="529">
        <v>0</v>
      </c>
    </row>
    <row r="901" spans="1:21" ht="14.45" customHeight="1" x14ac:dyDescent="0.2">
      <c r="A901" s="486">
        <v>27</v>
      </c>
      <c r="B901" s="487" t="s">
        <v>503</v>
      </c>
      <c r="C901" s="487" t="s">
        <v>511</v>
      </c>
      <c r="D901" s="571" t="s">
        <v>1823</v>
      </c>
      <c r="E901" s="572" t="s">
        <v>516</v>
      </c>
      <c r="F901" s="487" t="s">
        <v>504</v>
      </c>
      <c r="G901" s="487" t="s">
        <v>1004</v>
      </c>
      <c r="H901" s="487" t="s">
        <v>486</v>
      </c>
      <c r="I901" s="487" t="s">
        <v>1700</v>
      </c>
      <c r="J901" s="487" t="s">
        <v>1701</v>
      </c>
      <c r="K901" s="487" t="s">
        <v>1702</v>
      </c>
      <c r="L901" s="488">
        <v>155.30000000000001</v>
      </c>
      <c r="M901" s="488">
        <v>155.30000000000001</v>
      </c>
      <c r="N901" s="487">
        <v>1</v>
      </c>
      <c r="O901" s="573">
        <v>1</v>
      </c>
      <c r="P901" s="488">
        <v>155.30000000000001</v>
      </c>
      <c r="Q901" s="513">
        <v>1</v>
      </c>
      <c r="R901" s="487">
        <v>1</v>
      </c>
      <c r="S901" s="513">
        <v>1</v>
      </c>
      <c r="T901" s="573">
        <v>1</v>
      </c>
      <c r="U901" s="529">
        <v>1</v>
      </c>
    </row>
    <row r="902" spans="1:21" ht="14.45" customHeight="1" x14ac:dyDescent="0.2">
      <c r="A902" s="486">
        <v>27</v>
      </c>
      <c r="B902" s="487" t="s">
        <v>503</v>
      </c>
      <c r="C902" s="487" t="s">
        <v>511</v>
      </c>
      <c r="D902" s="571" t="s">
        <v>1823</v>
      </c>
      <c r="E902" s="572" t="s">
        <v>516</v>
      </c>
      <c r="F902" s="487" t="s">
        <v>504</v>
      </c>
      <c r="G902" s="487" t="s">
        <v>1004</v>
      </c>
      <c r="H902" s="487" t="s">
        <v>271</v>
      </c>
      <c r="I902" s="487" t="s">
        <v>1703</v>
      </c>
      <c r="J902" s="487" t="s">
        <v>1701</v>
      </c>
      <c r="K902" s="487" t="s">
        <v>1704</v>
      </c>
      <c r="L902" s="488">
        <v>46.6</v>
      </c>
      <c r="M902" s="488">
        <v>139.80000000000001</v>
      </c>
      <c r="N902" s="487">
        <v>3</v>
      </c>
      <c r="O902" s="573">
        <v>1</v>
      </c>
      <c r="P902" s="488"/>
      <c r="Q902" s="513">
        <v>0</v>
      </c>
      <c r="R902" s="487"/>
      <c r="S902" s="513">
        <v>0</v>
      </c>
      <c r="T902" s="573"/>
      <c r="U902" s="529">
        <v>0</v>
      </c>
    </row>
    <row r="903" spans="1:21" ht="14.45" customHeight="1" x14ac:dyDescent="0.2">
      <c r="A903" s="486">
        <v>27</v>
      </c>
      <c r="B903" s="487" t="s">
        <v>503</v>
      </c>
      <c r="C903" s="487" t="s">
        <v>511</v>
      </c>
      <c r="D903" s="571" t="s">
        <v>1823</v>
      </c>
      <c r="E903" s="572" t="s">
        <v>516</v>
      </c>
      <c r="F903" s="487" t="s">
        <v>504</v>
      </c>
      <c r="G903" s="487" t="s">
        <v>1336</v>
      </c>
      <c r="H903" s="487" t="s">
        <v>486</v>
      </c>
      <c r="I903" s="487" t="s">
        <v>1337</v>
      </c>
      <c r="J903" s="487" t="s">
        <v>1338</v>
      </c>
      <c r="K903" s="487" t="s">
        <v>1339</v>
      </c>
      <c r="L903" s="488">
        <v>0</v>
      </c>
      <c r="M903" s="488">
        <v>0</v>
      </c>
      <c r="N903" s="487">
        <v>3</v>
      </c>
      <c r="O903" s="573">
        <v>1</v>
      </c>
      <c r="P903" s="488">
        <v>0</v>
      </c>
      <c r="Q903" s="513"/>
      <c r="R903" s="487">
        <v>3</v>
      </c>
      <c r="S903" s="513">
        <v>1</v>
      </c>
      <c r="T903" s="573">
        <v>1</v>
      </c>
      <c r="U903" s="529">
        <v>1</v>
      </c>
    </row>
    <row r="904" spans="1:21" ht="14.45" customHeight="1" x14ac:dyDescent="0.2">
      <c r="A904" s="486">
        <v>27</v>
      </c>
      <c r="B904" s="487" t="s">
        <v>503</v>
      </c>
      <c r="C904" s="487" t="s">
        <v>511</v>
      </c>
      <c r="D904" s="571" t="s">
        <v>1823</v>
      </c>
      <c r="E904" s="572" t="s">
        <v>516</v>
      </c>
      <c r="F904" s="487" t="s">
        <v>504</v>
      </c>
      <c r="G904" s="487" t="s">
        <v>1009</v>
      </c>
      <c r="H904" s="487" t="s">
        <v>271</v>
      </c>
      <c r="I904" s="487" t="s">
        <v>1010</v>
      </c>
      <c r="J904" s="487" t="s">
        <v>1011</v>
      </c>
      <c r="K904" s="487" t="s">
        <v>1012</v>
      </c>
      <c r="L904" s="488">
        <v>210.38</v>
      </c>
      <c r="M904" s="488">
        <v>2734.9400000000005</v>
      </c>
      <c r="N904" s="487">
        <v>13</v>
      </c>
      <c r="O904" s="573">
        <v>10.5</v>
      </c>
      <c r="P904" s="488">
        <v>1472.6600000000003</v>
      </c>
      <c r="Q904" s="513">
        <v>0.53846153846153844</v>
      </c>
      <c r="R904" s="487">
        <v>7</v>
      </c>
      <c r="S904" s="513">
        <v>0.53846153846153844</v>
      </c>
      <c r="T904" s="573">
        <v>6.5</v>
      </c>
      <c r="U904" s="529">
        <v>0.61904761904761907</v>
      </c>
    </row>
    <row r="905" spans="1:21" ht="14.45" customHeight="1" x14ac:dyDescent="0.2">
      <c r="A905" s="486">
        <v>27</v>
      </c>
      <c r="B905" s="487" t="s">
        <v>503</v>
      </c>
      <c r="C905" s="487" t="s">
        <v>511</v>
      </c>
      <c r="D905" s="571" t="s">
        <v>1823</v>
      </c>
      <c r="E905" s="572" t="s">
        <v>516</v>
      </c>
      <c r="F905" s="487" t="s">
        <v>504</v>
      </c>
      <c r="G905" s="487" t="s">
        <v>1014</v>
      </c>
      <c r="H905" s="487" t="s">
        <v>271</v>
      </c>
      <c r="I905" s="487" t="s">
        <v>1705</v>
      </c>
      <c r="J905" s="487" t="s">
        <v>1016</v>
      </c>
      <c r="K905" s="487" t="s">
        <v>1706</v>
      </c>
      <c r="L905" s="488">
        <v>1578.41</v>
      </c>
      <c r="M905" s="488">
        <v>4735.2300000000005</v>
      </c>
      <c r="N905" s="487">
        <v>3</v>
      </c>
      <c r="O905" s="573">
        <v>1</v>
      </c>
      <c r="P905" s="488"/>
      <c r="Q905" s="513">
        <v>0</v>
      </c>
      <c r="R905" s="487"/>
      <c r="S905" s="513">
        <v>0</v>
      </c>
      <c r="T905" s="573"/>
      <c r="U905" s="529">
        <v>0</v>
      </c>
    </row>
    <row r="906" spans="1:21" ht="14.45" customHeight="1" x14ac:dyDescent="0.2">
      <c r="A906" s="486">
        <v>27</v>
      </c>
      <c r="B906" s="487" t="s">
        <v>503</v>
      </c>
      <c r="C906" s="487" t="s">
        <v>511</v>
      </c>
      <c r="D906" s="571" t="s">
        <v>1823</v>
      </c>
      <c r="E906" s="572" t="s">
        <v>516</v>
      </c>
      <c r="F906" s="487" t="s">
        <v>504</v>
      </c>
      <c r="G906" s="487" t="s">
        <v>1014</v>
      </c>
      <c r="H906" s="487" t="s">
        <v>271</v>
      </c>
      <c r="I906" s="487" t="s">
        <v>1015</v>
      </c>
      <c r="J906" s="487" t="s">
        <v>1016</v>
      </c>
      <c r="K906" s="487" t="s">
        <v>1017</v>
      </c>
      <c r="L906" s="488">
        <v>789.2</v>
      </c>
      <c r="M906" s="488">
        <v>9470.4000000000015</v>
      </c>
      <c r="N906" s="487">
        <v>12</v>
      </c>
      <c r="O906" s="573">
        <v>2</v>
      </c>
      <c r="P906" s="488">
        <v>4735.2000000000007</v>
      </c>
      <c r="Q906" s="513">
        <v>0.5</v>
      </c>
      <c r="R906" s="487">
        <v>6</v>
      </c>
      <c r="S906" s="513">
        <v>0.5</v>
      </c>
      <c r="T906" s="573">
        <v>1</v>
      </c>
      <c r="U906" s="529">
        <v>0.5</v>
      </c>
    </row>
    <row r="907" spans="1:21" ht="14.45" customHeight="1" x14ac:dyDescent="0.2">
      <c r="A907" s="486">
        <v>27</v>
      </c>
      <c r="B907" s="487" t="s">
        <v>503</v>
      </c>
      <c r="C907" s="487" t="s">
        <v>511</v>
      </c>
      <c r="D907" s="571" t="s">
        <v>1823</v>
      </c>
      <c r="E907" s="572" t="s">
        <v>516</v>
      </c>
      <c r="F907" s="487" t="s">
        <v>504</v>
      </c>
      <c r="G907" s="487" t="s">
        <v>1014</v>
      </c>
      <c r="H907" s="487" t="s">
        <v>271</v>
      </c>
      <c r="I907" s="487" t="s">
        <v>1707</v>
      </c>
      <c r="J907" s="487" t="s">
        <v>1016</v>
      </c>
      <c r="K907" s="487" t="s">
        <v>1017</v>
      </c>
      <c r="L907" s="488">
        <v>789.2</v>
      </c>
      <c r="M907" s="488">
        <v>5524.4000000000005</v>
      </c>
      <c r="N907" s="487">
        <v>7</v>
      </c>
      <c r="O907" s="573">
        <v>2</v>
      </c>
      <c r="P907" s="488">
        <v>2367.6000000000004</v>
      </c>
      <c r="Q907" s="513">
        <v>0.4285714285714286</v>
      </c>
      <c r="R907" s="487">
        <v>3</v>
      </c>
      <c r="S907" s="513">
        <v>0.42857142857142855</v>
      </c>
      <c r="T907" s="573">
        <v>1</v>
      </c>
      <c r="U907" s="529">
        <v>0.5</v>
      </c>
    </row>
    <row r="908" spans="1:21" ht="14.45" customHeight="1" x14ac:dyDescent="0.2">
      <c r="A908" s="486">
        <v>27</v>
      </c>
      <c r="B908" s="487" t="s">
        <v>503</v>
      </c>
      <c r="C908" s="487" t="s">
        <v>511</v>
      </c>
      <c r="D908" s="571" t="s">
        <v>1823</v>
      </c>
      <c r="E908" s="572" t="s">
        <v>516</v>
      </c>
      <c r="F908" s="487" t="s">
        <v>504</v>
      </c>
      <c r="G908" s="487" t="s">
        <v>1018</v>
      </c>
      <c r="H908" s="487" t="s">
        <v>271</v>
      </c>
      <c r="I908" s="487" t="s">
        <v>1019</v>
      </c>
      <c r="J908" s="487" t="s">
        <v>1020</v>
      </c>
      <c r="K908" s="487" t="s">
        <v>1021</v>
      </c>
      <c r="L908" s="488">
        <v>237.31</v>
      </c>
      <c r="M908" s="488">
        <v>237.31</v>
      </c>
      <c r="N908" s="487">
        <v>1</v>
      </c>
      <c r="O908" s="573">
        <v>1</v>
      </c>
      <c r="P908" s="488"/>
      <c r="Q908" s="513">
        <v>0</v>
      </c>
      <c r="R908" s="487"/>
      <c r="S908" s="513">
        <v>0</v>
      </c>
      <c r="T908" s="573"/>
      <c r="U908" s="529">
        <v>0</v>
      </c>
    </row>
    <row r="909" spans="1:21" ht="14.45" customHeight="1" x14ac:dyDescent="0.2">
      <c r="A909" s="486">
        <v>27</v>
      </c>
      <c r="B909" s="487" t="s">
        <v>503</v>
      </c>
      <c r="C909" s="487" t="s">
        <v>511</v>
      </c>
      <c r="D909" s="571" t="s">
        <v>1823</v>
      </c>
      <c r="E909" s="572" t="s">
        <v>516</v>
      </c>
      <c r="F909" s="487" t="s">
        <v>504</v>
      </c>
      <c r="G909" s="487" t="s">
        <v>1018</v>
      </c>
      <c r="H909" s="487" t="s">
        <v>271</v>
      </c>
      <c r="I909" s="487" t="s">
        <v>1347</v>
      </c>
      <c r="J909" s="487" t="s">
        <v>1345</v>
      </c>
      <c r="K909" s="487" t="s">
        <v>1348</v>
      </c>
      <c r="L909" s="488">
        <v>263.68</v>
      </c>
      <c r="M909" s="488">
        <v>263.68</v>
      </c>
      <c r="N909" s="487">
        <v>1</v>
      </c>
      <c r="O909" s="573">
        <v>1</v>
      </c>
      <c r="P909" s="488"/>
      <c r="Q909" s="513">
        <v>0</v>
      </c>
      <c r="R909" s="487"/>
      <c r="S909" s="513">
        <v>0</v>
      </c>
      <c r="T909" s="573"/>
      <c r="U909" s="529">
        <v>0</v>
      </c>
    </row>
    <row r="910" spans="1:21" ht="14.45" customHeight="1" x14ac:dyDescent="0.2">
      <c r="A910" s="486">
        <v>27</v>
      </c>
      <c r="B910" s="487" t="s">
        <v>503</v>
      </c>
      <c r="C910" s="487" t="s">
        <v>511</v>
      </c>
      <c r="D910" s="571" t="s">
        <v>1823</v>
      </c>
      <c r="E910" s="572" t="s">
        <v>516</v>
      </c>
      <c r="F910" s="487" t="s">
        <v>504</v>
      </c>
      <c r="G910" s="487" t="s">
        <v>1018</v>
      </c>
      <c r="H910" s="487" t="s">
        <v>271</v>
      </c>
      <c r="I910" s="487" t="s">
        <v>1022</v>
      </c>
      <c r="J910" s="487" t="s">
        <v>1020</v>
      </c>
      <c r="K910" s="487" t="s">
        <v>1023</v>
      </c>
      <c r="L910" s="488">
        <v>118.65</v>
      </c>
      <c r="M910" s="488">
        <v>237.3</v>
      </c>
      <c r="N910" s="487">
        <v>2</v>
      </c>
      <c r="O910" s="573">
        <v>2</v>
      </c>
      <c r="P910" s="488"/>
      <c r="Q910" s="513">
        <v>0</v>
      </c>
      <c r="R910" s="487"/>
      <c r="S910" s="513">
        <v>0</v>
      </c>
      <c r="T910" s="573"/>
      <c r="U910" s="529">
        <v>0</v>
      </c>
    </row>
    <row r="911" spans="1:21" ht="14.45" customHeight="1" x14ac:dyDescent="0.2">
      <c r="A911" s="486">
        <v>27</v>
      </c>
      <c r="B911" s="487" t="s">
        <v>503</v>
      </c>
      <c r="C911" s="487" t="s">
        <v>511</v>
      </c>
      <c r="D911" s="571" t="s">
        <v>1823</v>
      </c>
      <c r="E911" s="572" t="s">
        <v>516</v>
      </c>
      <c r="F911" s="487" t="s">
        <v>504</v>
      </c>
      <c r="G911" s="487" t="s">
        <v>1018</v>
      </c>
      <c r="H911" s="487" t="s">
        <v>271</v>
      </c>
      <c r="I911" s="487" t="s">
        <v>1708</v>
      </c>
      <c r="J911" s="487" t="s">
        <v>1020</v>
      </c>
      <c r="K911" s="487" t="s">
        <v>1709</v>
      </c>
      <c r="L911" s="488">
        <v>73.83</v>
      </c>
      <c r="M911" s="488">
        <v>221.49</v>
      </c>
      <c r="N911" s="487">
        <v>3</v>
      </c>
      <c r="O911" s="573">
        <v>2</v>
      </c>
      <c r="P911" s="488">
        <v>221.49</v>
      </c>
      <c r="Q911" s="513">
        <v>1</v>
      </c>
      <c r="R911" s="487">
        <v>3</v>
      </c>
      <c r="S911" s="513">
        <v>1</v>
      </c>
      <c r="T911" s="573">
        <v>2</v>
      </c>
      <c r="U911" s="529">
        <v>1</v>
      </c>
    </row>
    <row r="912" spans="1:21" ht="14.45" customHeight="1" x14ac:dyDescent="0.2">
      <c r="A912" s="486">
        <v>27</v>
      </c>
      <c r="B912" s="487" t="s">
        <v>503</v>
      </c>
      <c r="C912" s="487" t="s">
        <v>511</v>
      </c>
      <c r="D912" s="571" t="s">
        <v>1823</v>
      </c>
      <c r="E912" s="572" t="s">
        <v>516</v>
      </c>
      <c r="F912" s="487" t="s">
        <v>504</v>
      </c>
      <c r="G912" s="487" t="s">
        <v>601</v>
      </c>
      <c r="H912" s="487" t="s">
        <v>271</v>
      </c>
      <c r="I912" s="487" t="s">
        <v>1024</v>
      </c>
      <c r="J912" s="487" t="s">
        <v>1025</v>
      </c>
      <c r="K912" s="487" t="s">
        <v>1026</v>
      </c>
      <c r="L912" s="488">
        <v>311.12</v>
      </c>
      <c r="M912" s="488">
        <v>622.24</v>
      </c>
      <c r="N912" s="487">
        <v>2</v>
      </c>
      <c r="O912" s="573">
        <v>2</v>
      </c>
      <c r="P912" s="488"/>
      <c r="Q912" s="513">
        <v>0</v>
      </c>
      <c r="R912" s="487"/>
      <c r="S912" s="513">
        <v>0</v>
      </c>
      <c r="T912" s="573"/>
      <c r="U912" s="529">
        <v>0</v>
      </c>
    </row>
    <row r="913" spans="1:21" ht="14.45" customHeight="1" x14ac:dyDescent="0.2">
      <c r="A913" s="486">
        <v>27</v>
      </c>
      <c r="B913" s="487" t="s">
        <v>503</v>
      </c>
      <c r="C913" s="487" t="s">
        <v>511</v>
      </c>
      <c r="D913" s="571" t="s">
        <v>1823</v>
      </c>
      <c r="E913" s="572" t="s">
        <v>516</v>
      </c>
      <c r="F913" s="487" t="s">
        <v>504</v>
      </c>
      <c r="G913" s="487" t="s">
        <v>601</v>
      </c>
      <c r="H913" s="487" t="s">
        <v>271</v>
      </c>
      <c r="I913" s="487" t="s">
        <v>1027</v>
      </c>
      <c r="J913" s="487" t="s">
        <v>1025</v>
      </c>
      <c r="K913" s="487" t="s">
        <v>1028</v>
      </c>
      <c r="L913" s="488">
        <v>80.94</v>
      </c>
      <c r="M913" s="488">
        <v>242.82</v>
      </c>
      <c r="N913" s="487">
        <v>3</v>
      </c>
      <c r="O913" s="573">
        <v>1</v>
      </c>
      <c r="P913" s="488">
        <v>242.82</v>
      </c>
      <c r="Q913" s="513">
        <v>1</v>
      </c>
      <c r="R913" s="487">
        <v>3</v>
      </c>
      <c r="S913" s="513">
        <v>1</v>
      </c>
      <c r="T913" s="573">
        <v>1</v>
      </c>
      <c r="U913" s="529">
        <v>1</v>
      </c>
    </row>
    <row r="914" spans="1:21" ht="14.45" customHeight="1" x14ac:dyDescent="0.2">
      <c r="A914" s="486">
        <v>27</v>
      </c>
      <c r="B914" s="487" t="s">
        <v>503</v>
      </c>
      <c r="C914" s="487" t="s">
        <v>511</v>
      </c>
      <c r="D914" s="571" t="s">
        <v>1823</v>
      </c>
      <c r="E914" s="572" t="s">
        <v>516</v>
      </c>
      <c r="F914" s="487" t="s">
        <v>504</v>
      </c>
      <c r="G914" s="487" t="s">
        <v>601</v>
      </c>
      <c r="H914" s="487" t="s">
        <v>271</v>
      </c>
      <c r="I914" s="487" t="s">
        <v>1031</v>
      </c>
      <c r="J914" s="487" t="s">
        <v>1025</v>
      </c>
      <c r="K914" s="487" t="s">
        <v>1032</v>
      </c>
      <c r="L914" s="488">
        <v>59.88</v>
      </c>
      <c r="M914" s="488">
        <v>179.64000000000001</v>
      </c>
      <c r="N914" s="487">
        <v>3</v>
      </c>
      <c r="O914" s="573">
        <v>1</v>
      </c>
      <c r="P914" s="488"/>
      <c r="Q914" s="513">
        <v>0</v>
      </c>
      <c r="R914" s="487"/>
      <c r="S914" s="513">
        <v>0</v>
      </c>
      <c r="T914" s="573"/>
      <c r="U914" s="529">
        <v>0</v>
      </c>
    </row>
    <row r="915" spans="1:21" ht="14.45" customHeight="1" x14ac:dyDescent="0.2">
      <c r="A915" s="486">
        <v>27</v>
      </c>
      <c r="B915" s="487" t="s">
        <v>503</v>
      </c>
      <c r="C915" s="487" t="s">
        <v>511</v>
      </c>
      <c r="D915" s="571" t="s">
        <v>1823</v>
      </c>
      <c r="E915" s="572" t="s">
        <v>516</v>
      </c>
      <c r="F915" s="487" t="s">
        <v>504</v>
      </c>
      <c r="G915" s="487" t="s">
        <v>1710</v>
      </c>
      <c r="H915" s="487" t="s">
        <v>271</v>
      </c>
      <c r="I915" s="487" t="s">
        <v>1711</v>
      </c>
      <c r="J915" s="487" t="s">
        <v>1712</v>
      </c>
      <c r="K915" s="487" t="s">
        <v>1713</v>
      </c>
      <c r="L915" s="488">
        <v>264</v>
      </c>
      <c r="M915" s="488">
        <v>528</v>
      </c>
      <c r="N915" s="487">
        <v>2</v>
      </c>
      <c r="O915" s="573">
        <v>1.5</v>
      </c>
      <c r="P915" s="488">
        <v>528</v>
      </c>
      <c r="Q915" s="513">
        <v>1</v>
      </c>
      <c r="R915" s="487">
        <v>2</v>
      </c>
      <c r="S915" s="513">
        <v>1</v>
      </c>
      <c r="T915" s="573">
        <v>1.5</v>
      </c>
      <c r="U915" s="529">
        <v>1</v>
      </c>
    </row>
    <row r="916" spans="1:21" ht="14.45" customHeight="1" x14ac:dyDescent="0.2">
      <c r="A916" s="486">
        <v>27</v>
      </c>
      <c r="B916" s="487" t="s">
        <v>503</v>
      </c>
      <c r="C916" s="487" t="s">
        <v>511</v>
      </c>
      <c r="D916" s="571" t="s">
        <v>1823</v>
      </c>
      <c r="E916" s="572" t="s">
        <v>516</v>
      </c>
      <c r="F916" s="487" t="s">
        <v>504</v>
      </c>
      <c r="G916" s="487" t="s">
        <v>1710</v>
      </c>
      <c r="H916" s="487" t="s">
        <v>271</v>
      </c>
      <c r="I916" s="487" t="s">
        <v>1714</v>
      </c>
      <c r="J916" s="487" t="s">
        <v>1712</v>
      </c>
      <c r="K916" s="487" t="s">
        <v>1715</v>
      </c>
      <c r="L916" s="488">
        <v>65.989999999999995</v>
      </c>
      <c r="M916" s="488">
        <v>65.989999999999995</v>
      </c>
      <c r="N916" s="487">
        <v>1</v>
      </c>
      <c r="O916" s="573">
        <v>1</v>
      </c>
      <c r="P916" s="488">
        <v>65.989999999999995</v>
      </c>
      <c r="Q916" s="513">
        <v>1</v>
      </c>
      <c r="R916" s="487">
        <v>1</v>
      </c>
      <c r="S916" s="513">
        <v>1</v>
      </c>
      <c r="T916" s="573">
        <v>1</v>
      </c>
      <c r="U916" s="529">
        <v>1</v>
      </c>
    </row>
    <row r="917" spans="1:21" ht="14.45" customHeight="1" x14ac:dyDescent="0.2">
      <c r="A917" s="486">
        <v>27</v>
      </c>
      <c r="B917" s="487" t="s">
        <v>503</v>
      </c>
      <c r="C917" s="487" t="s">
        <v>511</v>
      </c>
      <c r="D917" s="571" t="s">
        <v>1823</v>
      </c>
      <c r="E917" s="572" t="s">
        <v>516</v>
      </c>
      <c r="F917" s="487" t="s">
        <v>504</v>
      </c>
      <c r="G917" s="487" t="s">
        <v>605</v>
      </c>
      <c r="H917" s="487" t="s">
        <v>271</v>
      </c>
      <c r="I917" s="487" t="s">
        <v>606</v>
      </c>
      <c r="J917" s="487" t="s">
        <v>607</v>
      </c>
      <c r="K917" s="487" t="s">
        <v>608</v>
      </c>
      <c r="L917" s="488">
        <v>131.32</v>
      </c>
      <c r="M917" s="488">
        <v>787.92</v>
      </c>
      <c r="N917" s="487">
        <v>6</v>
      </c>
      <c r="O917" s="573">
        <v>2</v>
      </c>
      <c r="P917" s="488">
        <v>787.92</v>
      </c>
      <c r="Q917" s="513">
        <v>1</v>
      </c>
      <c r="R917" s="487">
        <v>6</v>
      </c>
      <c r="S917" s="513">
        <v>1</v>
      </c>
      <c r="T917" s="573">
        <v>2</v>
      </c>
      <c r="U917" s="529">
        <v>1</v>
      </c>
    </row>
    <row r="918" spans="1:21" ht="14.45" customHeight="1" x14ac:dyDescent="0.2">
      <c r="A918" s="486">
        <v>27</v>
      </c>
      <c r="B918" s="487" t="s">
        <v>503</v>
      </c>
      <c r="C918" s="487" t="s">
        <v>511</v>
      </c>
      <c r="D918" s="571" t="s">
        <v>1823</v>
      </c>
      <c r="E918" s="572" t="s">
        <v>516</v>
      </c>
      <c r="F918" s="487" t="s">
        <v>504</v>
      </c>
      <c r="G918" s="487" t="s">
        <v>605</v>
      </c>
      <c r="H918" s="487" t="s">
        <v>486</v>
      </c>
      <c r="I918" s="487" t="s">
        <v>1039</v>
      </c>
      <c r="J918" s="487" t="s">
        <v>1040</v>
      </c>
      <c r="K918" s="487" t="s">
        <v>1041</v>
      </c>
      <c r="L918" s="488">
        <v>131.32</v>
      </c>
      <c r="M918" s="488">
        <v>656.59999999999991</v>
      </c>
      <c r="N918" s="487">
        <v>5</v>
      </c>
      <c r="O918" s="573">
        <v>2</v>
      </c>
      <c r="P918" s="488"/>
      <c r="Q918" s="513">
        <v>0</v>
      </c>
      <c r="R918" s="487"/>
      <c r="S918" s="513">
        <v>0</v>
      </c>
      <c r="T918" s="573"/>
      <c r="U918" s="529">
        <v>0</v>
      </c>
    </row>
    <row r="919" spans="1:21" ht="14.45" customHeight="1" x14ac:dyDescent="0.2">
      <c r="A919" s="486">
        <v>27</v>
      </c>
      <c r="B919" s="487" t="s">
        <v>503</v>
      </c>
      <c r="C919" s="487" t="s">
        <v>511</v>
      </c>
      <c r="D919" s="571" t="s">
        <v>1823</v>
      </c>
      <c r="E919" s="572" t="s">
        <v>516</v>
      </c>
      <c r="F919" s="487" t="s">
        <v>504</v>
      </c>
      <c r="G919" s="487" t="s">
        <v>1716</v>
      </c>
      <c r="H919" s="487" t="s">
        <v>271</v>
      </c>
      <c r="I919" s="487" t="s">
        <v>1717</v>
      </c>
      <c r="J919" s="487" t="s">
        <v>1718</v>
      </c>
      <c r="K919" s="487" t="s">
        <v>1719</v>
      </c>
      <c r="L919" s="488">
        <v>221.48</v>
      </c>
      <c r="M919" s="488">
        <v>221.48</v>
      </c>
      <c r="N919" s="487">
        <v>1</v>
      </c>
      <c r="O919" s="573">
        <v>1</v>
      </c>
      <c r="P919" s="488">
        <v>221.48</v>
      </c>
      <c r="Q919" s="513">
        <v>1</v>
      </c>
      <c r="R919" s="487">
        <v>1</v>
      </c>
      <c r="S919" s="513">
        <v>1</v>
      </c>
      <c r="T919" s="573">
        <v>1</v>
      </c>
      <c r="U919" s="529">
        <v>1</v>
      </c>
    </row>
    <row r="920" spans="1:21" ht="14.45" customHeight="1" x14ac:dyDescent="0.2">
      <c r="A920" s="486">
        <v>27</v>
      </c>
      <c r="B920" s="487" t="s">
        <v>503</v>
      </c>
      <c r="C920" s="487" t="s">
        <v>511</v>
      </c>
      <c r="D920" s="571" t="s">
        <v>1823</v>
      </c>
      <c r="E920" s="572" t="s">
        <v>516</v>
      </c>
      <c r="F920" s="487" t="s">
        <v>504</v>
      </c>
      <c r="G920" s="487" t="s">
        <v>1716</v>
      </c>
      <c r="H920" s="487" t="s">
        <v>271</v>
      </c>
      <c r="I920" s="487" t="s">
        <v>1720</v>
      </c>
      <c r="J920" s="487" t="s">
        <v>1718</v>
      </c>
      <c r="K920" s="487" t="s">
        <v>1721</v>
      </c>
      <c r="L920" s="488">
        <v>36.909999999999997</v>
      </c>
      <c r="M920" s="488">
        <v>73.819999999999993</v>
      </c>
      <c r="N920" s="487">
        <v>2</v>
      </c>
      <c r="O920" s="573">
        <v>1</v>
      </c>
      <c r="P920" s="488">
        <v>73.819999999999993</v>
      </c>
      <c r="Q920" s="513">
        <v>1</v>
      </c>
      <c r="R920" s="487">
        <v>2</v>
      </c>
      <c r="S920" s="513">
        <v>1</v>
      </c>
      <c r="T920" s="573">
        <v>1</v>
      </c>
      <c r="U920" s="529">
        <v>1</v>
      </c>
    </row>
    <row r="921" spans="1:21" ht="14.45" customHeight="1" x14ac:dyDescent="0.2">
      <c r="A921" s="486">
        <v>27</v>
      </c>
      <c r="B921" s="487" t="s">
        <v>503</v>
      </c>
      <c r="C921" s="487" t="s">
        <v>511</v>
      </c>
      <c r="D921" s="571" t="s">
        <v>1823</v>
      </c>
      <c r="E921" s="572" t="s">
        <v>516</v>
      </c>
      <c r="F921" s="487" t="s">
        <v>504</v>
      </c>
      <c r="G921" s="487" t="s">
        <v>1507</v>
      </c>
      <c r="H921" s="487" t="s">
        <v>271</v>
      </c>
      <c r="I921" s="487" t="s">
        <v>1722</v>
      </c>
      <c r="J921" s="487" t="s">
        <v>1509</v>
      </c>
      <c r="K921" s="487" t="s">
        <v>1723</v>
      </c>
      <c r="L921" s="488">
        <v>124.3</v>
      </c>
      <c r="M921" s="488">
        <v>248.6</v>
      </c>
      <c r="N921" s="487">
        <v>2</v>
      </c>
      <c r="O921" s="573">
        <v>1</v>
      </c>
      <c r="P921" s="488"/>
      <c r="Q921" s="513">
        <v>0</v>
      </c>
      <c r="R921" s="487"/>
      <c r="S921" s="513">
        <v>0</v>
      </c>
      <c r="T921" s="573"/>
      <c r="U921" s="529">
        <v>0</v>
      </c>
    </row>
    <row r="922" spans="1:21" ht="14.45" customHeight="1" x14ac:dyDescent="0.2">
      <c r="A922" s="486">
        <v>27</v>
      </c>
      <c r="B922" s="487" t="s">
        <v>503</v>
      </c>
      <c r="C922" s="487" t="s">
        <v>511</v>
      </c>
      <c r="D922" s="571" t="s">
        <v>1823</v>
      </c>
      <c r="E922" s="572" t="s">
        <v>516</v>
      </c>
      <c r="F922" s="487" t="s">
        <v>504</v>
      </c>
      <c r="G922" s="487" t="s">
        <v>1042</v>
      </c>
      <c r="H922" s="487" t="s">
        <v>271</v>
      </c>
      <c r="I922" s="487" t="s">
        <v>1724</v>
      </c>
      <c r="J922" s="487" t="s">
        <v>1725</v>
      </c>
      <c r="K922" s="487" t="s">
        <v>1726</v>
      </c>
      <c r="L922" s="488">
        <v>0</v>
      </c>
      <c r="M922" s="488">
        <v>0</v>
      </c>
      <c r="N922" s="487">
        <v>2</v>
      </c>
      <c r="O922" s="573">
        <v>1</v>
      </c>
      <c r="P922" s="488"/>
      <c r="Q922" s="513"/>
      <c r="R922" s="487"/>
      <c r="S922" s="513">
        <v>0</v>
      </c>
      <c r="T922" s="573"/>
      <c r="U922" s="529">
        <v>0</v>
      </c>
    </row>
    <row r="923" spans="1:21" ht="14.45" customHeight="1" x14ac:dyDescent="0.2">
      <c r="A923" s="486">
        <v>27</v>
      </c>
      <c r="B923" s="487" t="s">
        <v>503</v>
      </c>
      <c r="C923" s="487" t="s">
        <v>511</v>
      </c>
      <c r="D923" s="571" t="s">
        <v>1823</v>
      </c>
      <c r="E923" s="572" t="s">
        <v>516</v>
      </c>
      <c r="F923" s="487" t="s">
        <v>504</v>
      </c>
      <c r="G923" s="487" t="s">
        <v>1046</v>
      </c>
      <c r="H923" s="487" t="s">
        <v>271</v>
      </c>
      <c r="I923" s="487" t="s">
        <v>1727</v>
      </c>
      <c r="J923" s="487" t="s">
        <v>1728</v>
      </c>
      <c r="K923" s="487" t="s">
        <v>1049</v>
      </c>
      <c r="L923" s="488">
        <v>729.09</v>
      </c>
      <c r="M923" s="488">
        <v>729.09</v>
      </c>
      <c r="N923" s="487">
        <v>1</v>
      </c>
      <c r="O923" s="573">
        <v>1</v>
      </c>
      <c r="P923" s="488"/>
      <c r="Q923" s="513">
        <v>0</v>
      </c>
      <c r="R923" s="487"/>
      <c r="S923" s="513">
        <v>0</v>
      </c>
      <c r="T923" s="573"/>
      <c r="U923" s="529">
        <v>0</v>
      </c>
    </row>
    <row r="924" spans="1:21" ht="14.45" customHeight="1" x14ac:dyDescent="0.2">
      <c r="A924" s="486">
        <v>27</v>
      </c>
      <c r="B924" s="487" t="s">
        <v>503</v>
      </c>
      <c r="C924" s="487" t="s">
        <v>511</v>
      </c>
      <c r="D924" s="571" t="s">
        <v>1823</v>
      </c>
      <c r="E924" s="572" t="s">
        <v>516</v>
      </c>
      <c r="F924" s="487" t="s">
        <v>504</v>
      </c>
      <c r="G924" s="487" t="s">
        <v>1053</v>
      </c>
      <c r="H924" s="487" t="s">
        <v>486</v>
      </c>
      <c r="I924" s="487" t="s">
        <v>1054</v>
      </c>
      <c r="J924" s="487" t="s">
        <v>1055</v>
      </c>
      <c r="K924" s="487" t="s">
        <v>1056</v>
      </c>
      <c r="L924" s="488">
        <v>184.74</v>
      </c>
      <c r="M924" s="488">
        <v>1293.18</v>
      </c>
      <c r="N924" s="487">
        <v>7</v>
      </c>
      <c r="O924" s="573">
        <v>6</v>
      </c>
      <c r="P924" s="488">
        <v>923.7</v>
      </c>
      <c r="Q924" s="513">
        <v>0.7142857142857143</v>
      </c>
      <c r="R924" s="487">
        <v>5</v>
      </c>
      <c r="S924" s="513">
        <v>0.7142857142857143</v>
      </c>
      <c r="T924" s="573">
        <v>4</v>
      </c>
      <c r="U924" s="529">
        <v>0.66666666666666663</v>
      </c>
    </row>
    <row r="925" spans="1:21" ht="14.45" customHeight="1" x14ac:dyDescent="0.2">
      <c r="A925" s="486">
        <v>27</v>
      </c>
      <c r="B925" s="487" t="s">
        <v>503</v>
      </c>
      <c r="C925" s="487" t="s">
        <v>511</v>
      </c>
      <c r="D925" s="571" t="s">
        <v>1823</v>
      </c>
      <c r="E925" s="572" t="s">
        <v>516</v>
      </c>
      <c r="F925" s="487" t="s">
        <v>504</v>
      </c>
      <c r="G925" s="487" t="s">
        <v>1053</v>
      </c>
      <c r="H925" s="487" t="s">
        <v>486</v>
      </c>
      <c r="I925" s="487" t="s">
        <v>1057</v>
      </c>
      <c r="J925" s="487" t="s">
        <v>1058</v>
      </c>
      <c r="K925" s="487" t="s">
        <v>1059</v>
      </c>
      <c r="L925" s="488">
        <v>120.61</v>
      </c>
      <c r="M925" s="488">
        <v>603.04999999999995</v>
      </c>
      <c r="N925" s="487">
        <v>5</v>
      </c>
      <c r="O925" s="573">
        <v>2.5</v>
      </c>
      <c r="P925" s="488"/>
      <c r="Q925" s="513">
        <v>0</v>
      </c>
      <c r="R925" s="487"/>
      <c r="S925" s="513">
        <v>0</v>
      </c>
      <c r="T925" s="573"/>
      <c r="U925" s="529">
        <v>0</v>
      </c>
    </row>
    <row r="926" spans="1:21" ht="14.45" customHeight="1" x14ac:dyDescent="0.2">
      <c r="A926" s="486">
        <v>27</v>
      </c>
      <c r="B926" s="487" t="s">
        <v>503</v>
      </c>
      <c r="C926" s="487" t="s">
        <v>511</v>
      </c>
      <c r="D926" s="571" t="s">
        <v>1823</v>
      </c>
      <c r="E926" s="572" t="s">
        <v>516</v>
      </c>
      <c r="F926" s="487" t="s">
        <v>504</v>
      </c>
      <c r="G926" s="487" t="s">
        <v>1060</v>
      </c>
      <c r="H926" s="487" t="s">
        <v>271</v>
      </c>
      <c r="I926" s="487" t="s">
        <v>1729</v>
      </c>
      <c r="J926" s="487" t="s">
        <v>1064</v>
      </c>
      <c r="K926" s="487" t="s">
        <v>1065</v>
      </c>
      <c r="L926" s="488">
        <v>0</v>
      </c>
      <c r="M926" s="488">
        <v>0</v>
      </c>
      <c r="N926" s="487">
        <v>1</v>
      </c>
      <c r="O926" s="573">
        <v>1</v>
      </c>
      <c r="P926" s="488"/>
      <c r="Q926" s="513"/>
      <c r="R926" s="487"/>
      <c r="S926" s="513">
        <v>0</v>
      </c>
      <c r="T926" s="573"/>
      <c r="U926" s="529">
        <v>0</v>
      </c>
    </row>
    <row r="927" spans="1:21" ht="14.45" customHeight="1" x14ac:dyDescent="0.2">
      <c r="A927" s="486">
        <v>27</v>
      </c>
      <c r="B927" s="487" t="s">
        <v>503</v>
      </c>
      <c r="C927" s="487" t="s">
        <v>511</v>
      </c>
      <c r="D927" s="571" t="s">
        <v>1823</v>
      </c>
      <c r="E927" s="572" t="s">
        <v>516</v>
      </c>
      <c r="F927" s="487" t="s">
        <v>504</v>
      </c>
      <c r="G927" s="487" t="s">
        <v>1060</v>
      </c>
      <c r="H927" s="487" t="s">
        <v>486</v>
      </c>
      <c r="I927" s="487" t="s">
        <v>1063</v>
      </c>
      <c r="J927" s="487" t="s">
        <v>1064</v>
      </c>
      <c r="K927" s="487" t="s">
        <v>1065</v>
      </c>
      <c r="L927" s="488">
        <v>0</v>
      </c>
      <c r="M927" s="488">
        <v>0</v>
      </c>
      <c r="N927" s="487">
        <v>6</v>
      </c>
      <c r="O927" s="573">
        <v>2.5</v>
      </c>
      <c r="P927" s="488">
        <v>0</v>
      </c>
      <c r="Q927" s="513"/>
      <c r="R927" s="487">
        <v>6</v>
      </c>
      <c r="S927" s="513">
        <v>1</v>
      </c>
      <c r="T927" s="573">
        <v>2.5</v>
      </c>
      <c r="U927" s="529">
        <v>1</v>
      </c>
    </row>
    <row r="928" spans="1:21" ht="14.45" customHeight="1" x14ac:dyDescent="0.2">
      <c r="A928" s="486">
        <v>27</v>
      </c>
      <c r="B928" s="487" t="s">
        <v>503</v>
      </c>
      <c r="C928" s="487" t="s">
        <v>511</v>
      </c>
      <c r="D928" s="571" t="s">
        <v>1823</v>
      </c>
      <c r="E928" s="572" t="s">
        <v>516</v>
      </c>
      <c r="F928" s="487" t="s">
        <v>504</v>
      </c>
      <c r="G928" s="487" t="s">
        <v>615</v>
      </c>
      <c r="H928" s="487" t="s">
        <v>486</v>
      </c>
      <c r="I928" s="487" t="s">
        <v>1068</v>
      </c>
      <c r="J928" s="487" t="s">
        <v>617</v>
      </c>
      <c r="K928" s="487" t="s">
        <v>1069</v>
      </c>
      <c r="L928" s="488">
        <v>4961.1400000000003</v>
      </c>
      <c r="M928" s="488">
        <v>29766.840000000004</v>
      </c>
      <c r="N928" s="487">
        <v>6</v>
      </c>
      <c r="O928" s="573">
        <v>5.5</v>
      </c>
      <c r="P928" s="488">
        <v>9922.2800000000007</v>
      </c>
      <c r="Q928" s="513">
        <v>0.33333333333333331</v>
      </c>
      <c r="R928" s="487">
        <v>2</v>
      </c>
      <c r="S928" s="513">
        <v>0.33333333333333331</v>
      </c>
      <c r="T928" s="573">
        <v>2</v>
      </c>
      <c r="U928" s="529">
        <v>0.36363636363636365</v>
      </c>
    </row>
    <row r="929" spans="1:21" ht="14.45" customHeight="1" x14ac:dyDescent="0.2">
      <c r="A929" s="486">
        <v>27</v>
      </c>
      <c r="B929" s="487" t="s">
        <v>503</v>
      </c>
      <c r="C929" s="487" t="s">
        <v>511</v>
      </c>
      <c r="D929" s="571" t="s">
        <v>1823</v>
      </c>
      <c r="E929" s="572" t="s">
        <v>516</v>
      </c>
      <c r="F929" s="487" t="s">
        <v>504</v>
      </c>
      <c r="G929" s="487" t="s">
        <v>615</v>
      </c>
      <c r="H929" s="487" t="s">
        <v>486</v>
      </c>
      <c r="I929" s="487" t="s">
        <v>1070</v>
      </c>
      <c r="J929" s="487" t="s">
        <v>617</v>
      </c>
      <c r="K929" s="487" t="s">
        <v>1071</v>
      </c>
      <c r="L929" s="488">
        <v>2669.75</v>
      </c>
      <c r="M929" s="488">
        <v>8009.25</v>
      </c>
      <c r="N929" s="487">
        <v>3</v>
      </c>
      <c r="O929" s="573">
        <v>3</v>
      </c>
      <c r="P929" s="488"/>
      <c r="Q929" s="513">
        <v>0</v>
      </c>
      <c r="R929" s="487"/>
      <c r="S929" s="513">
        <v>0</v>
      </c>
      <c r="T929" s="573"/>
      <c r="U929" s="529">
        <v>0</v>
      </c>
    </row>
    <row r="930" spans="1:21" ht="14.45" customHeight="1" x14ac:dyDescent="0.2">
      <c r="A930" s="486">
        <v>27</v>
      </c>
      <c r="B930" s="487" t="s">
        <v>503</v>
      </c>
      <c r="C930" s="487" t="s">
        <v>511</v>
      </c>
      <c r="D930" s="571" t="s">
        <v>1823</v>
      </c>
      <c r="E930" s="572" t="s">
        <v>516</v>
      </c>
      <c r="F930" s="487" t="s">
        <v>504</v>
      </c>
      <c r="G930" s="487" t="s">
        <v>1072</v>
      </c>
      <c r="H930" s="487" t="s">
        <v>271</v>
      </c>
      <c r="I930" s="487" t="s">
        <v>1511</v>
      </c>
      <c r="J930" s="487" t="s">
        <v>1074</v>
      </c>
      <c r="K930" s="487" t="s">
        <v>1512</v>
      </c>
      <c r="L930" s="488">
        <v>327.49</v>
      </c>
      <c r="M930" s="488">
        <v>654.98</v>
      </c>
      <c r="N930" s="487">
        <v>2</v>
      </c>
      <c r="O930" s="573">
        <v>2</v>
      </c>
      <c r="P930" s="488">
        <v>327.49</v>
      </c>
      <c r="Q930" s="513">
        <v>0.5</v>
      </c>
      <c r="R930" s="487">
        <v>1</v>
      </c>
      <c r="S930" s="513">
        <v>0.5</v>
      </c>
      <c r="T930" s="573">
        <v>1</v>
      </c>
      <c r="U930" s="529">
        <v>0.5</v>
      </c>
    </row>
    <row r="931" spans="1:21" ht="14.45" customHeight="1" x14ac:dyDescent="0.2">
      <c r="A931" s="486">
        <v>27</v>
      </c>
      <c r="B931" s="487" t="s">
        <v>503</v>
      </c>
      <c r="C931" s="487" t="s">
        <v>511</v>
      </c>
      <c r="D931" s="571" t="s">
        <v>1823</v>
      </c>
      <c r="E931" s="572" t="s">
        <v>516</v>
      </c>
      <c r="F931" s="487" t="s">
        <v>504</v>
      </c>
      <c r="G931" s="487" t="s">
        <v>1072</v>
      </c>
      <c r="H931" s="487" t="s">
        <v>271</v>
      </c>
      <c r="I931" s="487" t="s">
        <v>1076</v>
      </c>
      <c r="J931" s="487" t="s">
        <v>1077</v>
      </c>
      <c r="K931" s="487" t="s">
        <v>1078</v>
      </c>
      <c r="L931" s="488">
        <v>327.49</v>
      </c>
      <c r="M931" s="488">
        <v>654.98</v>
      </c>
      <c r="N931" s="487">
        <v>2</v>
      </c>
      <c r="O931" s="573">
        <v>2</v>
      </c>
      <c r="P931" s="488">
        <v>327.49</v>
      </c>
      <c r="Q931" s="513">
        <v>0.5</v>
      </c>
      <c r="R931" s="487">
        <v>1</v>
      </c>
      <c r="S931" s="513">
        <v>0.5</v>
      </c>
      <c r="T931" s="573">
        <v>1</v>
      </c>
      <c r="U931" s="529">
        <v>0.5</v>
      </c>
    </row>
    <row r="932" spans="1:21" ht="14.45" customHeight="1" x14ac:dyDescent="0.2">
      <c r="A932" s="486">
        <v>27</v>
      </c>
      <c r="B932" s="487" t="s">
        <v>503</v>
      </c>
      <c r="C932" s="487" t="s">
        <v>511</v>
      </c>
      <c r="D932" s="571" t="s">
        <v>1823</v>
      </c>
      <c r="E932" s="572" t="s">
        <v>516</v>
      </c>
      <c r="F932" s="487" t="s">
        <v>504</v>
      </c>
      <c r="G932" s="487" t="s">
        <v>1072</v>
      </c>
      <c r="H932" s="487" t="s">
        <v>271</v>
      </c>
      <c r="I932" s="487" t="s">
        <v>1079</v>
      </c>
      <c r="J932" s="487" t="s">
        <v>1077</v>
      </c>
      <c r="K932" s="487" t="s">
        <v>1080</v>
      </c>
      <c r="L932" s="488">
        <v>544.38</v>
      </c>
      <c r="M932" s="488">
        <v>1088.76</v>
      </c>
      <c r="N932" s="487">
        <v>2</v>
      </c>
      <c r="O932" s="573">
        <v>2</v>
      </c>
      <c r="P932" s="488">
        <v>1088.76</v>
      </c>
      <c r="Q932" s="513">
        <v>1</v>
      </c>
      <c r="R932" s="487">
        <v>2</v>
      </c>
      <c r="S932" s="513">
        <v>1</v>
      </c>
      <c r="T932" s="573">
        <v>2</v>
      </c>
      <c r="U932" s="529">
        <v>1</v>
      </c>
    </row>
    <row r="933" spans="1:21" ht="14.45" customHeight="1" x14ac:dyDescent="0.2">
      <c r="A933" s="486">
        <v>27</v>
      </c>
      <c r="B933" s="487" t="s">
        <v>503</v>
      </c>
      <c r="C933" s="487" t="s">
        <v>511</v>
      </c>
      <c r="D933" s="571" t="s">
        <v>1823</v>
      </c>
      <c r="E933" s="572" t="s">
        <v>516</v>
      </c>
      <c r="F933" s="487" t="s">
        <v>504</v>
      </c>
      <c r="G933" s="487" t="s">
        <v>1072</v>
      </c>
      <c r="H933" s="487" t="s">
        <v>271</v>
      </c>
      <c r="I933" s="487" t="s">
        <v>1081</v>
      </c>
      <c r="J933" s="487" t="s">
        <v>1077</v>
      </c>
      <c r="K933" s="487" t="s">
        <v>1082</v>
      </c>
      <c r="L933" s="488">
        <v>654.95000000000005</v>
      </c>
      <c r="M933" s="488">
        <v>654.95000000000005</v>
      </c>
      <c r="N933" s="487">
        <v>1</v>
      </c>
      <c r="O933" s="573">
        <v>1</v>
      </c>
      <c r="P933" s="488">
        <v>654.95000000000005</v>
      </c>
      <c r="Q933" s="513">
        <v>1</v>
      </c>
      <c r="R933" s="487">
        <v>1</v>
      </c>
      <c r="S933" s="513">
        <v>1</v>
      </c>
      <c r="T933" s="573">
        <v>1</v>
      </c>
      <c r="U933" s="529">
        <v>1</v>
      </c>
    </row>
    <row r="934" spans="1:21" ht="14.45" customHeight="1" x14ac:dyDescent="0.2">
      <c r="A934" s="486">
        <v>27</v>
      </c>
      <c r="B934" s="487" t="s">
        <v>503</v>
      </c>
      <c r="C934" s="487" t="s">
        <v>511</v>
      </c>
      <c r="D934" s="571" t="s">
        <v>1823</v>
      </c>
      <c r="E934" s="572" t="s">
        <v>516</v>
      </c>
      <c r="F934" s="487" t="s">
        <v>504</v>
      </c>
      <c r="G934" s="487" t="s">
        <v>1072</v>
      </c>
      <c r="H934" s="487" t="s">
        <v>271</v>
      </c>
      <c r="I934" s="487" t="s">
        <v>1083</v>
      </c>
      <c r="J934" s="487" t="s">
        <v>1077</v>
      </c>
      <c r="K934" s="487" t="s">
        <v>1084</v>
      </c>
      <c r="L934" s="488">
        <v>181.45</v>
      </c>
      <c r="M934" s="488">
        <v>362.9</v>
      </c>
      <c r="N934" s="487">
        <v>2</v>
      </c>
      <c r="O934" s="573">
        <v>1</v>
      </c>
      <c r="P934" s="488"/>
      <c r="Q934" s="513">
        <v>0</v>
      </c>
      <c r="R934" s="487"/>
      <c r="S934" s="513">
        <v>0</v>
      </c>
      <c r="T934" s="573"/>
      <c r="U934" s="529">
        <v>0</v>
      </c>
    </row>
    <row r="935" spans="1:21" ht="14.45" customHeight="1" x14ac:dyDescent="0.2">
      <c r="A935" s="486">
        <v>27</v>
      </c>
      <c r="B935" s="487" t="s">
        <v>503</v>
      </c>
      <c r="C935" s="487" t="s">
        <v>511</v>
      </c>
      <c r="D935" s="571" t="s">
        <v>1823</v>
      </c>
      <c r="E935" s="572" t="s">
        <v>516</v>
      </c>
      <c r="F935" s="487" t="s">
        <v>504</v>
      </c>
      <c r="G935" s="487" t="s">
        <v>1072</v>
      </c>
      <c r="H935" s="487" t="s">
        <v>271</v>
      </c>
      <c r="I935" s="487" t="s">
        <v>1085</v>
      </c>
      <c r="J935" s="487" t="s">
        <v>1077</v>
      </c>
      <c r="K935" s="487" t="s">
        <v>1086</v>
      </c>
      <c r="L935" s="488">
        <v>109.17</v>
      </c>
      <c r="M935" s="488">
        <v>218.34</v>
      </c>
      <c r="N935" s="487">
        <v>2</v>
      </c>
      <c r="O935" s="573">
        <v>1</v>
      </c>
      <c r="P935" s="488"/>
      <c r="Q935" s="513">
        <v>0</v>
      </c>
      <c r="R935" s="487"/>
      <c r="S935" s="513">
        <v>0</v>
      </c>
      <c r="T935" s="573"/>
      <c r="U935" s="529">
        <v>0</v>
      </c>
    </row>
    <row r="936" spans="1:21" ht="14.45" customHeight="1" x14ac:dyDescent="0.2">
      <c r="A936" s="486">
        <v>27</v>
      </c>
      <c r="B936" s="487" t="s">
        <v>503</v>
      </c>
      <c r="C936" s="487" t="s">
        <v>511</v>
      </c>
      <c r="D936" s="571" t="s">
        <v>1823</v>
      </c>
      <c r="E936" s="572" t="s">
        <v>516</v>
      </c>
      <c r="F936" s="487" t="s">
        <v>504</v>
      </c>
      <c r="G936" s="487" t="s">
        <v>1072</v>
      </c>
      <c r="H936" s="487" t="s">
        <v>271</v>
      </c>
      <c r="I936" s="487" t="s">
        <v>1730</v>
      </c>
      <c r="J936" s="487" t="s">
        <v>1077</v>
      </c>
      <c r="K936" s="487" t="s">
        <v>1731</v>
      </c>
      <c r="L936" s="488">
        <v>218.32</v>
      </c>
      <c r="M936" s="488">
        <v>873.28</v>
      </c>
      <c r="N936" s="487">
        <v>4</v>
      </c>
      <c r="O936" s="573">
        <v>2</v>
      </c>
      <c r="P936" s="488">
        <v>436.64</v>
      </c>
      <c r="Q936" s="513">
        <v>0.5</v>
      </c>
      <c r="R936" s="487">
        <v>2</v>
      </c>
      <c r="S936" s="513">
        <v>0.5</v>
      </c>
      <c r="T936" s="573">
        <v>1</v>
      </c>
      <c r="U936" s="529">
        <v>0.5</v>
      </c>
    </row>
    <row r="937" spans="1:21" ht="14.45" customHeight="1" x14ac:dyDescent="0.2">
      <c r="A937" s="486">
        <v>27</v>
      </c>
      <c r="B937" s="487" t="s">
        <v>503</v>
      </c>
      <c r="C937" s="487" t="s">
        <v>511</v>
      </c>
      <c r="D937" s="571" t="s">
        <v>1823</v>
      </c>
      <c r="E937" s="572" t="s">
        <v>516</v>
      </c>
      <c r="F937" s="487" t="s">
        <v>504</v>
      </c>
      <c r="G937" s="487" t="s">
        <v>1516</v>
      </c>
      <c r="H937" s="487" t="s">
        <v>486</v>
      </c>
      <c r="I937" s="487" t="s">
        <v>1517</v>
      </c>
      <c r="J937" s="487" t="s">
        <v>1518</v>
      </c>
      <c r="K937" s="487" t="s">
        <v>1519</v>
      </c>
      <c r="L937" s="488">
        <v>414.07</v>
      </c>
      <c r="M937" s="488">
        <v>1242.21</v>
      </c>
      <c r="N937" s="487">
        <v>3</v>
      </c>
      <c r="O937" s="573">
        <v>1</v>
      </c>
      <c r="P937" s="488">
        <v>1242.21</v>
      </c>
      <c r="Q937" s="513">
        <v>1</v>
      </c>
      <c r="R937" s="487">
        <v>3</v>
      </c>
      <c r="S937" s="513">
        <v>1</v>
      </c>
      <c r="T937" s="573">
        <v>1</v>
      </c>
      <c r="U937" s="529">
        <v>1</v>
      </c>
    </row>
    <row r="938" spans="1:21" ht="14.45" customHeight="1" x14ac:dyDescent="0.2">
      <c r="A938" s="486">
        <v>27</v>
      </c>
      <c r="B938" s="487" t="s">
        <v>503</v>
      </c>
      <c r="C938" s="487" t="s">
        <v>511</v>
      </c>
      <c r="D938" s="571" t="s">
        <v>1823</v>
      </c>
      <c r="E938" s="572" t="s">
        <v>516</v>
      </c>
      <c r="F938" s="487" t="s">
        <v>504</v>
      </c>
      <c r="G938" s="487" t="s">
        <v>1732</v>
      </c>
      <c r="H938" s="487" t="s">
        <v>271</v>
      </c>
      <c r="I938" s="487" t="s">
        <v>1733</v>
      </c>
      <c r="J938" s="487" t="s">
        <v>1734</v>
      </c>
      <c r="K938" s="487" t="s">
        <v>1735</v>
      </c>
      <c r="L938" s="488">
        <v>65.930000000000007</v>
      </c>
      <c r="M938" s="488">
        <v>131.86000000000001</v>
      </c>
      <c r="N938" s="487">
        <v>2</v>
      </c>
      <c r="O938" s="573">
        <v>1</v>
      </c>
      <c r="P938" s="488">
        <v>131.86000000000001</v>
      </c>
      <c r="Q938" s="513">
        <v>1</v>
      </c>
      <c r="R938" s="487">
        <v>2</v>
      </c>
      <c r="S938" s="513">
        <v>1</v>
      </c>
      <c r="T938" s="573">
        <v>1</v>
      </c>
      <c r="U938" s="529">
        <v>1</v>
      </c>
    </row>
    <row r="939" spans="1:21" ht="14.45" customHeight="1" x14ac:dyDescent="0.2">
      <c r="A939" s="486">
        <v>27</v>
      </c>
      <c r="B939" s="487" t="s">
        <v>503</v>
      </c>
      <c r="C939" s="487" t="s">
        <v>511</v>
      </c>
      <c r="D939" s="571" t="s">
        <v>1823</v>
      </c>
      <c r="E939" s="572" t="s">
        <v>516</v>
      </c>
      <c r="F939" s="487" t="s">
        <v>504</v>
      </c>
      <c r="G939" s="487" t="s">
        <v>1087</v>
      </c>
      <c r="H939" s="487" t="s">
        <v>271</v>
      </c>
      <c r="I939" s="487" t="s">
        <v>1088</v>
      </c>
      <c r="J939" s="487" t="s">
        <v>1089</v>
      </c>
      <c r="K939" s="487" t="s">
        <v>1090</v>
      </c>
      <c r="L939" s="488">
        <v>726.68</v>
      </c>
      <c r="M939" s="488">
        <v>2180.04</v>
      </c>
      <c r="N939" s="487">
        <v>3</v>
      </c>
      <c r="O939" s="573">
        <v>1</v>
      </c>
      <c r="P939" s="488">
        <v>2180.04</v>
      </c>
      <c r="Q939" s="513">
        <v>1</v>
      </c>
      <c r="R939" s="487">
        <v>3</v>
      </c>
      <c r="S939" s="513">
        <v>1</v>
      </c>
      <c r="T939" s="573">
        <v>1</v>
      </c>
      <c r="U939" s="529">
        <v>1</v>
      </c>
    </row>
    <row r="940" spans="1:21" ht="14.45" customHeight="1" x14ac:dyDescent="0.2">
      <c r="A940" s="486">
        <v>27</v>
      </c>
      <c r="B940" s="487" t="s">
        <v>503</v>
      </c>
      <c r="C940" s="487" t="s">
        <v>511</v>
      </c>
      <c r="D940" s="571" t="s">
        <v>1823</v>
      </c>
      <c r="E940" s="572" t="s">
        <v>516</v>
      </c>
      <c r="F940" s="487" t="s">
        <v>504</v>
      </c>
      <c r="G940" s="487" t="s">
        <v>1520</v>
      </c>
      <c r="H940" s="487" t="s">
        <v>271</v>
      </c>
      <c r="I940" s="487" t="s">
        <v>1521</v>
      </c>
      <c r="J940" s="487" t="s">
        <v>1522</v>
      </c>
      <c r="K940" s="487" t="s">
        <v>1523</v>
      </c>
      <c r="L940" s="488">
        <v>491.09</v>
      </c>
      <c r="M940" s="488">
        <v>491.09</v>
      </c>
      <c r="N940" s="487">
        <v>1</v>
      </c>
      <c r="O940" s="573">
        <v>1</v>
      </c>
      <c r="P940" s="488"/>
      <c r="Q940" s="513">
        <v>0</v>
      </c>
      <c r="R940" s="487"/>
      <c r="S940" s="513">
        <v>0</v>
      </c>
      <c r="T940" s="573"/>
      <c r="U940" s="529">
        <v>0</v>
      </c>
    </row>
    <row r="941" spans="1:21" ht="14.45" customHeight="1" x14ac:dyDescent="0.2">
      <c r="A941" s="486">
        <v>27</v>
      </c>
      <c r="B941" s="487" t="s">
        <v>503</v>
      </c>
      <c r="C941" s="487" t="s">
        <v>511</v>
      </c>
      <c r="D941" s="571" t="s">
        <v>1823</v>
      </c>
      <c r="E941" s="572" t="s">
        <v>516</v>
      </c>
      <c r="F941" s="487" t="s">
        <v>504</v>
      </c>
      <c r="G941" s="487" t="s">
        <v>1095</v>
      </c>
      <c r="H941" s="487" t="s">
        <v>271</v>
      </c>
      <c r="I941" s="487" t="s">
        <v>1099</v>
      </c>
      <c r="J941" s="487" t="s">
        <v>1097</v>
      </c>
      <c r="K941" s="487" t="s">
        <v>1100</v>
      </c>
      <c r="L941" s="488">
        <v>50.32</v>
      </c>
      <c r="M941" s="488">
        <v>301.92</v>
      </c>
      <c r="N941" s="487">
        <v>6</v>
      </c>
      <c r="O941" s="573">
        <v>2</v>
      </c>
      <c r="P941" s="488">
        <v>150.96</v>
      </c>
      <c r="Q941" s="513">
        <v>0.5</v>
      </c>
      <c r="R941" s="487">
        <v>3</v>
      </c>
      <c r="S941" s="513">
        <v>0.5</v>
      </c>
      <c r="T941" s="573">
        <v>1</v>
      </c>
      <c r="U941" s="529">
        <v>0.5</v>
      </c>
    </row>
    <row r="942" spans="1:21" ht="14.45" customHeight="1" x14ac:dyDescent="0.2">
      <c r="A942" s="486">
        <v>27</v>
      </c>
      <c r="B942" s="487" t="s">
        <v>503</v>
      </c>
      <c r="C942" s="487" t="s">
        <v>511</v>
      </c>
      <c r="D942" s="571" t="s">
        <v>1823</v>
      </c>
      <c r="E942" s="572" t="s">
        <v>516</v>
      </c>
      <c r="F942" s="487" t="s">
        <v>504</v>
      </c>
      <c r="G942" s="487" t="s">
        <v>1105</v>
      </c>
      <c r="H942" s="487" t="s">
        <v>271</v>
      </c>
      <c r="I942" s="487" t="s">
        <v>1106</v>
      </c>
      <c r="J942" s="487" t="s">
        <v>1107</v>
      </c>
      <c r="K942" s="487" t="s">
        <v>1108</v>
      </c>
      <c r="L942" s="488">
        <v>83.38</v>
      </c>
      <c r="M942" s="488">
        <v>333.52</v>
      </c>
      <c r="N942" s="487">
        <v>4</v>
      </c>
      <c r="O942" s="573">
        <v>2</v>
      </c>
      <c r="P942" s="488">
        <v>83.38</v>
      </c>
      <c r="Q942" s="513">
        <v>0.25</v>
      </c>
      <c r="R942" s="487">
        <v>1</v>
      </c>
      <c r="S942" s="513">
        <v>0.25</v>
      </c>
      <c r="T942" s="573">
        <v>1</v>
      </c>
      <c r="U942" s="529">
        <v>0.5</v>
      </c>
    </row>
    <row r="943" spans="1:21" ht="14.45" customHeight="1" x14ac:dyDescent="0.2">
      <c r="A943" s="486">
        <v>27</v>
      </c>
      <c r="B943" s="487" t="s">
        <v>503</v>
      </c>
      <c r="C943" s="487" t="s">
        <v>511</v>
      </c>
      <c r="D943" s="571" t="s">
        <v>1823</v>
      </c>
      <c r="E943" s="572" t="s">
        <v>516</v>
      </c>
      <c r="F943" s="487" t="s">
        <v>504</v>
      </c>
      <c r="G943" s="487" t="s">
        <v>1105</v>
      </c>
      <c r="H943" s="487" t="s">
        <v>271</v>
      </c>
      <c r="I943" s="487" t="s">
        <v>1736</v>
      </c>
      <c r="J943" s="487" t="s">
        <v>1107</v>
      </c>
      <c r="K943" s="487" t="s">
        <v>679</v>
      </c>
      <c r="L943" s="488">
        <v>131.63999999999999</v>
      </c>
      <c r="M943" s="488">
        <v>131.63999999999999</v>
      </c>
      <c r="N943" s="487">
        <v>1</v>
      </c>
      <c r="O943" s="573">
        <v>1</v>
      </c>
      <c r="P943" s="488">
        <v>131.63999999999999</v>
      </c>
      <c r="Q943" s="513">
        <v>1</v>
      </c>
      <c r="R943" s="487">
        <v>1</v>
      </c>
      <c r="S943" s="513">
        <v>1</v>
      </c>
      <c r="T943" s="573">
        <v>1</v>
      </c>
      <c r="U943" s="529">
        <v>1</v>
      </c>
    </row>
    <row r="944" spans="1:21" ht="14.45" customHeight="1" x14ac:dyDescent="0.2">
      <c r="A944" s="486">
        <v>27</v>
      </c>
      <c r="B944" s="487" t="s">
        <v>503</v>
      </c>
      <c r="C944" s="487" t="s">
        <v>511</v>
      </c>
      <c r="D944" s="571" t="s">
        <v>1823</v>
      </c>
      <c r="E944" s="572" t="s">
        <v>516</v>
      </c>
      <c r="F944" s="487" t="s">
        <v>504</v>
      </c>
      <c r="G944" s="487" t="s">
        <v>1105</v>
      </c>
      <c r="H944" s="487" t="s">
        <v>271</v>
      </c>
      <c r="I944" s="487" t="s">
        <v>1109</v>
      </c>
      <c r="J944" s="487" t="s">
        <v>1107</v>
      </c>
      <c r="K944" s="487" t="s">
        <v>1110</v>
      </c>
      <c r="L944" s="488">
        <v>118.5</v>
      </c>
      <c r="M944" s="488">
        <v>118.5</v>
      </c>
      <c r="N944" s="487">
        <v>1</v>
      </c>
      <c r="O944" s="573">
        <v>1</v>
      </c>
      <c r="P944" s="488"/>
      <c r="Q944" s="513">
        <v>0</v>
      </c>
      <c r="R944" s="487"/>
      <c r="S944" s="513">
        <v>0</v>
      </c>
      <c r="T944" s="573"/>
      <c r="U944" s="529">
        <v>0</v>
      </c>
    </row>
    <row r="945" spans="1:21" ht="14.45" customHeight="1" x14ac:dyDescent="0.2">
      <c r="A945" s="486">
        <v>27</v>
      </c>
      <c r="B945" s="487" t="s">
        <v>503</v>
      </c>
      <c r="C945" s="487" t="s">
        <v>511</v>
      </c>
      <c r="D945" s="571" t="s">
        <v>1823</v>
      </c>
      <c r="E945" s="572" t="s">
        <v>516</v>
      </c>
      <c r="F945" s="487" t="s">
        <v>504</v>
      </c>
      <c r="G945" s="487" t="s">
        <v>628</v>
      </c>
      <c r="H945" s="487" t="s">
        <v>271</v>
      </c>
      <c r="I945" s="487" t="s">
        <v>1737</v>
      </c>
      <c r="J945" s="487" t="s">
        <v>1116</v>
      </c>
      <c r="K945" s="487" t="s">
        <v>1738</v>
      </c>
      <c r="L945" s="488">
        <v>74.08</v>
      </c>
      <c r="M945" s="488">
        <v>74.08</v>
      </c>
      <c r="N945" s="487">
        <v>1</v>
      </c>
      <c r="O945" s="573">
        <v>1</v>
      </c>
      <c r="P945" s="488"/>
      <c r="Q945" s="513">
        <v>0</v>
      </c>
      <c r="R945" s="487"/>
      <c r="S945" s="513">
        <v>0</v>
      </c>
      <c r="T945" s="573"/>
      <c r="U945" s="529">
        <v>0</v>
      </c>
    </row>
    <row r="946" spans="1:21" ht="14.45" customHeight="1" x14ac:dyDescent="0.2">
      <c r="A946" s="486">
        <v>27</v>
      </c>
      <c r="B946" s="487" t="s">
        <v>503</v>
      </c>
      <c r="C946" s="487" t="s">
        <v>511</v>
      </c>
      <c r="D946" s="571" t="s">
        <v>1823</v>
      </c>
      <c r="E946" s="572" t="s">
        <v>516</v>
      </c>
      <c r="F946" s="487" t="s">
        <v>504</v>
      </c>
      <c r="G946" s="487" t="s">
        <v>628</v>
      </c>
      <c r="H946" s="487" t="s">
        <v>486</v>
      </c>
      <c r="I946" s="487" t="s">
        <v>1122</v>
      </c>
      <c r="J946" s="487" t="s">
        <v>630</v>
      </c>
      <c r="K946" s="487" t="s">
        <v>1123</v>
      </c>
      <c r="L946" s="488">
        <v>84.18</v>
      </c>
      <c r="M946" s="488">
        <v>168.36</v>
      </c>
      <c r="N946" s="487">
        <v>2</v>
      </c>
      <c r="O946" s="573">
        <v>2</v>
      </c>
      <c r="P946" s="488">
        <v>84.18</v>
      </c>
      <c r="Q946" s="513">
        <v>0.5</v>
      </c>
      <c r="R946" s="487">
        <v>1</v>
      </c>
      <c r="S946" s="513">
        <v>0.5</v>
      </c>
      <c r="T946" s="573">
        <v>1</v>
      </c>
      <c r="U946" s="529">
        <v>0.5</v>
      </c>
    </row>
    <row r="947" spans="1:21" ht="14.45" customHeight="1" x14ac:dyDescent="0.2">
      <c r="A947" s="486">
        <v>27</v>
      </c>
      <c r="B947" s="487" t="s">
        <v>503</v>
      </c>
      <c r="C947" s="487" t="s">
        <v>511</v>
      </c>
      <c r="D947" s="571" t="s">
        <v>1823</v>
      </c>
      <c r="E947" s="572" t="s">
        <v>516</v>
      </c>
      <c r="F947" s="487" t="s">
        <v>504</v>
      </c>
      <c r="G947" s="487" t="s">
        <v>628</v>
      </c>
      <c r="H947" s="487" t="s">
        <v>271</v>
      </c>
      <c r="I947" s="487" t="s">
        <v>1401</v>
      </c>
      <c r="J947" s="487" t="s">
        <v>1116</v>
      </c>
      <c r="K947" s="487" t="s">
        <v>1402</v>
      </c>
      <c r="L947" s="488">
        <v>105.23</v>
      </c>
      <c r="M947" s="488">
        <v>105.23</v>
      </c>
      <c r="N947" s="487">
        <v>1</v>
      </c>
      <c r="O947" s="573">
        <v>1</v>
      </c>
      <c r="P947" s="488"/>
      <c r="Q947" s="513">
        <v>0</v>
      </c>
      <c r="R947" s="487"/>
      <c r="S947" s="513">
        <v>0</v>
      </c>
      <c r="T947" s="573"/>
      <c r="U947" s="529">
        <v>0</v>
      </c>
    </row>
    <row r="948" spans="1:21" ht="14.45" customHeight="1" x14ac:dyDescent="0.2">
      <c r="A948" s="486">
        <v>27</v>
      </c>
      <c r="B948" s="487" t="s">
        <v>503</v>
      </c>
      <c r="C948" s="487" t="s">
        <v>511</v>
      </c>
      <c r="D948" s="571" t="s">
        <v>1823</v>
      </c>
      <c r="E948" s="572" t="s">
        <v>516</v>
      </c>
      <c r="F948" s="487" t="s">
        <v>504</v>
      </c>
      <c r="G948" s="487" t="s">
        <v>628</v>
      </c>
      <c r="H948" s="487" t="s">
        <v>271</v>
      </c>
      <c r="I948" s="487" t="s">
        <v>1124</v>
      </c>
      <c r="J948" s="487" t="s">
        <v>1116</v>
      </c>
      <c r="K948" s="487" t="s">
        <v>1125</v>
      </c>
      <c r="L948" s="488">
        <v>84.18</v>
      </c>
      <c r="M948" s="488">
        <v>168.36</v>
      </c>
      <c r="N948" s="487">
        <v>2</v>
      </c>
      <c r="O948" s="573">
        <v>2</v>
      </c>
      <c r="P948" s="488">
        <v>84.18</v>
      </c>
      <c r="Q948" s="513">
        <v>0.5</v>
      </c>
      <c r="R948" s="487">
        <v>1</v>
      </c>
      <c r="S948" s="513">
        <v>0.5</v>
      </c>
      <c r="T948" s="573">
        <v>1</v>
      </c>
      <c r="U948" s="529">
        <v>0.5</v>
      </c>
    </row>
    <row r="949" spans="1:21" ht="14.45" customHeight="1" x14ac:dyDescent="0.2">
      <c r="A949" s="486">
        <v>27</v>
      </c>
      <c r="B949" s="487" t="s">
        <v>503</v>
      </c>
      <c r="C949" s="487" t="s">
        <v>511</v>
      </c>
      <c r="D949" s="571" t="s">
        <v>1823</v>
      </c>
      <c r="E949" s="572" t="s">
        <v>516</v>
      </c>
      <c r="F949" s="487" t="s">
        <v>504</v>
      </c>
      <c r="G949" s="487" t="s">
        <v>1403</v>
      </c>
      <c r="H949" s="487" t="s">
        <v>271</v>
      </c>
      <c r="I949" s="487" t="s">
        <v>1739</v>
      </c>
      <c r="J949" s="487" t="s">
        <v>1740</v>
      </c>
      <c r="K949" s="487" t="s">
        <v>1741</v>
      </c>
      <c r="L949" s="488">
        <v>1482.43</v>
      </c>
      <c r="M949" s="488">
        <v>1482.43</v>
      </c>
      <c r="N949" s="487">
        <v>1</v>
      </c>
      <c r="O949" s="573">
        <v>1</v>
      </c>
      <c r="P949" s="488">
        <v>1482.43</v>
      </c>
      <c r="Q949" s="513">
        <v>1</v>
      </c>
      <c r="R949" s="487">
        <v>1</v>
      </c>
      <c r="S949" s="513">
        <v>1</v>
      </c>
      <c r="T949" s="573">
        <v>1</v>
      </c>
      <c r="U949" s="529">
        <v>1</v>
      </c>
    </row>
    <row r="950" spans="1:21" ht="14.45" customHeight="1" x14ac:dyDescent="0.2">
      <c r="A950" s="486">
        <v>27</v>
      </c>
      <c r="B950" s="487" t="s">
        <v>503</v>
      </c>
      <c r="C950" s="487" t="s">
        <v>511</v>
      </c>
      <c r="D950" s="571" t="s">
        <v>1823</v>
      </c>
      <c r="E950" s="572" t="s">
        <v>516</v>
      </c>
      <c r="F950" s="487" t="s">
        <v>504</v>
      </c>
      <c r="G950" s="487" t="s">
        <v>634</v>
      </c>
      <c r="H950" s="487" t="s">
        <v>271</v>
      </c>
      <c r="I950" s="487" t="s">
        <v>635</v>
      </c>
      <c r="J950" s="487" t="s">
        <v>636</v>
      </c>
      <c r="K950" s="487" t="s">
        <v>637</v>
      </c>
      <c r="L950" s="488">
        <v>121.92</v>
      </c>
      <c r="M950" s="488">
        <v>3291.84</v>
      </c>
      <c r="N950" s="487">
        <v>27</v>
      </c>
      <c r="O950" s="573">
        <v>8</v>
      </c>
      <c r="P950" s="488">
        <v>2194.56</v>
      </c>
      <c r="Q950" s="513">
        <v>0.66666666666666663</v>
      </c>
      <c r="R950" s="487">
        <v>18</v>
      </c>
      <c r="S950" s="513">
        <v>0.66666666666666663</v>
      </c>
      <c r="T950" s="573">
        <v>5.5</v>
      </c>
      <c r="U950" s="529">
        <v>0.6875</v>
      </c>
    </row>
    <row r="951" spans="1:21" ht="14.45" customHeight="1" x14ac:dyDescent="0.2">
      <c r="A951" s="486">
        <v>27</v>
      </c>
      <c r="B951" s="487" t="s">
        <v>503</v>
      </c>
      <c r="C951" s="487" t="s">
        <v>511</v>
      </c>
      <c r="D951" s="571" t="s">
        <v>1823</v>
      </c>
      <c r="E951" s="572" t="s">
        <v>516</v>
      </c>
      <c r="F951" s="487" t="s">
        <v>504</v>
      </c>
      <c r="G951" s="487" t="s">
        <v>634</v>
      </c>
      <c r="H951" s="487" t="s">
        <v>271</v>
      </c>
      <c r="I951" s="487" t="s">
        <v>635</v>
      </c>
      <c r="J951" s="487" t="s">
        <v>636</v>
      </c>
      <c r="K951" s="487" t="s">
        <v>637</v>
      </c>
      <c r="L951" s="488">
        <v>107.27</v>
      </c>
      <c r="M951" s="488">
        <v>3325.37</v>
      </c>
      <c r="N951" s="487">
        <v>31</v>
      </c>
      <c r="O951" s="573">
        <v>10</v>
      </c>
      <c r="P951" s="488">
        <v>1287.24</v>
      </c>
      <c r="Q951" s="513">
        <v>0.38709677419354838</v>
      </c>
      <c r="R951" s="487">
        <v>12</v>
      </c>
      <c r="S951" s="513">
        <v>0.38709677419354838</v>
      </c>
      <c r="T951" s="573">
        <v>4</v>
      </c>
      <c r="U951" s="529">
        <v>0.4</v>
      </c>
    </row>
    <row r="952" spans="1:21" ht="14.45" customHeight="1" x14ac:dyDescent="0.2">
      <c r="A952" s="486">
        <v>27</v>
      </c>
      <c r="B952" s="487" t="s">
        <v>503</v>
      </c>
      <c r="C952" s="487" t="s">
        <v>511</v>
      </c>
      <c r="D952" s="571" t="s">
        <v>1823</v>
      </c>
      <c r="E952" s="572" t="s">
        <v>516</v>
      </c>
      <c r="F952" s="487" t="s">
        <v>504</v>
      </c>
      <c r="G952" s="487" t="s">
        <v>1132</v>
      </c>
      <c r="H952" s="487" t="s">
        <v>271</v>
      </c>
      <c r="I952" s="487" t="s">
        <v>1133</v>
      </c>
      <c r="J952" s="487" t="s">
        <v>1134</v>
      </c>
      <c r="K952" s="487" t="s">
        <v>1135</v>
      </c>
      <c r="L952" s="488">
        <v>140.87</v>
      </c>
      <c r="M952" s="488">
        <v>422.61</v>
      </c>
      <c r="N952" s="487">
        <v>3</v>
      </c>
      <c r="O952" s="573">
        <v>1</v>
      </c>
      <c r="P952" s="488">
        <v>422.61</v>
      </c>
      <c r="Q952" s="513">
        <v>1</v>
      </c>
      <c r="R952" s="487">
        <v>3</v>
      </c>
      <c r="S952" s="513">
        <v>1</v>
      </c>
      <c r="T952" s="573">
        <v>1</v>
      </c>
      <c r="U952" s="529">
        <v>1</v>
      </c>
    </row>
    <row r="953" spans="1:21" ht="14.45" customHeight="1" x14ac:dyDescent="0.2">
      <c r="A953" s="486">
        <v>27</v>
      </c>
      <c r="B953" s="487" t="s">
        <v>503</v>
      </c>
      <c r="C953" s="487" t="s">
        <v>511</v>
      </c>
      <c r="D953" s="571" t="s">
        <v>1823</v>
      </c>
      <c r="E953" s="572" t="s">
        <v>516</v>
      </c>
      <c r="F953" s="487" t="s">
        <v>505</v>
      </c>
      <c r="G953" s="487" t="s">
        <v>803</v>
      </c>
      <c r="H953" s="487" t="s">
        <v>271</v>
      </c>
      <c r="I953" s="487" t="s">
        <v>1137</v>
      </c>
      <c r="J953" s="487" t="s">
        <v>805</v>
      </c>
      <c r="K953" s="487"/>
      <c r="L953" s="488">
        <v>0</v>
      </c>
      <c r="M953" s="488">
        <v>0</v>
      </c>
      <c r="N953" s="487">
        <v>1</v>
      </c>
      <c r="O953" s="573">
        <v>1</v>
      </c>
      <c r="P953" s="488"/>
      <c r="Q953" s="513"/>
      <c r="R953" s="487"/>
      <c r="S953" s="513">
        <v>0</v>
      </c>
      <c r="T953" s="573"/>
      <c r="U953" s="529">
        <v>0</v>
      </c>
    </row>
    <row r="954" spans="1:21" ht="14.45" customHeight="1" x14ac:dyDescent="0.2">
      <c r="A954" s="486">
        <v>27</v>
      </c>
      <c r="B954" s="487" t="s">
        <v>503</v>
      </c>
      <c r="C954" s="487" t="s">
        <v>511</v>
      </c>
      <c r="D954" s="571" t="s">
        <v>1823</v>
      </c>
      <c r="E954" s="572" t="s">
        <v>520</v>
      </c>
      <c r="F954" s="487" t="s">
        <v>504</v>
      </c>
      <c r="G954" s="487" t="s">
        <v>638</v>
      </c>
      <c r="H954" s="487" t="s">
        <v>271</v>
      </c>
      <c r="I954" s="487" t="s">
        <v>639</v>
      </c>
      <c r="J954" s="487" t="s">
        <v>640</v>
      </c>
      <c r="K954" s="487" t="s">
        <v>641</v>
      </c>
      <c r="L954" s="488">
        <v>35.11</v>
      </c>
      <c r="M954" s="488">
        <v>70.22</v>
      </c>
      <c r="N954" s="487">
        <v>2</v>
      </c>
      <c r="O954" s="573">
        <v>0.5</v>
      </c>
      <c r="P954" s="488"/>
      <c r="Q954" s="513">
        <v>0</v>
      </c>
      <c r="R954" s="487"/>
      <c r="S954" s="513">
        <v>0</v>
      </c>
      <c r="T954" s="573"/>
      <c r="U954" s="529">
        <v>0</v>
      </c>
    </row>
    <row r="955" spans="1:21" ht="14.45" customHeight="1" x14ac:dyDescent="0.2">
      <c r="A955" s="486">
        <v>27</v>
      </c>
      <c r="B955" s="487" t="s">
        <v>503</v>
      </c>
      <c r="C955" s="487" t="s">
        <v>511</v>
      </c>
      <c r="D955" s="571" t="s">
        <v>1823</v>
      </c>
      <c r="E955" s="572" t="s">
        <v>520</v>
      </c>
      <c r="F955" s="487" t="s">
        <v>504</v>
      </c>
      <c r="G955" s="487" t="s">
        <v>638</v>
      </c>
      <c r="H955" s="487" t="s">
        <v>271</v>
      </c>
      <c r="I955" s="487" t="s">
        <v>1141</v>
      </c>
      <c r="J955" s="487" t="s">
        <v>1142</v>
      </c>
      <c r="K955" s="487" t="s">
        <v>641</v>
      </c>
      <c r="L955" s="488">
        <v>35.11</v>
      </c>
      <c r="M955" s="488">
        <v>561.76</v>
      </c>
      <c r="N955" s="487">
        <v>16</v>
      </c>
      <c r="O955" s="573">
        <v>5.5</v>
      </c>
      <c r="P955" s="488">
        <v>351.1</v>
      </c>
      <c r="Q955" s="513">
        <v>0.625</v>
      </c>
      <c r="R955" s="487">
        <v>10</v>
      </c>
      <c r="S955" s="513">
        <v>0.625</v>
      </c>
      <c r="T955" s="573">
        <v>4</v>
      </c>
      <c r="U955" s="529">
        <v>0.72727272727272729</v>
      </c>
    </row>
    <row r="956" spans="1:21" ht="14.45" customHeight="1" x14ac:dyDescent="0.2">
      <c r="A956" s="486">
        <v>27</v>
      </c>
      <c r="B956" s="487" t="s">
        <v>503</v>
      </c>
      <c r="C956" s="487" t="s">
        <v>511</v>
      </c>
      <c r="D956" s="571" t="s">
        <v>1823</v>
      </c>
      <c r="E956" s="572" t="s">
        <v>520</v>
      </c>
      <c r="F956" s="487" t="s">
        <v>504</v>
      </c>
      <c r="G956" s="487" t="s">
        <v>537</v>
      </c>
      <c r="H956" s="487" t="s">
        <v>271</v>
      </c>
      <c r="I956" s="487" t="s">
        <v>642</v>
      </c>
      <c r="J956" s="487" t="s">
        <v>643</v>
      </c>
      <c r="K956" s="487" t="s">
        <v>540</v>
      </c>
      <c r="L956" s="488">
        <v>72.55</v>
      </c>
      <c r="M956" s="488">
        <v>145.1</v>
      </c>
      <c r="N956" s="487">
        <v>2</v>
      </c>
      <c r="O956" s="573">
        <v>1.5</v>
      </c>
      <c r="P956" s="488">
        <v>72.55</v>
      </c>
      <c r="Q956" s="513">
        <v>0.5</v>
      </c>
      <c r="R956" s="487">
        <v>1</v>
      </c>
      <c r="S956" s="513">
        <v>0.5</v>
      </c>
      <c r="T956" s="573">
        <v>0.5</v>
      </c>
      <c r="U956" s="529">
        <v>0.33333333333333331</v>
      </c>
    </row>
    <row r="957" spans="1:21" ht="14.45" customHeight="1" x14ac:dyDescent="0.2">
      <c r="A957" s="486">
        <v>27</v>
      </c>
      <c r="B957" s="487" t="s">
        <v>503</v>
      </c>
      <c r="C957" s="487" t="s">
        <v>511</v>
      </c>
      <c r="D957" s="571" t="s">
        <v>1823</v>
      </c>
      <c r="E957" s="572" t="s">
        <v>520</v>
      </c>
      <c r="F957" s="487" t="s">
        <v>504</v>
      </c>
      <c r="G957" s="487" t="s">
        <v>537</v>
      </c>
      <c r="H957" s="487" t="s">
        <v>271</v>
      </c>
      <c r="I957" s="487" t="s">
        <v>644</v>
      </c>
      <c r="J957" s="487" t="s">
        <v>645</v>
      </c>
      <c r="K957" s="487" t="s">
        <v>646</v>
      </c>
      <c r="L957" s="488">
        <v>36.270000000000003</v>
      </c>
      <c r="M957" s="488">
        <v>72.540000000000006</v>
      </c>
      <c r="N957" s="487">
        <v>2</v>
      </c>
      <c r="O957" s="573">
        <v>1</v>
      </c>
      <c r="P957" s="488"/>
      <c r="Q957" s="513">
        <v>0</v>
      </c>
      <c r="R957" s="487"/>
      <c r="S957" s="513">
        <v>0</v>
      </c>
      <c r="T957" s="573"/>
      <c r="U957" s="529">
        <v>0</v>
      </c>
    </row>
    <row r="958" spans="1:21" ht="14.45" customHeight="1" x14ac:dyDescent="0.2">
      <c r="A958" s="486">
        <v>27</v>
      </c>
      <c r="B958" s="487" t="s">
        <v>503</v>
      </c>
      <c r="C958" s="487" t="s">
        <v>511</v>
      </c>
      <c r="D958" s="571" t="s">
        <v>1823</v>
      </c>
      <c r="E958" s="572" t="s">
        <v>520</v>
      </c>
      <c r="F958" s="487" t="s">
        <v>504</v>
      </c>
      <c r="G958" s="487" t="s">
        <v>537</v>
      </c>
      <c r="H958" s="487" t="s">
        <v>486</v>
      </c>
      <c r="I958" s="487" t="s">
        <v>538</v>
      </c>
      <c r="J958" s="487" t="s">
        <v>539</v>
      </c>
      <c r="K958" s="487" t="s">
        <v>540</v>
      </c>
      <c r="L958" s="488">
        <v>72.55</v>
      </c>
      <c r="M958" s="488">
        <v>435.3</v>
      </c>
      <c r="N958" s="487">
        <v>6</v>
      </c>
      <c r="O958" s="573">
        <v>5</v>
      </c>
      <c r="P958" s="488">
        <v>362.75</v>
      </c>
      <c r="Q958" s="513">
        <v>0.83333333333333326</v>
      </c>
      <c r="R958" s="487">
        <v>5</v>
      </c>
      <c r="S958" s="513">
        <v>0.83333333333333337</v>
      </c>
      <c r="T958" s="573">
        <v>4.5</v>
      </c>
      <c r="U958" s="529">
        <v>0.9</v>
      </c>
    </row>
    <row r="959" spans="1:21" ht="14.45" customHeight="1" x14ac:dyDescent="0.2">
      <c r="A959" s="486">
        <v>27</v>
      </c>
      <c r="B959" s="487" t="s">
        <v>503</v>
      </c>
      <c r="C959" s="487" t="s">
        <v>511</v>
      </c>
      <c r="D959" s="571" t="s">
        <v>1823</v>
      </c>
      <c r="E959" s="572" t="s">
        <v>520</v>
      </c>
      <c r="F959" s="487" t="s">
        <v>504</v>
      </c>
      <c r="G959" s="487" t="s">
        <v>537</v>
      </c>
      <c r="H959" s="487" t="s">
        <v>486</v>
      </c>
      <c r="I959" s="487" t="s">
        <v>1407</v>
      </c>
      <c r="J959" s="487" t="s">
        <v>539</v>
      </c>
      <c r="K959" s="487" t="s">
        <v>1286</v>
      </c>
      <c r="L959" s="488">
        <v>21.76</v>
      </c>
      <c r="M959" s="488">
        <v>65.28</v>
      </c>
      <c r="N959" s="487">
        <v>3</v>
      </c>
      <c r="O959" s="573">
        <v>0.5</v>
      </c>
      <c r="P959" s="488">
        <v>65.28</v>
      </c>
      <c r="Q959" s="513">
        <v>1</v>
      </c>
      <c r="R959" s="487">
        <v>3</v>
      </c>
      <c r="S959" s="513">
        <v>1</v>
      </c>
      <c r="T959" s="573">
        <v>0.5</v>
      </c>
      <c r="U959" s="529">
        <v>1</v>
      </c>
    </row>
    <row r="960" spans="1:21" ht="14.45" customHeight="1" x14ac:dyDescent="0.2">
      <c r="A960" s="486">
        <v>27</v>
      </c>
      <c r="B960" s="487" t="s">
        <v>503</v>
      </c>
      <c r="C960" s="487" t="s">
        <v>511</v>
      </c>
      <c r="D960" s="571" t="s">
        <v>1823</v>
      </c>
      <c r="E960" s="572" t="s">
        <v>520</v>
      </c>
      <c r="F960" s="487" t="s">
        <v>504</v>
      </c>
      <c r="G960" s="487" t="s">
        <v>541</v>
      </c>
      <c r="H960" s="487" t="s">
        <v>486</v>
      </c>
      <c r="I960" s="487" t="s">
        <v>542</v>
      </c>
      <c r="J960" s="487" t="s">
        <v>543</v>
      </c>
      <c r="K960" s="487" t="s">
        <v>544</v>
      </c>
      <c r="L960" s="488">
        <v>93.27</v>
      </c>
      <c r="M960" s="488">
        <v>93.27</v>
      </c>
      <c r="N960" s="487">
        <v>1</v>
      </c>
      <c r="O960" s="573">
        <v>1</v>
      </c>
      <c r="P960" s="488">
        <v>93.27</v>
      </c>
      <c r="Q960" s="513">
        <v>1</v>
      </c>
      <c r="R960" s="487">
        <v>1</v>
      </c>
      <c r="S960" s="513">
        <v>1</v>
      </c>
      <c r="T960" s="573">
        <v>1</v>
      </c>
      <c r="U960" s="529">
        <v>1</v>
      </c>
    </row>
    <row r="961" spans="1:21" ht="14.45" customHeight="1" x14ac:dyDescent="0.2">
      <c r="A961" s="486">
        <v>27</v>
      </c>
      <c r="B961" s="487" t="s">
        <v>503</v>
      </c>
      <c r="C961" s="487" t="s">
        <v>511</v>
      </c>
      <c r="D961" s="571" t="s">
        <v>1823</v>
      </c>
      <c r="E961" s="572" t="s">
        <v>520</v>
      </c>
      <c r="F961" s="487" t="s">
        <v>504</v>
      </c>
      <c r="G961" s="487" t="s">
        <v>541</v>
      </c>
      <c r="H961" s="487" t="s">
        <v>486</v>
      </c>
      <c r="I961" s="487" t="s">
        <v>1742</v>
      </c>
      <c r="J961" s="487" t="s">
        <v>543</v>
      </c>
      <c r="K961" s="487" t="s">
        <v>754</v>
      </c>
      <c r="L961" s="488">
        <v>186.55</v>
      </c>
      <c r="M961" s="488">
        <v>373.1</v>
      </c>
      <c r="N961" s="487">
        <v>2</v>
      </c>
      <c r="O961" s="573">
        <v>0.5</v>
      </c>
      <c r="P961" s="488"/>
      <c r="Q961" s="513">
        <v>0</v>
      </c>
      <c r="R961" s="487"/>
      <c r="S961" s="513">
        <v>0</v>
      </c>
      <c r="T961" s="573"/>
      <c r="U961" s="529">
        <v>0</v>
      </c>
    </row>
    <row r="962" spans="1:21" ht="14.45" customHeight="1" x14ac:dyDescent="0.2">
      <c r="A962" s="486">
        <v>27</v>
      </c>
      <c r="B962" s="487" t="s">
        <v>503</v>
      </c>
      <c r="C962" s="487" t="s">
        <v>511</v>
      </c>
      <c r="D962" s="571" t="s">
        <v>1823</v>
      </c>
      <c r="E962" s="572" t="s">
        <v>520</v>
      </c>
      <c r="F962" s="487" t="s">
        <v>504</v>
      </c>
      <c r="G962" s="487" t="s">
        <v>541</v>
      </c>
      <c r="H962" s="487" t="s">
        <v>486</v>
      </c>
      <c r="I962" s="487" t="s">
        <v>545</v>
      </c>
      <c r="J962" s="487" t="s">
        <v>543</v>
      </c>
      <c r="K962" s="487" t="s">
        <v>546</v>
      </c>
      <c r="L962" s="488">
        <v>31.09</v>
      </c>
      <c r="M962" s="488">
        <v>155.44999999999999</v>
      </c>
      <c r="N962" s="487">
        <v>5</v>
      </c>
      <c r="O962" s="573">
        <v>3</v>
      </c>
      <c r="P962" s="488">
        <v>93.27</v>
      </c>
      <c r="Q962" s="513">
        <v>0.6</v>
      </c>
      <c r="R962" s="487">
        <v>3</v>
      </c>
      <c r="S962" s="513">
        <v>0.6</v>
      </c>
      <c r="T962" s="573">
        <v>2</v>
      </c>
      <c r="U962" s="529">
        <v>0.66666666666666663</v>
      </c>
    </row>
    <row r="963" spans="1:21" ht="14.45" customHeight="1" x14ac:dyDescent="0.2">
      <c r="A963" s="486">
        <v>27</v>
      </c>
      <c r="B963" s="487" t="s">
        <v>503</v>
      </c>
      <c r="C963" s="487" t="s">
        <v>511</v>
      </c>
      <c r="D963" s="571" t="s">
        <v>1823</v>
      </c>
      <c r="E963" s="572" t="s">
        <v>520</v>
      </c>
      <c r="F963" s="487" t="s">
        <v>504</v>
      </c>
      <c r="G963" s="487" t="s">
        <v>541</v>
      </c>
      <c r="H963" s="487" t="s">
        <v>486</v>
      </c>
      <c r="I963" s="487" t="s">
        <v>1146</v>
      </c>
      <c r="J963" s="487" t="s">
        <v>543</v>
      </c>
      <c r="K963" s="487" t="s">
        <v>1145</v>
      </c>
      <c r="L963" s="488">
        <v>62.18</v>
      </c>
      <c r="M963" s="488">
        <v>186.54</v>
      </c>
      <c r="N963" s="487">
        <v>3</v>
      </c>
      <c r="O963" s="573">
        <v>1</v>
      </c>
      <c r="P963" s="488">
        <v>186.54</v>
      </c>
      <c r="Q963" s="513">
        <v>1</v>
      </c>
      <c r="R963" s="487">
        <v>3</v>
      </c>
      <c r="S963" s="513">
        <v>1</v>
      </c>
      <c r="T963" s="573">
        <v>1</v>
      </c>
      <c r="U963" s="529">
        <v>1</v>
      </c>
    </row>
    <row r="964" spans="1:21" ht="14.45" customHeight="1" x14ac:dyDescent="0.2">
      <c r="A964" s="486">
        <v>27</v>
      </c>
      <c r="B964" s="487" t="s">
        <v>503</v>
      </c>
      <c r="C964" s="487" t="s">
        <v>511</v>
      </c>
      <c r="D964" s="571" t="s">
        <v>1823</v>
      </c>
      <c r="E964" s="572" t="s">
        <v>520</v>
      </c>
      <c r="F964" s="487" t="s">
        <v>504</v>
      </c>
      <c r="G964" s="487" t="s">
        <v>541</v>
      </c>
      <c r="H964" s="487" t="s">
        <v>271</v>
      </c>
      <c r="I964" s="487" t="s">
        <v>1743</v>
      </c>
      <c r="J964" s="487" t="s">
        <v>1144</v>
      </c>
      <c r="K964" s="487" t="s">
        <v>1744</v>
      </c>
      <c r="L964" s="488">
        <v>207.27</v>
      </c>
      <c r="M964" s="488">
        <v>207.27</v>
      </c>
      <c r="N964" s="487">
        <v>1</v>
      </c>
      <c r="O964" s="573">
        <v>0.5</v>
      </c>
      <c r="P964" s="488"/>
      <c r="Q964" s="513">
        <v>0</v>
      </c>
      <c r="R964" s="487"/>
      <c r="S964" s="513">
        <v>0</v>
      </c>
      <c r="T964" s="573"/>
      <c r="U964" s="529">
        <v>0</v>
      </c>
    </row>
    <row r="965" spans="1:21" ht="14.45" customHeight="1" x14ac:dyDescent="0.2">
      <c r="A965" s="486">
        <v>27</v>
      </c>
      <c r="B965" s="487" t="s">
        <v>503</v>
      </c>
      <c r="C965" s="487" t="s">
        <v>511</v>
      </c>
      <c r="D965" s="571" t="s">
        <v>1823</v>
      </c>
      <c r="E965" s="572" t="s">
        <v>520</v>
      </c>
      <c r="F965" s="487" t="s">
        <v>504</v>
      </c>
      <c r="G965" s="487" t="s">
        <v>547</v>
      </c>
      <c r="H965" s="487" t="s">
        <v>486</v>
      </c>
      <c r="I965" s="487" t="s">
        <v>656</v>
      </c>
      <c r="J965" s="487" t="s">
        <v>657</v>
      </c>
      <c r="K965" s="487" t="s">
        <v>658</v>
      </c>
      <c r="L965" s="488">
        <v>220.53</v>
      </c>
      <c r="M965" s="488">
        <v>1323.18</v>
      </c>
      <c r="N965" s="487">
        <v>6</v>
      </c>
      <c r="O965" s="573">
        <v>2</v>
      </c>
      <c r="P965" s="488">
        <v>661.59</v>
      </c>
      <c r="Q965" s="513">
        <v>0.5</v>
      </c>
      <c r="R965" s="487">
        <v>3</v>
      </c>
      <c r="S965" s="513">
        <v>0.5</v>
      </c>
      <c r="T965" s="573">
        <v>1</v>
      </c>
      <c r="U965" s="529">
        <v>0.5</v>
      </c>
    </row>
    <row r="966" spans="1:21" ht="14.45" customHeight="1" x14ac:dyDescent="0.2">
      <c r="A966" s="486">
        <v>27</v>
      </c>
      <c r="B966" s="487" t="s">
        <v>503</v>
      </c>
      <c r="C966" s="487" t="s">
        <v>511</v>
      </c>
      <c r="D966" s="571" t="s">
        <v>1823</v>
      </c>
      <c r="E966" s="572" t="s">
        <v>520</v>
      </c>
      <c r="F966" s="487" t="s">
        <v>504</v>
      </c>
      <c r="G966" s="487" t="s">
        <v>547</v>
      </c>
      <c r="H966" s="487" t="s">
        <v>271</v>
      </c>
      <c r="I966" s="487" t="s">
        <v>1147</v>
      </c>
      <c r="J966" s="487" t="s">
        <v>549</v>
      </c>
      <c r="K966" s="487" t="s">
        <v>672</v>
      </c>
      <c r="L966" s="488">
        <v>430.05</v>
      </c>
      <c r="M966" s="488">
        <v>860.1</v>
      </c>
      <c r="N966" s="487">
        <v>2</v>
      </c>
      <c r="O966" s="573">
        <v>2</v>
      </c>
      <c r="P966" s="488"/>
      <c r="Q966" s="513">
        <v>0</v>
      </c>
      <c r="R966" s="487"/>
      <c r="S966" s="513">
        <v>0</v>
      </c>
      <c r="T966" s="573"/>
      <c r="U966" s="529">
        <v>0</v>
      </c>
    </row>
    <row r="967" spans="1:21" ht="14.45" customHeight="1" x14ac:dyDescent="0.2">
      <c r="A967" s="486">
        <v>27</v>
      </c>
      <c r="B967" s="487" t="s">
        <v>503</v>
      </c>
      <c r="C967" s="487" t="s">
        <v>511</v>
      </c>
      <c r="D967" s="571" t="s">
        <v>1823</v>
      </c>
      <c r="E967" s="572" t="s">
        <v>520</v>
      </c>
      <c r="F967" s="487" t="s">
        <v>504</v>
      </c>
      <c r="G967" s="487" t="s">
        <v>547</v>
      </c>
      <c r="H967" s="487" t="s">
        <v>486</v>
      </c>
      <c r="I967" s="487" t="s">
        <v>548</v>
      </c>
      <c r="J967" s="487" t="s">
        <v>549</v>
      </c>
      <c r="K967" s="487" t="s">
        <v>550</v>
      </c>
      <c r="L967" s="488">
        <v>82.7</v>
      </c>
      <c r="M967" s="488">
        <v>82.7</v>
      </c>
      <c r="N967" s="487">
        <v>1</v>
      </c>
      <c r="O967" s="573">
        <v>0.5</v>
      </c>
      <c r="P967" s="488">
        <v>82.7</v>
      </c>
      <c r="Q967" s="513">
        <v>1</v>
      </c>
      <c r="R967" s="487">
        <v>1</v>
      </c>
      <c r="S967" s="513">
        <v>1</v>
      </c>
      <c r="T967" s="573">
        <v>0.5</v>
      </c>
      <c r="U967" s="529">
        <v>1</v>
      </c>
    </row>
    <row r="968" spans="1:21" ht="14.45" customHeight="1" x14ac:dyDescent="0.2">
      <c r="A968" s="486">
        <v>27</v>
      </c>
      <c r="B968" s="487" t="s">
        <v>503</v>
      </c>
      <c r="C968" s="487" t="s">
        <v>511</v>
      </c>
      <c r="D968" s="571" t="s">
        <v>1823</v>
      </c>
      <c r="E968" s="572" t="s">
        <v>520</v>
      </c>
      <c r="F968" s="487" t="s">
        <v>504</v>
      </c>
      <c r="G968" s="487" t="s">
        <v>547</v>
      </c>
      <c r="H968" s="487" t="s">
        <v>486</v>
      </c>
      <c r="I968" s="487" t="s">
        <v>548</v>
      </c>
      <c r="J968" s="487" t="s">
        <v>549</v>
      </c>
      <c r="K968" s="487" t="s">
        <v>550</v>
      </c>
      <c r="L968" s="488">
        <v>139.77000000000001</v>
      </c>
      <c r="M968" s="488">
        <v>1817.0100000000002</v>
      </c>
      <c r="N968" s="487">
        <v>13</v>
      </c>
      <c r="O968" s="573">
        <v>12</v>
      </c>
      <c r="P968" s="488">
        <v>1257.93</v>
      </c>
      <c r="Q968" s="513">
        <v>0.69230769230769229</v>
      </c>
      <c r="R968" s="487">
        <v>9</v>
      </c>
      <c r="S968" s="513">
        <v>0.69230769230769229</v>
      </c>
      <c r="T968" s="573">
        <v>9</v>
      </c>
      <c r="U968" s="529">
        <v>0.75</v>
      </c>
    </row>
    <row r="969" spans="1:21" ht="14.45" customHeight="1" x14ac:dyDescent="0.2">
      <c r="A969" s="486">
        <v>27</v>
      </c>
      <c r="B969" s="487" t="s">
        <v>503</v>
      </c>
      <c r="C969" s="487" t="s">
        <v>511</v>
      </c>
      <c r="D969" s="571" t="s">
        <v>1823</v>
      </c>
      <c r="E969" s="572" t="s">
        <v>520</v>
      </c>
      <c r="F969" s="487" t="s">
        <v>504</v>
      </c>
      <c r="G969" s="487" t="s">
        <v>547</v>
      </c>
      <c r="H969" s="487" t="s">
        <v>486</v>
      </c>
      <c r="I969" s="487" t="s">
        <v>1148</v>
      </c>
      <c r="J969" s="487" t="s">
        <v>549</v>
      </c>
      <c r="K969" s="487" t="s">
        <v>1149</v>
      </c>
      <c r="L969" s="488">
        <v>279.52999999999997</v>
      </c>
      <c r="M969" s="488">
        <v>838.58999999999992</v>
      </c>
      <c r="N969" s="487">
        <v>3</v>
      </c>
      <c r="O969" s="573">
        <v>2.5</v>
      </c>
      <c r="P969" s="488">
        <v>559.05999999999995</v>
      </c>
      <c r="Q969" s="513">
        <v>0.66666666666666663</v>
      </c>
      <c r="R969" s="487">
        <v>2</v>
      </c>
      <c r="S969" s="513">
        <v>0.66666666666666663</v>
      </c>
      <c r="T969" s="573">
        <v>2</v>
      </c>
      <c r="U969" s="529">
        <v>0.8</v>
      </c>
    </row>
    <row r="970" spans="1:21" ht="14.45" customHeight="1" x14ac:dyDescent="0.2">
      <c r="A970" s="486">
        <v>27</v>
      </c>
      <c r="B970" s="487" t="s">
        <v>503</v>
      </c>
      <c r="C970" s="487" t="s">
        <v>511</v>
      </c>
      <c r="D970" s="571" t="s">
        <v>1823</v>
      </c>
      <c r="E970" s="572" t="s">
        <v>520</v>
      </c>
      <c r="F970" s="487" t="s">
        <v>504</v>
      </c>
      <c r="G970" s="487" t="s">
        <v>547</v>
      </c>
      <c r="H970" s="487" t="s">
        <v>486</v>
      </c>
      <c r="I970" s="487" t="s">
        <v>1148</v>
      </c>
      <c r="J970" s="487" t="s">
        <v>549</v>
      </c>
      <c r="K970" s="487" t="s">
        <v>1149</v>
      </c>
      <c r="L970" s="488">
        <v>165.41</v>
      </c>
      <c r="M970" s="488">
        <v>165.41</v>
      </c>
      <c r="N970" s="487">
        <v>1</v>
      </c>
      <c r="O970" s="573">
        <v>0.5</v>
      </c>
      <c r="P970" s="488">
        <v>165.41</v>
      </c>
      <c r="Q970" s="513">
        <v>1</v>
      </c>
      <c r="R970" s="487">
        <v>1</v>
      </c>
      <c r="S970" s="513">
        <v>1</v>
      </c>
      <c r="T970" s="573">
        <v>0.5</v>
      </c>
      <c r="U970" s="529">
        <v>1</v>
      </c>
    </row>
    <row r="971" spans="1:21" ht="14.45" customHeight="1" x14ac:dyDescent="0.2">
      <c r="A971" s="486">
        <v>27</v>
      </c>
      <c r="B971" s="487" t="s">
        <v>503</v>
      </c>
      <c r="C971" s="487" t="s">
        <v>511</v>
      </c>
      <c r="D971" s="571" t="s">
        <v>1823</v>
      </c>
      <c r="E971" s="572" t="s">
        <v>520</v>
      </c>
      <c r="F971" s="487" t="s">
        <v>504</v>
      </c>
      <c r="G971" s="487" t="s">
        <v>547</v>
      </c>
      <c r="H971" s="487" t="s">
        <v>271</v>
      </c>
      <c r="I971" s="487" t="s">
        <v>662</v>
      </c>
      <c r="J971" s="487" t="s">
        <v>657</v>
      </c>
      <c r="K971" s="487" t="s">
        <v>663</v>
      </c>
      <c r="L971" s="488">
        <v>155.30000000000001</v>
      </c>
      <c r="M971" s="488">
        <v>155.30000000000001</v>
      </c>
      <c r="N971" s="487">
        <v>1</v>
      </c>
      <c r="O971" s="573">
        <v>1</v>
      </c>
      <c r="P971" s="488">
        <v>155.30000000000001</v>
      </c>
      <c r="Q971" s="513">
        <v>1</v>
      </c>
      <c r="R971" s="487">
        <v>1</v>
      </c>
      <c r="S971" s="513">
        <v>1</v>
      </c>
      <c r="T971" s="573">
        <v>1</v>
      </c>
      <c r="U971" s="529">
        <v>1</v>
      </c>
    </row>
    <row r="972" spans="1:21" ht="14.45" customHeight="1" x14ac:dyDescent="0.2">
      <c r="A972" s="486">
        <v>27</v>
      </c>
      <c r="B972" s="487" t="s">
        <v>503</v>
      </c>
      <c r="C972" s="487" t="s">
        <v>511</v>
      </c>
      <c r="D972" s="571" t="s">
        <v>1823</v>
      </c>
      <c r="E972" s="572" t="s">
        <v>520</v>
      </c>
      <c r="F972" s="487" t="s">
        <v>504</v>
      </c>
      <c r="G972" s="487" t="s">
        <v>547</v>
      </c>
      <c r="H972" s="487" t="s">
        <v>271</v>
      </c>
      <c r="I972" s="487" t="s">
        <v>1412</v>
      </c>
      <c r="J972" s="487" t="s">
        <v>657</v>
      </c>
      <c r="K972" s="487" t="s">
        <v>1157</v>
      </c>
      <c r="L972" s="488">
        <v>477.84</v>
      </c>
      <c r="M972" s="488">
        <v>955.68</v>
      </c>
      <c r="N972" s="487">
        <v>2</v>
      </c>
      <c r="O972" s="573">
        <v>2</v>
      </c>
      <c r="P972" s="488">
        <v>955.68</v>
      </c>
      <c r="Q972" s="513">
        <v>1</v>
      </c>
      <c r="R972" s="487">
        <v>2</v>
      </c>
      <c r="S972" s="513">
        <v>1</v>
      </c>
      <c r="T972" s="573">
        <v>2</v>
      </c>
      <c r="U972" s="529">
        <v>1</v>
      </c>
    </row>
    <row r="973" spans="1:21" ht="14.45" customHeight="1" x14ac:dyDescent="0.2">
      <c r="A973" s="486">
        <v>27</v>
      </c>
      <c r="B973" s="487" t="s">
        <v>503</v>
      </c>
      <c r="C973" s="487" t="s">
        <v>511</v>
      </c>
      <c r="D973" s="571" t="s">
        <v>1823</v>
      </c>
      <c r="E973" s="572" t="s">
        <v>520</v>
      </c>
      <c r="F973" s="487" t="s">
        <v>504</v>
      </c>
      <c r="G973" s="487" t="s">
        <v>547</v>
      </c>
      <c r="H973" s="487" t="s">
        <v>486</v>
      </c>
      <c r="I973" s="487" t="s">
        <v>1151</v>
      </c>
      <c r="J973" s="487" t="s">
        <v>549</v>
      </c>
      <c r="K973" s="487" t="s">
        <v>1152</v>
      </c>
      <c r="L973" s="488">
        <v>93.18</v>
      </c>
      <c r="M973" s="488">
        <v>279.54000000000002</v>
      </c>
      <c r="N973" s="487">
        <v>3</v>
      </c>
      <c r="O973" s="573">
        <v>1</v>
      </c>
      <c r="P973" s="488"/>
      <c r="Q973" s="513">
        <v>0</v>
      </c>
      <c r="R973" s="487"/>
      <c r="S973" s="513">
        <v>0</v>
      </c>
      <c r="T973" s="573"/>
      <c r="U973" s="529">
        <v>0</v>
      </c>
    </row>
    <row r="974" spans="1:21" ht="14.45" customHeight="1" x14ac:dyDescent="0.2">
      <c r="A974" s="486">
        <v>27</v>
      </c>
      <c r="B974" s="487" t="s">
        <v>503</v>
      </c>
      <c r="C974" s="487" t="s">
        <v>511</v>
      </c>
      <c r="D974" s="571" t="s">
        <v>1823</v>
      </c>
      <c r="E974" s="572" t="s">
        <v>520</v>
      </c>
      <c r="F974" s="487" t="s">
        <v>504</v>
      </c>
      <c r="G974" s="487" t="s">
        <v>547</v>
      </c>
      <c r="H974" s="487" t="s">
        <v>271</v>
      </c>
      <c r="I974" s="487" t="s">
        <v>665</v>
      </c>
      <c r="J974" s="487" t="s">
        <v>666</v>
      </c>
      <c r="K974" s="487" t="s">
        <v>661</v>
      </c>
      <c r="L974" s="488">
        <v>279.52999999999997</v>
      </c>
      <c r="M974" s="488">
        <v>1118.1199999999999</v>
      </c>
      <c r="N974" s="487">
        <v>4</v>
      </c>
      <c r="O974" s="573">
        <v>4</v>
      </c>
      <c r="P974" s="488">
        <v>559.05999999999995</v>
      </c>
      <c r="Q974" s="513">
        <v>0.5</v>
      </c>
      <c r="R974" s="487">
        <v>2</v>
      </c>
      <c r="S974" s="513">
        <v>0.5</v>
      </c>
      <c r="T974" s="573">
        <v>2</v>
      </c>
      <c r="U974" s="529">
        <v>0.5</v>
      </c>
    </row>
    <row r="975" spans="1:21" ht="14.45" customHeight="1" x14ac:dyDescent="0.2">
      <c r="A975" s="486">
        <v>27</v>
      </c>
      <c r="B975" s="487" t="s">
        <v>503</v>
      </c>
      <c r="C975" s="487" t="s">
        <v>511</v>
      </c>
      <c r="D975" s="571" t="s">
        <v>1823</v>
      </c>
      <c r="E975" s="572" t="s">
        <v>520</v>
      </c>
      <c r="F975" s="487" t="s">
        <v>504</v>
      </c>
      <c r="G975" s="487" t="s">
        <v>547</v>
      </c>
      <c r="H975" s="487" t="s">
        <v>271</v>
      </c>
      <c r="I975" s="487" t="s">
        <v>667</v>
      </c>
      <c r="J975" s="487" t="s">
        <v>666</v>
      </c>
      <c r="K975" s="487" t="s">
        <v>554</v>
      </c>
      <c r="L975" s="488">
        <v>139.77000000000001</v>
      </c>
      <c r="M975" s="488">
        <v>139.77000000000001</v>
      </c>
      <c r="N975" s="487">
        <v>1</v>
      </c>
      <c r="O975" s="573">
        <v>1</v>
      </c>
      <c r="P975" s="488">
        <v>139.77000000000001</v>
      </c>
      <c r="Q975" s="513">
        <v>1</v>
      </c>
      <c r="R975" s="487">
        <v>1</v>
      </c>
      <c r="S975" s="513">
        <v>1</v>
      </c>
      <c r="T975" s="573">
        <v>1</v>
      </c>
      <c r="U975" s="529">
        <v>1</v>
      </c>
    </row>
    <row r="976" spans="1:21" ht="14.45" customHeight="1" x14ac:dyDescent="0.2">
      <c r="A976" s="486">
        <v>27</v>
      </c>
      <c r="B976" s="487" t="s">
        <v>503</v>
      </c>
      <c r="C976" s="487" t="s">
        <v>511</v>
      </c>
      <c r="D976" s="571" t="s">
        <v>1823</v>
      </c>
      <c r="E976" s="572" t="s">
        <v>520</v>
      </c>
      <c r="F976" s="487" t="s">
        <v>504</v>
      </c>
      <c r="G976" s="487" t="s">
        <v>547</v>
      </c>
      <c r="H976" s="487" t="s">
        <v>271</v>
      </c>
      <c r="I976" s="487" t="s">
        <v>671</v>
      </c>
      <c r="J976" s="487" t="s">
        <v>666</v>
      </c>
      <c r="K976" s="487" t="s">
        <v>672</v>
      </c>
      <c r="L976" s="488">
        <v>430.05</v>
      </c>
      <c r="M976" s="488">
        <v>860.1</v>
      </c>
      <c r="N976" s="487">
        <v>2</v>
      </c>
      <c r="O976" s="573">
        <v>1.5</v>
      </c>
      <c r="P976" s="488"/>
      <c r="Q976" s="513">
        <v>0</v>
      </c>
      <c r="R976" s="487"/>
      <c r="S976" s="513">
        <v>0</v>
      </c>
      <c r="T976" s="573"/>
      <c r="U976" s="529">
        <v>0</v>
      </c>
    </row>
    <row r="977" spans="1:21" ht="14.45" customHeight="1" x14ac:dyDescent="0.2">
      <c r="A977" s="486">
        <v>27</v>
      </c>
      <c r="B977" s="487" t="s">
        <v>503</v>
      </c>
      <c r="C977" s="487" t="s">
        <v>511</v>
      </c>
      <c r="D977" s="571" t="s">
        <v>1823</v>
      </c>
      <c r="E977" s="572" t="s">
        <v>520</v>
      </c>
      <c r="F977" s="487" t="s">
        <v>504</v>
      </c>
      <c r="G977" s="487" t="s">
        <v>547</v>
      </c>
      <c r="H977" s="487" t="s">
        <v>271</v>
      </c>
      <c r="I977" s="487" t="s">
        <v>1745</v>
      </c>
      <c r="J977" s="487" t="s">
        <v>660</v>
      </c>
      <c r="K977" s="487" t="s">
        <v>661</v>
      </c>
      <c r="L977" s="488">
        <v>279.52999999999997</v>
      </c>
      <c r="M977" s="488">
        <v>559.05999999999995</v>
      </c>
      <c r="N977" s="487">
        <v>2</v>
      </c>
      <c r="O977" s="573">
        <v>1.5</v>
      </c>
      <c r="P977" s="488">
        <v>279.52999999999997</v>
      </c>
      <c r="Q977" s="513">
        <v>0.5</v>
      </c>
      <c r="R977" s="487">
        <v>1</v>
      </c>
      <c r="S977" s="513">
        <v>0.5</v>
      </c>
      <c r="T977" s="573">
        <v>1</v>
      </c>
      <c r="U977" s="529">
        <v>0.66666666666666663</v>
      </c>
    </row>
    <row r="978" spans="1:21" ht="14.45" customHeight="1" x14ac:dyDescent="0.2">
      <c r="A978" s="486">
        <v>27</v>
      </c>
      <c r="B978" s="487" t="s">
        <v>503</v>
      </c>
      <c r="C978" s="487" t="s">
        <v>511</v>
      </c>
      <c r="D978" s="571" t="s">
        <v>1823</v>
      </c>
      <c r="E978" s="572" t="s">
        <v>520</v>
      </c>
      <c r="F978" s="487" t="s">
        <v>504</v>
      </c>
      <c r="G978" s="487" t="s">
        <v>547</v>
      </c>
      <c r="H978" s="487" t="s">
        <v>271</v>
      </c>
      <c r="I978" s="487" t="s">
        <v>1745</v>
      </c>
      <c r="J978" s="487" t="s">
        <v>660</v>
      </c>
      <c r="K978" s="487" t="s">
        <v>661</v>
      </c>
      <c r="L978" s="488">
        <v>165.41</v>
      </c>
      <c r="M978" s="488">
        <v>165.41</v>
      </c>
      <c r="N978" s="487">
        <v>1</v>
      </c>
      <c r="O978" s="573">
        <v>0.5</v>
      </c>
      <c r="P978" s="488">
        <v>165.41</v>
      </c>
      <c r="Q978" s="513">
        <v>1</v>
      </c>
      <c r="R978" s="487">
        <v>1</v>
      </c>
      <c r="S978" s="513">
        <v>1</v>
      </c>
      <c r="T978" s="573">
        <v>0.5</v>
      </c>
      <c r="U978" s="529">
        <v>1</v>
      </c>
    </row>
    <row r="979" spans="1:21" ht="14.45" customHeight="1" x14ac:dyDescent="0.2">
      <c r="A979" s="486">
        <v>27</v>
      </c>
      <c r="B979" s="487" t="s">
        <v>503</v>
      </c>
      <c r="C979" s="487" t="s">
        <v>511</v>
      </c>
      <c r="D979" s="571" t="s">
        <v>1823</v>
      </c>
      <c r="E979" s="572" t="s">
        <v>520</v>
      </c>
      <c r="F979" s="487" t="s">
        <v>504</v>
      </c>
      <c r="G979" s="487" t="s">
        <v>547</v>
      </c>
      <c r="H979" s="487" t="s">
        <v>271</v>
      </c>
      <c r="I979" s="487" t="s">
        <v>1746</v>
      </c>
      <c r="J979" s="487" t="s">
        <v>666</v>
      </c>
      <c r="K979" s="487" t="s">
        <v>718</v>
      </c>
      <c r="L979" s="488">
        <v>55.14</v>
      </c>
      <c r="M979" s="488">
        <v>110.28</v>
      </c>
      <c r="N979" s="487">
        <v>2</v>
      </c>
      <c r="O979" s="573">
        <v>1</v>
      </c>
      <c r="P979" s="488"/>
      <c r="Q979" s="513">
        <v>0</v>
      </c>
      <c r="R979" s="487"/>
      <c r="S979" s="513">
        <v>0</v>
      </c>
      <c r="T979" s="573"/>
      <c r="U979" s="529">
        <v>0</v>
      </c>
    </row>
    <row r="980" spans="1:21" ht="14.45" customHeight="1" x14ac:dyDescent="0.2">
      <c r="A980" s="486">
        <v>27</v>
      </c>
      <c r="B980" s="487" t="s">
        <v>503</v>
      </c>
      <c r="C980" s="487" t="s">
        <v>511</v>
      </c>
      <c r="D980" s="571" t="s">
        <v>1823</v>
      </c>
      <c r="E980" s="572" t="s">
        <v>520</v>
      </c>
      <c r="F980" s="487" t="s">
        <v>504</v>
      </c>
      <c r="G980" s="487" t="s">
        <v>680</v>
      </c>
      <c r="H980" s="487" t="s">
        <v>486</v>
      </c>
      <c r="I980" s="487" t="s">
        <v>683</v>
      </c>
      <c r="J980" s="487" t="s">
        <v>684</v>
      </c>
      <c r="K980" s="487" t="s">
        <v>685</v>
      </c>
      <c r="L980" s="488">
        <v>65.540000000000006</v>
      </c>
      <c r="M980" s="488">
        <v>262.16000000000003</v>
      </c>
      <c r="N980" s="487">
        <v>4</v>
      </c>
      <c r="O980" s="573">
        <v>1</v>
      </c>
      <c r="P980" s="488">
        <v>131.08000000000001</v>
      </c>
      <c r="Q980" s="513">
        <v>0.5</v>
      </c>
      <c r="R980" s="487">
        <v>2</v>
      </c>
      <c r="S980" s="513">
        <v>0.5</v>
      </c>
      <c r="T980" s="573">
        <v>0.5</v>
      </c>
      <c r="U980" s="529">
        <v>0.5</v>
      </c>
    </row>
    <row r="981" spans="1:21" ht="14.45" customHeight="1" x14ac:dyDescent="0.2">
      <c r="A981" s="486">
        <v>27</v>
      </c>
      <c r="B981" s="487" t="s">
        <v>503</v>
      </c>
      <c r="C981" s="487" t="s">
        <v>511</v>
      </c>
      <c r="D981" s="571" t="s">
        <v>1823</v>
      </c>
      <c r="E981" s="572" t="s">
        <v>520</v>
      </c>
      <c r="F981" s="487" t="s">
        <v>504</v>
      </c>
      <c r="G981" s="487" t="s">
        <v>690</v>
      </c>
      <c r="H981" s="487" t="s">
        <v>271</v>
      </c>
      <c r="I981" s="487" t="s">
        <v>691</v>
      </c>
      <c r="J981" s="487" t="s">
        <v>692</v>
      </c>
      <c r="K981" s="487" t="s">
        <v>693</v>
      </c>
      <c r="L981" s="488">
        <v>0</v>
      </c>
      <c r="M981" s="488">
        <v>0</v>
      </c>
      <c r="N981" s="487">
        <v>1</v>
      </c>
      <c r="O981" s="573">
        <v>1</v>
      </c>
      <c r="P981" s="488"/>
      <c r="Q981" s="513"/>
      <c r="R981" s="487"/>
      <c r="S981" s="513">
        <v>0</v>
      </c>
      <c r="T981" s="573"/>
      <c r="U981" s="529">
        <v>0</v>
      </c>
    </row>
    <row r="982" spans="1:21" ht="14.45" customHeight="1" x14ac:dyDescent="0.2">
      <c r="A982" s="486">
        <v>27</v>
      </c>
      <c r="B982" s="487" t="s">
        <v>503</v>
      </c>
      <c r="C982" s="487" t="s">
        <v>511</v>
      </c>
      <c r="D982" s="571" t="s">
        <v>1823</v>
      </c>
      <c r="E982" s="572" t="s">
        <v>520</v>
      </c>
      <c r="F982" s="487" t="s">
        <v>504</v>
      </c>
      <c r="G982" s="487" t="s">
        <v>690</v>
      </c>
      <c r="H982" s="487" t="s">
        <v>271</v>
      </c>
      <c r="I982" s="487" t="s">
        <v>694</v>
      </c>
      <c r="J982" s="487" t="s">
        <v>692</v>
      </c>
      <c r="K982" s="487" t="s">
        <v>554</v>
      </c>
      <c r="L982" s="488">
        <v>0</v>
      </c>
      <c r="M982" s="488">
        <v>0</v>
      </c>
      <c r="N982" s="487">
        <v>1</v>
      </c>
      <c r="O982" s="573">
        <v>0.5</v>
      </c>
      <c r="P982" s="488"/>
      <c r="Q982" s="513"/>
      <c r="R982" s="487"/>
      <c r="S982" s="513">
        <v>0</v>
      </c>
      <c r="T982" s="573"/>
      <c r="U982" s="529">
        <v>0</v>
      </c>
    </row>
    <row r="983" spans="1:21" ht="14.45" customHeight="1" x14ac:dyDescent="0.2">
      <c r="A983" s="486">
        <v>27</v>
      </c>
      <c r="B983" s="487" t="s">
        <v>503</v>
      </c>
      <c r="C983" s="487" t="s">
        <v>511</v>
      </c>
      <c r="D983" s="571" t="s">
        <v>1823</v>
      </c>
      <c r="E983" s="572" t="s">
        <v>520</v>
      </c>
      <c r="F983" s="487" t="s">
        <v>504</v>
      </c>
      <c r="G983" s="487" t="s">
        <v>690</v>
      </c>
      <c r="H983" s="487" t="s">
        <v>271</v>
      </c>
      <c r="I983" s="487" t="s">
        <v>1158</v>
      </c>
      <c r="J983" s="487" t="s">
        <v>1159</v>
      </c>
      <c r="K983" s="487" t="s">
        <v>1160</v>
      </c>
      <c r="L983" s="488">
        <v>16.38</v>
      </c>
      <c r="M983" s="488">
        <v>98.28</v>
      </c>
      <c r="N983" s="487">
        <v>6</v>
      </c>
      <c r="O983" s="573">
        <v>2</v>
      </c>
      <c r="P983" s="488">
        <v>49.14</v>
      </c>
      <c r="Q983" s="513">
        <v>0.5</v>
      </c>
      <c r="R983" s="487">
        <v>3</v>
      </c>
      <c r="S983" s="513">
        <v>0.5</v>
      </c>
      <c r="T983" s="573">
        <v>1</v>
      </c>
      <c r="U983" s="529">
        <v>0.5</v>
      </c>
    </row>
    <row r="984" spans="1:21" ht="14.45" customHeight="1" x14ac:dyDescent="0.2">
      <c r="A984" s="486">
        <v>27</v>
      </c>
      <c r="B984" s="487" t="s">
        <v>503</v>
      </c>
      <c r="C984" s="487" t="s">
        <v>511</v>
      </c>
      <c r="D984" s="571" t="s">
        <v>1823</v>
      </c>
      <c r="E984" s="572" t="s">
        <v>520</v>
      </c>
      <c r="F984" s="487" t="s">
        <v>504</v>
      </c>
      <c r="G984" s="487" t="s">
        <v>690</v>
      </c>
      <c r="H984" s="487" t="s">
        <v>271</v>
      </c>
      <c r="I984" s="487" t="s">
        <v>1163</v>
      </c>
      <c r="J984" s="487" t="s">
        <v>692</v>
      </c>
      <c r="K984" s="487" t="s">
        <v>697</v>
      </c>
      <c r="L984" s="488">
        <v>35.11</v>
      </c>
      <c r="M984" s="488">
        <v>70.22</v>
      </c>
      <c r="N984" s="487">
        <v>2</v>
      </c>
      <c r="O984" s="573">
        <v>1</v>
      </c>
      <c r="P984" s="488">
        <v>70.22</v>
      </c>
      <c r="Q984" s="513">
        <v>1</v>
      </c>
      <c r="R984" s="487">
        <v>2</v>
      </c>
      <c r="S984" s="513">
        <v>1</v>
      </c>
      <c r="T984" s="573">
        <v>1</v>
      </c>
      <c r="U984" s="529">
        <v>1</v>
      </c>
    </row>
    <row r="985" spans="1:21" ht="14.45" customHeight="1" x14ac:dyDescent="0.2">
      <c r="A985" s="486">
        <v>27</v>
      </c>
      <c r="B985" s="487" t="s">
        <v>503</v>
      </c>
      <c r="C985" s="487" t="s">
        <v>511</v>
      </c>
      <c r="D985" s="571" t="s">
        <v>1823</v>
      </c>
      <c r="E985" s="572" t="s">
        <v>520</v>
      </c>
      <c r="F985" s="487" t="s">
        <v>504</v>
      </c>
      <c r="G985" s="487" t="s">
        <v>690</v>
      </c>
      <c r="H985" s="487" t="s">
        <v>271</v>
      </c>
      <c r="I985" s="487" t="s">
        <v>695</v>
      </c>
      <c r="J985" s="487" t="s">
        <v>696</v>
      </c>
      <c r="K985" s="487" t="s">
        <v>697</v>
      </c>
      <c r="L985" s="488">
        <v>35.11</v>
      </c>
      <c r="M985" s="488">
        <v>315.99</v>
      </c>
      <c r="N985" s="487">
        <v>9</v>
      </c>
      <c r="O985" s="573">
        <v>3.5</v>
      </c>
      <c r="P985" s="488">
        <v>280.88</v>
      </c>
      <c r="Q985" s="513">
        <v>0.88888888888888884</v>
      </c>
      <c r="R985" s="487">
        <v>8</v>
      </c>
      <c r="S985" s="513">
        <v>0.88888888888888884</v>
      </c>
      <c r="T985" s="573">
        <v>2.5</v>
      </c>
      <c r="U985" s="529">
        <v>0.7142857142857143</v>
      </c>
    </row>
    <row r="986" spans="1:21" ht="14.45" customHeight="1" x14ac:dyDescent="0.2">
      <c r="A986" s="486">
        <v>27</v>
      </c>
      <c r="B986" s="487" t="s">
        <v>503</v>
      </c>
      <c r="C986" s="487" t="s">
        <v>511</v>
      </c>
      <c r="D986" s="571" t="s">
        <v>1823</v>
      </c>
      <c r="E986" s="572" t="s">
        <v>520</v>
      </c>
      <c r="F986" s="487" t="s">
        <v>504</v>
      </c>
      <c r="G986" s="487" t="s">
        <v>690</v>
      </c>
      <c r="H986" s="487" t="s">
        <v>271</v>
      </c>
      <c r="I986" s="487" t="s">
        <v>1747</v>
      </c>
      <c r="J986" s="487" t="s">
        <v>699</v>
      </c>
      <c r="K986" s="487" t="s">
        <v>663</v>
      </c>
      <c r="L986" s="488">
        <v>234.07</v>
      </c>
      <c r="M986" s="488">
        <v>234.07</v>
      </c>
      <c r="N986" s="487">
        <v>1</v>
      </c>
      <c r="O986" s="573">
        <v>1</v>
      </c>
      <c r="P986" s="488">
        <v>234.07</v>
      </c>
      <c r="Q986" s="513">
        <v>1</v>
      </c>
      <c r="R986" s="487">
        <v>1</v>
      </c>
      <c r="S986" s="513">
        <v>1</v>
      </c>
      <c r="T986" s="573">
        <v>1</v>
      </c>
      <c r="U986" s="529">
        <v>1</v>
      </c>
    </row>
    <row r="987" spans="1:21" ht="14.45" customHeight="1" x14ac:dyDescent="0.2">
      <c r="A987" s="486">
        <v>27</v>
      </c>
      <c r="B987" s="487" t="s">
        <v>503</v>
      </c>
      <c r="C987" s="487" t="s">
        <v>511</v>
      </c>
      <c r="D987" s="571" t="s">
        <v>1823</v>
      </c>
      <c r="E987" s="572" t="s">
        <v>520</v>
      </c>
      <c r="F987" s="487" t="s">
        <v>504</v>
      </c>
      <c r="G987" s="487" t="s">
        <v>690</v>
      </c>
      <c r="H987" s="487" t="s">
        <v>271</v>
      </c>
      <c r="I987" s="487" t="s">
        <v>1748</v>
      </c>
      <c r="J987" s="487" t="s">
        <v>699</v>
      </c>
      <c r="K987" s="487" t="s">
        <v>1170</v>
      </c>
      <c r="L987" s="488">
        <v>17.559999999999999</v>
      </c>
      <c r="M987" s="488">
        <v>52.679999999999993</v>
      </c>
      <c r="N987" s="487">
        <v>3</v>
      </c>
      <c r="O987" s="573">
        <v>0.5</v>
      </c>
      <c r="P987" s="488"/>
      <c r="Q987" s="513">
        <v>0</v>
      </c>
      <c r="R987" s="487"/>
      <c r="S987" s="513">
        <v>0</v>
      </c>
      <c r="T987" s="573"/>
      <c r="U987" s="529">
        <v>0</v>
      </c>
    </row>
    <row r="988" spans="1:21" ht="14.45" customHeight="1" x14ac:dyDescent="0.2">
      <c r="A988" s="486">
        <v>27</v>
      </c>
      <c r="B988" s="487" t="s">
        <v>503</v>
      </c>
      <c r="C988" s="487" t="s">
        <v>511</v>
      </c>
      <c r="D988" s="571" t="s">
        <v>1823</v>
      </c>
      <c r="E988" s="572" t="s">
        <v>520</v>
      </c>
      <c r="F988" s="487" t="s">
        <v>504</v>
      </c>
      <c r="G988" s="487" t="s">
        <v>690</v>
      </c>
      <c r="H988" s="487" t="s">
        <v>271</v>
      </c>
      <c r="I988" s="487" t="s">
        <v>698</v>
      </c>
      <c r="J988" s="487" t="s">
        <v>699</v>
      </c>
      <c r="K988" s="487" t="s">
        <v>697</v>
      </c>
      <c r="L988" s="488">
        <v>35.11</v>
      </c>
      <c r="M988" s="488">
        <v>105.33</v>
      </c>
      <c r="N988" s="487">
        <v>3</v>
      </c>
      <c r="O988" s="573">
        <v>1</v>
      </c>
      <c r="P988" s="488">
        <v>105.33</v>
      </c>
      <c r="Q988" s="513">
        <v>1</v>
      </c>
      <c r="R988" s="487">
        <v>3</v>
      </c>
      <c r="S988" s="513">
        <v>1</v>
      </c>
      <c r="T988" s="573">
        <v>1</v>
      </c>
      <c r="U988" s="529">
        <v>1</v>
      </c>
    </row>
    <row r="989" spans="1:21" ht="14.45" customHeight="1" x14ac:dyDescent="0.2">
      <c r="A989" s="486">
        <v>27</v>
      </c>
      <c r="B989" s="487" t="s">
        <v>503</v>
      </c>
      <c r="C989" s="487" t="s">
        <v>511</v>
      </c>
      <c r="D989" s="571" t="s">
        <v>1823</v>
      </c>
      <c r="E989" s="572" t="s">
        <v>520</v>
      </c>
      <c r="F989" s="487" t="s">
        <v>504</v>
      </c>
      <c r="G989" s="487" t="s">
        <v>690</v>
      </c>
      <c r="H989" s="487" t="s">
        <v>271</v>
      </c>
      <c r="I989" s="487" t="s">
        <v>700</v>
      </c>
      <c r="J989" s="487" t="s">
        <v>696</v>
      </c>
      <c r="K989" s="487" t="s">
        <v>701</v>
      </c>
      <c r="L989" s="488">
        <v>117.03</v>
      </c>
      <c r="M989" s="488">
        <v>117.03</v>
      </c>
      <c r="N989" s="487">
        <v>1</v>
      </c>
      <c r="O989" s="573">
        <v>0.5</v>
      </c>
      <c r="P989" s="488"/>
      <c r="Q989" s="513">
        <v>0</v>
      </c>
      <c r="R989" s="487"/>
      <c r="S989" s="513">
        <v>0</v>
      </c>
      <c r="T989" s="573"/>
      <c r="U989" s="529">
        <v>0</v>
      </c>
    </row>
    <row r="990" spans="1:21" ht="14.45" customHeight="1" x14ac:dyDescent="0.2">
      <c r="A990" s="486">
        <v>27</v>
      </c>
      <c r="B990" s="487" t="s">
        <v>503</v>
      </c>
      <c r="C990" s="487" t="s">
        <v>511</v>
      </c>
      <c r="D990" s="571" t="s">
        <v>1823</v>
      </c>
      <c r="E990" s="572" t="s">
        <v>520</v>
      </c>
      <c r="F990" s="487" t="s">
        <v>504</v>
      </c>
      <c r="G990" s="487" t="s">
        <v>690</v>
      </c>
      <c r="H990" s="487" t="s">
        <v>486</v>
      </c>
      <c r="I990" s="487" t="s">
        <v>702</v>
      </c>
      <c r="J990" s="487" t="s">
        <v>699</v>
      </c>
      <c r="K990" s="487" t="s">
        <v>701</v>
      </c>
      <c r="L990" s="488">
        <v>117.03</v>
      </c>
      <c r="M990" s="488">
        <v>117.03</v>
      </c>
      <c r="N990" s="487">
        <v>1</v>
      </c>
      <c r="O990" s="573">
        <v>1</v>
      </c>
      <c r="P990" s="488">
        <v>117.03</v>
      </c>
      <c r="Q990" s="513">
        <v>1</v>
      </c>
      <c r="R990" s="487">
        <v>1</v>
      </c>
      <c r="S990" s="513">
        <v>1</v>
      </c>
      <c r="T990" s="573">
        <v>1</v>
      </c>
      <c r="U990" s="529">
        <v>1</v>
      </c>
    </row>
    <row r="991" spans="1:21" ht="14.45" customHeight="1" x14ac:dyDescent="0.2">
      <c r="A991" s="486">
        <v>27</v>
      </c>
      <c r="B991" s="487" t="s">
        <v>503</v>
      </c>
      <c r="C991" s="487" t="s">
        <v>511</v>
      </c>
      <c r="D991" s="571" t="s">
        <v>1823</v>
      </c>
      <c r="E991" s="572" t="s">
        <v>520</v>
      </c>
      <c r="F991" s="487" t="s">
        <v>504</v>
      </c>
      <c r="G991" s="487" t="s">
        <v>690</v>
      </c>
      <c r="H991" s="487" t="s">
        <v>486</v>
      </c>
      <c r="I991" s="487" t="s">
        <v>1169</v>
      </c>
      <c r="J991" s="487" t="s">
        <v>699</v>
      </c>
      <c r="K991" s="487" t="s">
        <v>1170</v>
      </c>
      <c r="L991" s="488">
        <v>17.559999999999999</v>
      </c>
      <c r="M991" s="488">
        <v>35.119999999999997</v>
      </c>
      <c r="N991" s="487">
        <v>2</v>
      </c>
      <c r="O991" s="573">
        <v>1</v>
      </c>
      <c r="P991" s="488">
        <v>35.119999999999997</v>
      </c>
      <c r="Q991" s="513">
        <v>1</v>
      </c>
      <c r="R991" s="487">
        <v>2</v>
      </c>
      <c r="S991" s="513">
        <v>1</v>
      </c>
      <c r="T991" s="573">
        <v>1</v>
      </c>
      <c r="U991" s="529">
        <v>1</v>
      </c>
    </row>
    <row r="992" spans="1:21" ht="14.45" customHeight="1" x14ac:dyDescent="0.2">
      <c r="A992" s="486">
        <v>27</v>
      </c>
      <c r="B992" s="487" t="s">
        <v>503</v>
      </c>
      <c r="C992" s="487" t="s">
        <v>511</v>
      </c>
      <c r="D992" s="571" t="s">
        <v>1823</v>
      </c>
      <c r="E992" s="572" t="s">
        <v>520</v>
      </c>
      <c r="F992" s="487" t="s">
        <v>504</v>
      </c>
      <c r="G992" s="487" t="s">
        <v>690</v>
      </c>
      <c r="H992" s="487" t="s">
        <v>486</v>
      </c>
      <c r="I992" s="487" t="s">
        <v>705</v>
      </c>
      <c r="J992" s="487" t="s">
        <v>699</v>
      </c>
      <c r="K992" s="487" t="s">
        <v>697</v>
      </c>
      <c r="L992" s="488">
        <v>35.11</v>
      </c>
      <c r="M992" s="488">
        <v>140.44</v>
      </c>
      <c r="N992" s="487">
        <v>4</v>
      </c>
      <c r="O992" s="573">
        <v>3</v>
      </c>
      <c r="P992" s="488">
        <v>70.22</v>
      </c>
      <c r="Q992" s="513">
        <v>0.5</v>
      </c>
      <c r="R992" s="487">
        <v>2</v>
      </c>
      <c r="S992" s="513">
        <v>0.5</v>
      </c>
      <c r="T992" s="573">
        <v>2</v>
      </c>
      <c r="U992" s="529">
        <v>0.66666666666666663</v>
      </c>
    </row>
    <row r="993" spans="1:21" ht="14.45" customHeight="1" x14ac:dyDescent="0.2">
      <c r="A993" s="486">
        <v>27</v>
      </c>
      <c r="B993" s="487" t="s">
        <v>503</v>
      </c>
      <c r="C993" s="487" t="s">
        <v>511</v>
      </c>
      <c r="D993" s="571" t="s">
        <v>1823</v>
      </c>
      <c r="E993" s="572" t="s">
        <v>520</v>
      </c>
      <c r="F993" s="487" t="s">
        <v>504</v>
      </c>
      <c r="G993" s="487" t="s">
        <v>1175</v>
      </c>
      <c r="H993" s="487" t="s">
        <v>271</v>
      </c>
      <c r="I993" s="487" t="s">
        <v>1176</v>
      </c>
      <c r="J993" s="487" t="s">
        <v>1177</v>
      </c>
      <c r="K993" s="487" t="s">
        <v>1178</v>
      </c>
      <c r="L993" s="488">
        <v>0</v>
      </c>
      <c r="M993" s="488">
        <v>0</v>
      </c>
      <c r="N993" s="487">
        <v>2</v>
      </c>
      <c r="O993" s="573">
        <v>1</v>
      </c>
      <c r="P993" s="488">
        <v>0</v>
      </c>
      <c r="Q993" s="513"/>
      <c r="R993" s="487">
        <v>2</v>
      </c>
      <c r="S993" s="513">
        <v>1</v>
      </c>
      <c r="T993" s="573">
        <v>1</v>
      </c>
      <c r="U993" s="529">
        <v>1</v>
      </c>
    </row>
    <row r="994" spans="1:21" ht="14.45" customHeight="1" x14ac:dyDescent="0.2">
      <c r="A994" s="486">
        <v>27</v>
      </c>
      <c r="B994" s="487" t="s">
        <v>503</v>
      </c>
      <c r="C994" s="487" t="s">
        <v>511</v>
      </c>
      <c r="D994" s="571" t="s">
        <v>1823</v>
      </c>
      <c r="E994" s="572" t="s">
        <v>520</v>
      </c>
      <c r="F994" s="487" t="s">
        <v>504</v>
      </c>
      <c r="G994" s="487" t="s">
        <v>555</v>
      </c>
      <c r="H994" s="487" t="s">
        <v>271</v>
      </c>
      <c r="I994" s="487" t="s">
        <v>556</v>
      </c>
      <c r="J994" s="487" t="s">
        <v>557</v>
      </c>
      <c r="K994" s="487" t="s">
        <v>558</v>
      </c>
      <c r="L994" s="488">
        <v>1771.84</v>
      </c>
      <c r="M994" s="488">
        <v>37208.639999999999</v>
      </c>
      <c r="N994" s="487">
        <v>21</v>
      </c>
      <c r="O994" s="573">
        <v>7</v>
      </c>
      <c r="P994" s="488">
        <v>15946.559999999998</v>
      </c>
      <c r="Q994" s="513">
        <v>0.42857142857142849</v>
      </c>
      <c r="R994" s="487">
        <v>9</v>
      </c>
      <c r="S994" s="513">
        <v>0.42857142857142855</v>
      </c>
      <c r="T994" s="573">
        <v>3</v>
      </c>
      <c r="U994" s="529">
        <v>0.42857142857142855</v>
      </c>
    </row>
    <row r="995" spans="1:21" ht="14.45" customHeight="1" x14ac:dyDescent="0.2">
      <c r="A995" s="486">
        <v>27</v>
      </c>
      <c r="B995" s="487" t="s">
        <v>503</v>
      </c>
      <c r="C995" s="487" t="s">
        <v>511</v>
      </c>
      <c r="D995" s="571" t="s">
        <v>1823</v>
      </c>
      <c r="E995" s="572" t="s">
        <v>520</v>
      </c>
      <c r="F995" s="487" t="s">
        <v>504</v>
      </c>
      <c r="G995" s="487" t="s">
        <v>555</v>
      </c>
      <c r="H995" s="487" t="s">
        <v>271</v>
      </c>
      <c r="I995" s="487" t="s">
        <v>1185</v>
      </c>
      <c r="J995" s="487" t="s">
        <v>557</v>
      </c>
      <c r="K995" s="487" t="s">
        <v>1186</v>
      </c>
      <c r="L995" s="488">
        <v>603.08000000000004</v>
      </c>
      <c r="M995" s="488">
        <v>7236.9600000000009</v>
      </c>
      <c r="N995" s="487">
        <v>12</v>
      </c>
      <c r="O995" s="573">
        <v>2</v>
      </c>
      <c r="P995" s="488">
        <v>3618.4800000000005</v>
      </c>
      <c r="Q995" s="513">
        <v>0.5</v>
      </c>
      <c r="R995" s="487">
        <v>6</v>
      </c>
      <c r="S995" s="513">
        <v>0.5</v>
      </c>
      <c r="T995" s="573">
        <v>1</v>
      </c>
      <c r="U995" s="529">
        <v>0.5</v>
      </c>
    </row>
    <row r="996" spans="1:21" ht="14.45" customHeight="1" x14ac:dyDescent="0.2">
      <c r="A996" s="486">
        <v>27</v>
      </c>
      <c r="B996" s="487" t="s">
        <v>503</v>
      </c>
      <c r="C996" s="487" t="s">
        <v>511</v>
      </c>
      <c r="D996" s="571" t="s">
        <v>1823</v>
      </c>
      <c r="E996" s="572" t="s">
        <v>520</v>
      </c>
      <c r="F996" s="487" t="s">
        <v>504</v>
      </c>
      <c r="G996" s="487" t="s">
        <v>555</v>
      </c>
      <c r="H996" s="487" t="s">
        <v>271</v>
      </c>
      <c r="I996" s="487" t="s">
        <v>559</v>
      </c>
      <c r="J996" s="487" t="s">
        <v>557</v>
      </c>
      <c r="K996" s="487" t="s">
        <v>560</v>
      </c>
      <c r="L996" s="488">
        <v>1544.99</v>
      </c>
      <c r="M996" s="488">
        <v>16994.89</v>
      </c>
      <c r="N996" s="487">
        <v>11</v>
      </c>
      <c r="O996" s="573">
        <v>3.5</v>
      </c>
      <c r="P996" s="488">
        <v>7724.9500000000007</v>
      </c>
      <c r="Q996" s="513">
        <v>0.45454545454545459</v>
      </c>
      <c r="R996" s="487">
        <v>5</v>
      </c>
      <c r="S996" s="513">
        <v>0.45454545454545453</v>
      </c>
      <c r="T996" s="573">
        <v>2</v>
      </c>
      <c r="U996" s="529">
        <v>0.5714285714285714</v>
      </c>
    </row>
    <row r="997" spans="1:21" ht="14.45" customHeight="1" x14ac:dyDescent="0.2">
      <c r="A997" s="486">
        <v>27</v>
      </c>
      <c r="B997" s="487" t="s">
        <v>503</v>
      </c>
      <c r="C997" s="487" t="s">
        <v>511</v>
      </c>
      <c r="D997" s="571" t="s">
        <v>1823</v>
      </c>
      <c r="E997" s="572" t="s">
        <v>520</v>
      </c>
      <c r="F997" s="487" t="s">
        <v>504</v>
      </c>
      <c r="G997" s="487" t="s">
        <v>723</v>
      </c>
      <c r="H997" s="487" t="s">
        <v>271</v>
      </c>
      <c r="I997" s="487" t="s">
        <v>724</v>
      </c>
      <c r="J997" s="487" t="s">
        <v>725</v>
      </c>
      <c r="K997" s="487" t="s">
        <v>726</v>
      </c>
      <c r="L997" s="488">
        <v>23.72</v>
      </c>
      <c r="M997" s="488">
        <v>284.64</v>
      </c>
      <c r="N997" s="487">
        <v>12</v>
      </c>
      <c r="O997" s="573">
        <v>4</v>
      </c>
      <c r="P997" s="488">
        <v>71.16</v>
      </c>
      <c r="Q997" s="513">
        <v>0.25</v>
      </c>
      <c r="R997" s="487">
        <v>3</v>
      </c>
      <c r="S997" s="513">
        <v>0.25</v>
      </c>
      <c r="T997" s="573">
        <v>1.5</v>
      </c>
      <c r="U997" s="529">
        <v>0.375</v>
      </c>
    </row>
    <row r="998" spans="1:21" ht="14.45" customHeight="1" x14ac:dyDescent="0.2">
      <c r="A998" s="486">
        <v>27</v>
      </c>
      <c r="B998" s="487" t="s">
        <v>503</v>
      </c>
      <c r="C998" s="487" t="s">
        <v>511</v>
      </c>
      <c r="D998" s="571" t="s">
        <v>1823</v>
      </c>
      <c r="E998" s="572" t="s">
        <v>520</v>
      </c>
      <c r="F998" s="487" t="s">
        <v>504</v>
      </c>
      <c r="G998" s="487" t="s">
        <v>529</v>
      </c>
      <c r="H998" s="487" t="s">
        <v>271</v>
      </c>
      <c r="I998" s="487" t="s">
        <v>727</v>
      </c>
      <c r="J998" s="487" t="s">
        <v>531</v>
      </c>
      <c r="K998" s="487" t="s">
        <v>728</v>
      </c>
      <c r="L998" s="488">
        <v>182.22</v>
      </c>
      <c r="M998" s="488">
        <v>182.22</v>
      </c>
      <c r="N998" s="487">
        <v>1</v>
      </c>
      <c r="O998" s="573">
        <v>1</v>
      </c>
      <c r="P998" s="488">
        <v>182.22</v>
      </c>
      <c r="Q998" s="513">
        <v>1</v>
      </c>
      <c r="R998" s="487">
        <v>1</v>
      </c>
      <c r="S998" s="513">
        <v>1</v>
      </c>
      <c r="T998" s="573">
        <v>1</v>
      </c>
      <c r="U998" s="529">
        <v>1</v>
      </c>
    </row>
    <row r="999" spans="1:21" ht="14.45" customHeight="1" x14ac:dyDescent="0.2">
      <c r="A999" s="486">
        <v>27</v>
      </c>
      <c r="B999" s="487" t="s">
        <v>503</v>
      </c>
      <c r="C999" s="487" t="s">
        <v>511</v>
      </c>
      <c r="D999" s="571" t="s">
        <v>1823</v>
      </c>
      <c r="E999" s="572" t="s">
        <v>520</v>
      </c>
      <c r="F999" s="487" t="s">
        <v>504</v>
      </c>
      <c r="G999" s="487" t="s">
        <v>529</v>
      </c>
      <c r="H999" s="487" t="s">
        <v>271</v>
      </c>
      <c r="I999" s="487" t="s">
        <v>1193</v>
      </c>
      <c r="J999" s="487" t="s">
        <v>531</v>
      </c>
      <c r="K999" s="487" t="s">
        <v>728</v>
      </c>
      <c r="L999" s="488">
        <v>182.22</v>
      </c>
      <c r="M999" s="488">
        <v>546.66</v>
      </c>
      <c r="N999" s="487">
        <v>3</v>
      </c>
      <c r="O999" s="573">
        <v>1.5</v>
      </c>
      <c r="P999" s="488">
        <v>182.22</v>
      </c>
      <c r="Q999" s="513">
        <v>0.33333333333333337</v>
      </c>
      <c r="R999" s="487">
        <v>1</v>
      </c>
      <c r="S999" s="513">
        <v>0.33333333333333331</v>
      </c>
      <c r="T999" s="573">
        <v>1</v>
      </c>
      <c r="U999" s="529">
        <v>0.66666666666666663</v>
      </c>
    </row>
    <row r="1000" spans="1:21" ht="14.45" customHeight="1" x14ac:dyDescent="0.2">
      <c r="A1000" s="486">
        <v>27</v>
      </c>
      <c r="B1000" s="487" t="s">
        <v>503</v>
      </c>
      <c r="C1000" s="487" t="s">
        <v>511</v>
      </c>
      <c r="D1000" s="571" t="s">
        <v>1823</v>
      </c>
      <c r="E1000" s="572" t="s">
        <v>520</v>
      </c>
      <c r="F1000" s="487" t="s">
        <v>504</v>
      </c>
      <c r="G1000" s="487" t="s">
        <v>529</v>
      </c>
      <c r="H1000" s="487" t="s">
        <v>271</v>
      </c>
      <c r="I1000" s="487" t="s">
        <v>729</v>
      </c>
      <c r="J1000" s="487" t="s">
        <v>531</v>
      </c>
      <c r="K1000" s="487" t="s">
        <v>730</v>
      </c>
      <c r="L1000" s="488">
        <v>273.33</v>
      </c>
      <c r="M1000" s="488">
        <v>546.66</v>
      </c>
      <c r="N1000" s="487">
        <v>2</v>
      </c>
      <c r="O1000" s="573">
        <v>1</v>
      </c>
      <c r="P1000" s="488"/>
      <c r="Q1000" s="513">
        <v>0</v>
      </c>
      <c r="R1000" s="487"/>
      <c r="S1000" s="513">
        <v>0</v>
      </c>
      <c r="T1000" s="573"/>
      <c r="U1000" s="529">
        <v>0</v>
      </c>
    </row>
    <row r="1001" spans="1:21" ht="14.45" customHeight="1" x14ac:dyDescent="0.2">
      <c r="A1001" s="486">
        <v>27</v>
      </c>
      <c r="B1001" s="487" t="s">
        <v>503</v>
      </c>
      <c r="C1001" s="487" t="s">
        <v>511</v>
      </c>
      <c r="D1001" s="571" t="s">
        <v>1823</v>
      </c>
      <c r="E1001" s="572" t="s">
        <v>520</v>
      </c>
      <c r="F1001" s="487" t="s">
        <v>504</v>
      </c>
      <c r="G1001" s="487" t="s">
        <v>529</v>
      </c>
      <c r="H1001" s="487" t="s">
        <v>271</v>
      </c>
      <c r="I1001" s="487" t="s">
        <v>1194</v>
      </c>
      <c r="J1001" s="487" t="s">
        <v>531</v>
      </c>
      <c r="K1001" s="487" t="s">
        <v>728</v>
      </c>
      <c r="L1001" s="488">
        <v>182.22</v>
      </c>
      <c r="M1001" s="488">
        <v>728.88</v>
      </c>
      <c r="N1001" s="487">
        <v>4</v>
      </c>
      <c r="O1001" s="573">
        <v>3</v>
      </c>
      <c r="P1001" s="488">
        <v>728.88</v>
      </c>
      <c r="Q1001" s="513">
        <v>1</v>
      </c>
      <c r="R1001" s="487">
        <v>4</v>
      </c>
      <c r="S1001" s="513">
        <v>1</v>
      </c>
      <c r="T1001" s="573">
        <v>3</v>
      </c>
      <c r="U1001" s="529">
        <v>1</v>
      </c>
    </row>
    <row r="1002" spans="1:21" ht="14.45" customHeight="1" x14ac:dyDescent="0.2">
      <c r="A1002" s="486">
        <v>27</v>
      </c>
      <c r="B1002" s="487" t="s">
        <v>503</v>
      </c>
      <c r="C1002" s="487" t="s">
        <v>511</v>
      </c>
      <c r="D1002" s="571" t="s">
        <v>1823</v>
      </c>
      <c r="E1002" s="572" t="s">
        <v>520</v>
      </c>
      <c r="F1002" s="487" t="s">
        <v>504</v>
      </c>
      <c r="G1002" s="487" t="s">
        <v>529</v>
      </c>
      <c r="H1002" s="487" t="s">
        <v>271</v>
      </c>
      <c r="I1002" s="487" t="s">
        <v>731</v>
      </c>
      <c r="J1002" s="487" t="s">
        <v>531</v>
      </c>
      <c r="K1002" s="487" t="s">
        <v>732</v>
      </c>
      <c r="L1002" s="488">
        <v>273.33</v>
      </c>
      <c r="M1002" s="488">
        <v>546.66</v>
      </c>
      <c r="N1002" s="487">
        <v>2</v>
      </c>
      <c r="O1002" s="573">
        <v>2</v>
      </c>
      <c r="P1002" s="488">
        <v>273.33</v>
      </c>
      <c r="Q1002" s="513">
        <v>0.5</v>
      </c>
      <c r="R1002" s="487">
        <v>1</v>
      </c>
      <c r="S1002" s="513">
        <v>0.5</v>
      </c>
      <c r="T1002" s="573">
        <v>1</v>
      </c>
      <c r="U1002" s="529">
        <v>0.5</v>
      </c>
    </row>
    <row r="1003" spans="1:21" ht="14.45" customHeight="1" x14ac:dyDescent="0.2">
      <c r="A1003" s="486">
        <v>27</v>
      </c>
      <c r="B1003" s="487" t="s">
        <v>503</v>
      </c>
      <c r="C1003" s="487" t="s">
        <v>511</v>
      </c>
      <c r="D1003" s="571" t="s">
        <v>1823</v>
      </c>
      <c r="E1003" s="572" t="s">
        <v>520</v>
      </c>
      <c r="F1003" s="487" t="s">
        <v>504</v>
      </c>
      <c r="G1003" s="487" t="s">
        <v>740</v>
      </c>
      <c r="H1003" s="487" t="s">
        <v>271</v>
      </c>
      <c r="I1003" s="487" t="s">
        <v>741</v>
      </c>
      <c r="J1003" s="487" t="s">
        <v>742</v>
      </c>
      <c r="K1003" s="487" t="s">
        <v>743</v>
      </c>
      <c r="L1003" s="488">
        <v>0</v>
      </c>
      <c r="M1003" s="488">
        <v>0</v>
      </c>
      <c r="N1003" s="487">
        <v>2</v>
      </c>
      <c r="O1003" s="573">
        <v>1</v>
      </c>
      <c r="P1003" s="488"/>
      <c r="Q1003" s="513"/>
      <c r="R1003" s="487"/>
      <c r="S1003" s="513">
        <v>0</v>
      </c>
      <c r="T1003" s="573"/>
      <c r="U1003" s="529">
        <v>0</v>
      </c>
    </row>
    <row r="1004" spans="1:21" ht="14.45" customHeight="1" x14ac:dyDescent="0.2">
      <c r="A1004" s="486">
        <v>27</v>
      </c>
      <c r="B1004" s="487" t="s">
        <v>503</v>
      </c>
      <c r="C1004" s="487" t="s">
        <v>511</v>
      </c>
      <c r="D1004" s="571" t="s">
        <v>1823</v>
      </c>
      <c r="E1004" s="572" t="s">
        <v>520</v>
      </c>
      <c r="F1004" s="487" t="s">
        <v>504</v>
      </c>
      <c r="G1004" s="487" t="s">
        <v>1749</v>
      </c>
      <c r="H1004" s="487" t="s">
        <v>271</v>
      </c>
      <c r="I1004" s="487" t="s">
        <v>1750</v>
      </c>
      <c r="J1004" s="487" t="s">
        <v>1751</v>
      </c>
      <c r="K1004" s="487" t="s">
        <v>1752</v>
      </c>
      <c r="L1004" s="488">
        <v>4618.72</v>
      </c>
      <c r="M1004" s="488">
        <v>4618.72</v>
      </c>
      <c r="N1004" s="487">
        <v>1</v>
      </c>
      <c r="O1004" s="573">
        <v>1</v>
      </c>
      <c r="P1004" s="488">
        <v>4618.72</v>
      </c>
      <c r="Q1004" s="513">
        <v>1</v>
      </c>
      <c r="R1004" s="487">
        <v>1</v>
      </c>
      <c r="S1004" s="513">
        <v>1</v>
      </c>
      <c r="T1004" s="573">
        <v>1</v>
      </c>
      <c r="U1004" s="529">
        <v>1</v>
      </c>
    </row>
    <row r="1005" spans="1:21" ht="14.45" customHeight="1" x14ac:dyDescent="0.2">
      <c r="A1005" s="486">
        <v>27</v>
      </c>
      <c r="B1005" s="487" t="s">
        <v>503</v>
      </c>
      <c r="C1005" s="487" t="s">
        <v>511</v>
      </c>
      <c r="D1005" s="571" t="s">
        <v>1823</v>
      </c>
      <c r="E1005" s="572" t="s">
        <v>520</v>
      </c>
      <c r="F1005" s="487" t="s">
        <v>504</v>
      </c>
      <c r="G1005" s="487" t="s">
        <v>1195</v>
      </c>
      <c r="H1005" s="487" t="s">
        <v>486</v>
      </c>
      <c r="I1005" s="487" t="s">
        <v>1196</v>
      </c>
      <c r="J1005" s="487" t="s">
        <v>1197</v>
      </c>
      <c r="K1005" s="487" t="s">
        <v>1090</v>
      </c>
      <c r="L1005" s="488">
        <v>123.2</v>
      </c>
      <c r="M1005" s="488">
        <v>369.6</v>
      </c>
      <c r="N1005" s="487">
        <v>3</v>
      </c>
      <c r="O1005" s="573">
        <v>1</v>
      </c>
      <c r="P1005" s="488">
        <v>369.6</v>
      </c>
      <c r="Q1005" s="513">
        <v>1</v>
      </c>
      <c r="R1005" s="487">
        <v>3</v>
      </c>
      <c r="S1005" s="513">
        <v>1</v>
      </c>
      <c r="T1005" s="573">
        <v>1</v>
      </c>
      <c r="U1005" s="529">
        <v>1</v>
      </c>
    </row>
    <row r="1006" spans="1:21" ht="14.45" customHeight="1" x14ac:dyDescent="0.2">
      <c r="A1006" s="486">
        <v>27</v>
      </c>
      <c r="B1006" s="487" t="s">
        <v>503</v>
      </c>
      <c r="C1006" s="487" t="s">
        <v>511</v>
      </c>
      <c r="D1006" s="571" t="s">
        <v>1823</v>
      </c>
      <c r="E1006" s="572" t="s">
        <v>520</v>
      </c>
      <c r="F1006" s="487" t="s">
        <v>504</v>
      </c>
      <c r="G1006" s="487" t="s">
        <v>1195</v>
      </c>
      <c r="H1006" s="487" t="s">
        <v>271</v>
      </c>
      <c r="I1006" s="487" t="s">
        <v>1624</v>
      </c>
      <c r="J1006" s="487" t="s">
        <v>1625</v>
      </c>
      <c r="K1006" s="487" t="s">
        <v>1626</v>
      </c>
      <c r="L1006" s="488">
        <v>123.2</v>
      </c>
      <c r="M1006" s="488">
        <v>246.4</v>
      </c>
      <c r="N1006" s="487">
        <v>2</v>
      </c>
      <c r="O1006" s="573">
        <v>0.5</v>
      </c>
      <c r="P1006" s="488">
        <v>246.4</v>
      </c>
      <c r="Q1006" s="513">
        <v>1</v>
      </c>
      <c r="R1006" s="487">
        <v>2</v>
      </c>
      <c r="S1006" s="513">
        <v>1</v>
      </c>
      <c r="T1006" s="573">
        <v>0.5</v>
      </c>
      <c r="U1006" s="529">
        <v>1</v>
      </c>
    </row>
    <row r="1007" spans="1:21" ht="14.45" customHeight="1" x14ac:dyDescent="0.2">
      <c r="A1007" s="486">
        <v>27</v>
      </c>
      <c r="B1007" s="487" t="s">
        <v>503</v>
      </c>
      <c r="C1007" s="487" t="s">
        <v>511</v>
      </c>
      <c r="D1007" s="571" t="s">
        <v>1823</v>
      </c>
      <c r="E1007" s="572" t="s">
        <v>520</v>
      </c>
      <c r="F1007" s="487" t="s">
        <v>504</v>
      </c>
      <c r="G1007" s="487" t="s">
        <v>748</v>
      </c>
      <c r="H1007" s="487" t="s">
        <v>271</v>
      </c>
      <c r="I1007" s="487" t="s">
        <v>1753</v>
      </c>
      <c r="J1007" s="487" t="s">
        <v>1754</v>
      </c>
      <c r="K1007" s="487" t="s">
        <v>1755</v>
      </c>
      <c r="L1007" s="488">
        <v>406.66</v>
      </c>
      <c r="M1007" s="488">
        <v>406.66</v>
      </c>
      <c r="N1007" s="487">
        <v>1</v>
      </c>
      <c r="O1007" s="573">
        <v>1</v>
      </c>
      <c r="P1007" s="488">
        <v>406.66</v>
      </c>
      <c r="Q1007" s="513">
        <v>1</v>
      </c>
      <c r="R1007" s="487">
        <v>1</v>
      </c>
      <c r="S1007" s="513">
        <v>1</v>
      </c>
      <c r="T1007" s="573">
        <v>1</v>
      </c>
      <c r="U1007" s="529">
        <v>1</v>
      </c>
    </row>
    <row r="1008" spans="1:21" ht="14.45" customHeight="1" x14ac:dyDescent="0.2">
      <c r="A1008" s="486">
        <v>27</v>
      </c>
      <c r="B1008" s="487" t="s">
        <v>503</v>
      </c>
      <c r="C1008" s="487" t="s">
        <v>511</v>
      </c>
      <c r="D1008" s="571" t="s">
        <v>1823</v>
      </c>
      <c r="E1008" s="572" t="s">
        <v>520</v>
      </c>
      <c r="F1008" s="487" t="s">
        <v>504</v>
      </c>
      <c r="G1008" s="487" t="s">
        <v>748</v>
      </c>
      <c r="H1008" s="487" t="s">
        <v>271</v>
      </c>
      <c r="I1008" s="487" t="s">
        <v>749</v>
      </c>
      <c r="J1008" s="487" t="s">
        <v>750</v>
      </c>
      <c r="K1008" s="487" t="s">
        <v>751</v>
      </c>
      <c r="L1008" s="488">
        <v>414.96</v>
      </c>
      <c r="M1008" s="488">
        <v>1659.84</v>
      </c>
      <c r="N1008" s="487">
        <v>4</v>
      </c>
      <c r="O1008" s="573">
        <v>4</v>
      </c>
      <c r="P1008" s="488">
        <v>414.96</v>
      </c>
      <c r="Q1008" s="513">
        <v>0.25</v>
      </c>
      <c r="R1008" s="487">
        <v>1</v>
      </c>
      <c r="S1008" s="513">
        <v>0.25</v>
      </c>
      <c r="T1008" s="573">
        <v>1</v>
      </c>
      <c r="U1008" s="529">
        <v>0.25</v>
      </c>
    </row>
    <row r="1009" spans="1:21" ht="14.45" customHeight="1" x14ac:dyDescent="0.2">
      <c r="A1009" s="486">
        <v>27</v>
      </c>
      <c r="B1009" s="487" t="s">
        <v>503</v>
      </c>
      <c r="C1009" s="487" t="s">
        <v>511</v>
      </c>
      <c r="D1009" s="571" t="s">
        <v>1823</v>
      </c>
      <c r="E1009" s="572" t="s">
        <v>520</v>
      </c>
      <c r="F1009" s="487" t="s">
        <v>504</v>
      </c>
      <c r="G1009" s="487" t="s">
        <v>748</v>
      </c>
      <c r="H1009" s="487" t="s">
        <v>271</v>
      </c>
      <c r="I1009" s="487" t="s">
        <v>1198</v>
      </c>
      <c r="J1009" s="487" t="s">
        <v>750</v>
      </c>
      <c r="K1009" s="487" t="s">
        <v>1199</v>
      </c>
      <c r="L1009" s="488">
        <v>124.49</v>
      </c>
      <c r="M1009" s="488">
        <v>1244.8999999999999</v>
      </c>
      <c r="N1009" s="487">
        <v>10</v>
      </c>
      <c r="O1009" s="573">
        <v>5</v>
      </c>
      <c r="P1009" s="488">
        <v>746.93999999999994</v>
      </c>
      <c r="Q1009" s="513">
        <v>0.6</v>
      </c>
      <c r="R1009" s="487">
        <v>6</v>
      </c>
      <c r="S1009" s="513">
        <v>0.6</v>
      </c>
      <c r="T1009" s="573">
        <v>3</v>
      </c>
      <c r="U1009" s="529">
        <v>0.6</v>
      </c>
    </row>
    <row r="1010" spans="1:21" ht="14.45" customHeight="1" x14ac:dyDescent="0.2">
      <c r="A1010" s="486">
        <v>27</v>
      </c>
      <c r="B1010" s="487" t="s">
        <v>503</v>
      </c>
      <c r="C1010" s="487" t="s">
        <v>511</v>
      </c>
      <c r="D1010" s="571" t="s">
        <v>1823</v>
      </c>
      <c r="E1010" s="572" t="s">
        <v>520</v>
      </c>
      <c r="F1010" s="487" t="s">
        <v>504</v>
      </c>
      <c r="G1010" s="487" t="s">
        <v>1756</v>
      </c>
      <c r="H1010" s="487" t="s">
        <v>271</v>
      </c>
      <c r="I1010" s="487" t="s">
        <v>1757</v>
      </c>
      <c r="J1010" s="487" t="s">
        <v>1758</v>
      </c>
      <c r="K1010" s="487" t="s">
        <v>1759</v>
      </c>
      <c r="L1010" s="488">
        <v>62.18</v>
      </c>
      <c r="M1010" s="488">
        <v>186.54</v>
      </c>
      <c r="N1010" s="487">
        <v>3</v>
      </c>
      <c r="O1010" s="573">
        <v>0.5</v>
      </c>
      <c r="P1010" s="488">
        <v>186.54</v>
      </c>
      <c r="Q1010" s="513">
        <v>1</v>
      </c>
      <c r="R1010" s="487">
        <v>3</v>
      </c>
      <c r="S1010" s="513">
        <v>1</v>
      </c>
      <c r="T1010" s="573">
        <v>0.5</v>
      </c>
      <c r="U1010" s="529">
        <v>1</v>
      </c>
    </row>
    <row r="1011" spans="1:21" ht="14.45" customHeight="1" x14ac:dyDescent="0.2">
      <c r="A1011" s="486">
        <v>27</v>
      </c>
      <c r="B1011" s="487" t="s">
        <v>503</v>
      </c>
      <c r="C1011" s="487" t="s">
        <v>511</v>
      </c>
      <c r="D1011" s="571" t="s">
        <v>1823</v>
      </c>
      <c r="E1011" s="572" t="s">
        <v>520</v>
      </c>
      <c r="F1011" s="487" t="s">
        <v>504</v>
      </c>
      <c r="G1011" s="487" t="s">
        <v>1200</v>
      </c>
      <c r="H1011" s="487" t="s">
        <v>486</v>
      </c>
      <c r="I1011" s="487" t="s">
        <v>1201</v>
      </c>
      <c r="J1011" s="487" t="s">
        <v>1202</v>
      </c>
      <c r="K1011" s="487" t="s">
        <v>1203</v>
      </c>
      <c r="L1011" s="488">
        <v>419.2</v>
      </c>
      <c r="M1011" s="488">
        <v>2515.1999999999998</v>
      </c>
      <c r="N1011" s="487">
        <v>6</v>
      </c>
      <c r="O1011" s="573">
        <v>4</v>
      </c>
      <c r="P1011" s="488">
        <v>838.4</v>
      </c>
      <c r="Q1011" s="513">
        <v>0.33333333333333337</v>
      </c>
      <c r="R1011" s="487">
        <v>2</v>
      </c>
      <c r="S1011" s="513">
        <v>0.33333333333333331</v>
      </c>
      <c r="T1011" s="573">
        <v>1.5</v>
      </c>
      <c r="U1011" s="529">
        <v>0.375</v>
      </c>
    </row>
    <row r="1012" spans="1:21" ht="14.45" customHeight="1" x14ac:dyDescent="0.2">
      <c r="A1012" s="486">
        <v>27</v>
      </c>
      <c r="B1012" s="487" t="s">
        <v>503</v>
      </c>
      <c r="C1012" s="487" t="s">
        <v>511</v>
      </c>
      <c r="D1012" s="571" t="s">
        <v>1823</v>
      </c>
      <c r="E1012" s="572" t="s">
        <v>520</v>
      </c>
      <c r="F1012" s="487" t="s">
        <v>504</v>
      </c>
      <c r="G1012" s="487" t="s">
        <v>1200</v>
      </c>
      <c r="H1012" s="487" t="s">
        <v>486</v>
      </c>
      <c r="I1012" s="487" t="s">
        <v>1760</v>
      </c>
      <c r="J1012" s="487" t="s">
        <v>1202</v>
      </c>
      <c r="K1012" s="487" t="s">
        <v>1761</v>
      </c>
      <c r="L1012" s="488">
        <v>139.72999999999999</v>
      </c>
      <c r="M1012" s="488">
        <v>838.37999999999988</v>
      </c>
      <c r="N1012" s="487">
        <v>6</v>
      </c>
      <c r="O1012" s="573">
        <v>1.5</v>
      </c>
      <c r="P1012" s="488">
        <v>838.37999999999988</v>
      </c>
      <c r="Q1012" s="513">
        <v>1</v>
      </c>
      <c r="R1012" s="487">
        <v>6</v>
      </c>
      <c r="S1012" s="513">
        <v>1</v>
      </c>
      <c r="T1012" s="573">
        <v>1.5</v>
      </c>
      <c r="U1012" s="529">
        <v>1</v>
      </c>
    </row>
    <row r="1013" spans="1:21" ht="14.45" customHeight="1" x14ac:dyDescent="0.2">
      <c r="A1013" s="486">
        <v>27</v>
      </c>
      <c r="B1013" s="487" t="s">
        <v>503</v>
      </c>
      <c r="C1013" s="487" t="s">
        <v>511</v>
      </c>
      <c r="D1013" s="571" t="s">
        <v>1823</v>
      </c>
      <c r="E1013" s="572" t="s">
        <v>520</v>
      </c>
      <c r="F1013" s="487" t="s">
        <v>504</v>
      </c>
      <c r="G1013" s="487" t="s">
        <v>1200</v>
      </c>
      <c r="H1013" s="487" t="s">
        <v>271</v>
      </c>
      <c r="I1013" s="487" t="s">
        <v>1440</v>
      </c>
      <c r="J1013" s="487" t="s">
        <v>1441</v>
      </c>
      <c r="K1013" s="487" t="s">
        <v>1203</v>
      </c>
      <c r="L1013" s="488">
        <v>419.2</v>
      </c>
      <c r="M1013" s="488">
        <v>838.4</v>
      </c>
      <c r="N1013" s="487">
        <v>2</v>
      </c>
      <c r="O1013" s="573">
        <v>2</v>
      </c>
      <c r="P1013" s="488">
        <v>838.4</v>
      </c>
      <c r="Q1013" s="513">
        <v>1</v>
      </c>
      <c r="R1013" s="487">
        <v>2</v>
      </c>
      <c r="S1013" s="513">
        <v>1</v>
      </c>
      <c r="T1013" s="573">
        <v>2</v>
      </c>
      <c r="U1013" s="529">
        <v>1</v>
      </c>
    </row>
    <row r="1014" spans="1:21" ht="14.45" customHeight="1" x14ac:dyDescent="0.2">
      <c r="A1014" s="486">
        <v>27</v>
      </c>
      <c r="B1014" s="487" t="s">
        <v>503</v>
      </c>
      <c r="C1014" s="487" t="s">
        <v>511</v>
      </c>
      <c r="D1014" s="571" t="s">
        <v>1823</v>
      </c>
      <c r="E1014" s="572" t="s">
        <v>520</v>
      </c>
      <c r="F1014" s="487" t="s">
        <v>504</v>
      </c>
      <c r="G1014" s="487" t="s">
        <v>759</v>
      </c>
      <c r="H1014" s="487" t="s">
        <v>271</v>
      </c>
      <c r="I1014" s="487" t="s">
        <v>763</v>
      </c>
      <c r="J1014" s="487" t="s">
        <v>764</v>
      </c>
      <c r="K1014" s="487" t="s">
        <v>762</v>
      </c>
      <c r="L1014" s="488">
        <v>42.51</v>
      </c>
      <c r="M1014" s="488">
        <v>127.53</v>
      </c>
      <c r="N1014" s="487">
        <v>3</v>
      </c>
      <c r="O1014" s="573">
        <v>1.5</v>
      </c>
      <c r="P1014" s="488">
        <v>127.53</v>
      </c>
      <c r="Q1014" s="513">
        <v>1</v>
      </c>
      <c r="R1014" s="487">
        <v>3</v>
      </c>
      <c r="S1014" s="513">
        <v>1</v>
      </c>
      <c r="T1014" s="573">
        <v>1.5</v>
      </c>
      <c r="U1014" s="529">
        <v>1</v>
      </c>
    </row>
    <row r="1015" spans="1:21" ht="14.45" customHeight="1" x14ac:dyDescent="0.2">
      <c r="A1015" s="486">
        <v>27</v>
      </c>
      <c r="B1015" s="487" t="s">
        <v>503</v>
      </c>
      <c r="C1015" s="487" t="s">
        <v>511</v>
      </c>
      <c r="D1015" s="571" t="s">
        <v>1823</v>
      </c>
      <c r="E1015" s="572" t="s">
        <v>520</v>
      </c>
      <c r="F1015" s="487" t="s">
        <v>504</v>
      </c>
      <c r="G1015" s="487" t="s">
        <v>765</v>
      </c>
      <c r="H1015" s="487" t="s">
        <v>271</v>
      </c>
      <c r="I1015" s="487" t="s">
        <v>769</v>
      </c>
      <c r="J1015" s="487" t="s">
        <v>767</v>
      </c>
      <c r="K1015" s="487" t="s">
        <v>770</v>
      </c>
      <c r="L1015" s="488">
        <v>83.28</v>
      </c>
      <c r="M1015" s="488">
        <v>83.28</v>
      </c>
      <c r="N1015" s="487">
        <v>1</v>
      </c>
      <c r="O1015" s="573">
        <v>0.5</v>
      </c>
      <c r="P1015" s="488"/>
      <c r="Q1015" s="513">
        <v>0</v>
      </c>
      <c r="R1015" s="487"/>
      <c r="S1015" s="513">
        <v>0</v>
      </c>
      <c r="T1015" s="573"/>
      <c r="U1015" s="529">
        <v>0</v>
      </c>
    </row>
    <row r="1016" spans="1:21" ht="14.45" customHeight="1" x14ac:dyDescent="0.2">
      <c r="A1016" s="486">
        <v>27</v>
      </c>
      <c r="B1016" s="487" t="s">
        <v>503</v>
      </c>
      <c r="C1016" s="487" t="s">
        <v>511</v>
      </c>
      <c r="D1016" s="571" t="s">
        <v>1823</v>
      </c>
      <c r="E1016" s="572" t="s">
        <v>520</v>
      </c>
      <c r="F1016" s="487" t="s">
        <v>504</v>
      </c>
      <c r="G1016" s="487" t="s">
        <v>771</v>
      </c>
      <c r="H1016" s="487" t="s">
        <v>271</v>
      </c>
      <c r="I1016" s="487" t="s">
        <v>772</v>
      </c>
      <c r="J1016" s="487" t="s">
        <v>773</v>
      </c>
      <c r="K1016" s="487" t="s">
        <v>774</v>
      </c>
      <c r="L1016" s="488">
        <v>32.81</v>
      </c>
      <c r="M1016" s="488">
        <v>164.05</v>
      </c>
      <c r="N1016" s="487">
        <v>5</v>
      </c>
      <c r="O1016" s="573">
        <v>0.5</v>
      </c>
      <c r="P1016" s="488">
        <v>164.05</v>
      </c>
      <c r="Q1016" s="513">
        <v>1</v>
      </c>
      <c r="R1016" s="487">
        <v>5</v>
      </c>
      <c r="S1016" s="513">
        <v>1</v>
      </c>
      <c r="T1016" s="573">
        <v>0.5</v>
      </c>
      <c r="U1016" s="529">
        <v>1</v>
      </c>
    </row>
    <row r="1017" spans="1:21" ht="14.45" customHeight="1" x14ac:dyDescent="0.2">
      <c r="A1017" s="486">
        <v>27</v>
      </c>
      <c r="B1017" s="487" t="s">
        <v>503</v>
      </c>
      <c r="C1017" s="487" t="s">
        <v>511</v>
      </c>
      <c r="D1017" s="571" t="s">
        <v>1823</v>
      </c>
      <c r="E1017" s="572" t="s">
        <v>520</v>
      </c>
      <c r="F1017" s="487" t="s">
        <v>504</v>
      </c>
      <c r="G1017" s="487" t="s">
        <v>779</v>
      </c>
      <c r="H1017" s="487" t="s">
        <v>271</v>
      </c>
      <c r="I1017" s="487" t="s">
        <v>780</v>
      </c>
      <c r="J1017" s="487" t="s">
        <v>781</v>
      </c>
      <c r="K1017" s="487" t="s">
        <v>782</v>
      </c>
      <c r="L1017" s="488">
        <v>45.03</v>
      </c>
      <c r="M1017" s="488">
        <v>135.09</v>
      </c>
      <c r="N1017" s="487">
        <v>3</v>
      </c>
      <c r="O1017" s="573">
        <v>1</v>
      </c>
      <c r="P1017" s="488">
        <v>135.09</v>
      </c>
      <c r="Q1017" s="513">
        <v>1</v>
      </c>
      <c r="R1017" s="487">
        <v>3</v>
      </c>
      <c r="S1017" s="513">
        <v>1</v>
      </c>
      <c r="T1017" s="573">
        <v>1</v>
      </c>
      <c r="U1017" s="529">
        <v>1</v>
      </c>
    </row>
    <row r="1018" spans="1:21" ht="14.45" customHeight="1" x14ac:dyDescent="0.2">
      <c r="A1018" s="486">
        <v>27</v>
      </c>
      <c r="B1018" s="487" t="s">
        <v>503</v>
      </c>
      <c r="C1018" s="487" t="s">
        <v>511</v>
      </c>
      <c r="D1018" s="571" t="s">
        <v>1823</v>
      </c>
      <c r="E1018" s="572" t="s">
        <v>520</v>
      </c>
      <c r="F1018" s="487" t="s">
        <v>504</v>
      </c>
      <c r="G1018" s="487" t="s">
        <v>783</v>
      </c>
      <c r="H1018" s="487" t="s">
        <v>271</v>
      </c>
      <c r="I1018" s="487" t="s">
        <v>784</v>
      </c>
      <c r="J1018" s="487" t="s">
        <v>785</v>
      </c>
      <c r="K1018" s="487" t="s">
        <v>786</v>
      </c>
      <c r="L1018" s="488">
        <v>49.04</v>
      </c>
      <c r="M1018" s="488">
        <v>147.12</v>
      </c>
      <c r="N1018" s="487">
        <v>3</v>
      </c>
      <c r="O1018" s="573">
        <v>0.5</v>
      </c>
      <c r="P1018" s="488">
        <v>147.12</v>
      </c>
      <c r="Q1018" s="513">
        <v>1</v>
      </c>
      <c r="R1018" s="487">
        <v>3</v>
      </c>
      <c r="S1018" s="513">
        <v>1</v>
      </c>
      <c r="T1018" s="573">
        <v>0.5</v>
      </c>
      <c r="U1018" s="529">
        <v>1</v>
      </c>
    </row>
    <row r="1019" spans="1:21" ht="14.45" customHeight="1" x14ac:dyDescent="0.2">
      <c r="A1019" s="486">
        <v>27</v>
      </c>
      <c r="B1019" s="487" t="s">
        <v>503</v>
      </c>
      <c r="C1019" s="487" t="s">
        <v>511</v>
      </c>
      <c r="D1019" s="571" t="s">
        <v>1823</v>
      </c>
      <c r="E1019" s="572" t="s">
        <v>520</v>
      </c>
      <c r="F1019" s="487" t="s">
        <v>504</v>
      </c>
      <c r="G1019" s="487" t="s">
        <v>783</v>
      </c>
      <c r="H1019" s="487" t="s">
        <v>271</v>
      </c>
      <c r="I1019" s="487" t="s">
        <v>1762</v>
      </c>
      <c r="J1019" s="487" t="s">
        <v>785</v>
      </c>
      <c r="K1019" s="487" t="s">
        <v>1763</v>
      </c>
      <c r="L1019" s="488">
        <v>94.7</v>
      </c>
      <c r="M1019" s="488">
        <v>94.7</v>
      </c>
      <c r="N1019" s="487">
        <v>1</v>
      </c>
      <c r="O1019" s="573">
        <v>1</v>
      </c>
      <c r="P1019" s="488">
        <v>94.7</v>
      </c>
      <c r="Q1019" s="513">
        <v>1</v>
      </c>
      <c r="R1019" s="487">
        <v>1</v>
      </c>
      <c r="S1019" s="513">
        <v>1</v>
      </c>
      <c r="T1019" s="573">
        <v>1</v>
      </c>
      <c r="U1019" s="529">
        <v>1</v>
      </c>
    </row>
    <row r="1020" spans="1:21" ht="14.45" customHeight="1" x14ac:dyDescent="0.2">
      <c r="A1020" s="486">
        <v>27</v>
      </c>
      <c r="B1020" s="487" t="s">
        <v>503</v>
      </c>
      <c r="C1020" s="487" t="s">
        <v>511</v>
      </c>
      <c r="D1020" s="571" t="s">
        <v>1823</v>
      </c>
      <c r="E1020" s="572" t="s">
        <v>520</v>
      </c>
      <c r="F1020" s="487" t="s">
        <v>504</v>
      </c>
      <c r="G1020" s="487" t="s">
        <v>783</v>
      </c>
      <c r="H1020" s="487" t="s">
        <v>271</v>
      </c>
      <c r="I1020" s="487" t="s">
        <v>1764</v>
      </c>
      <c r="J1020" s="487" t="s">
        <v>785</v>
      </c>
      <c r="K1020" s="487" t="s">
        <v>1763</v>
      </c>
      <c r="L1020" s="488">
        <v>49.04</v>
      </c>
      <c r="M1020" s="488">
        <v>98.08</v>
      </c>
      <c r="N1020" s="487">
        <v>2</v>
      </c>
      <c r="O1020" s="573">
        <v>0.5</v>
      </c>
      <c r="P1020" s="488"/>
      <c r="Q1020" s="513">
        <v>0</v>
      </c>
      <c r="R1020" s="487"/>
      <c r="S1020" s="513">
        <v>0</v>
      </c>
      <c r="T1020" s="573"/>
      <c r="U1020" s="529">
        <v>0</v>
      </c>
    </row>
    <row r="1021" spans="1:21" ht="14.45" customHeight="1" x14ac:dyDescent="0.2">
      <c r="A1021" s="486">
        <v>27</v>
      </c>
      <c r="B1021" s="487" t="s">
        <v>503</v>
      </c>
      <c r="C1021" s="487" t="s">
        <v>511</v>
      </c>
      <c r="D1021" s="571" t="s">
        <v>1823</v>
      </c>
      <c r="E1021" s="572" t="s">
        <v>520</v>
      </c>
      <c r="F1021" s="487" t="s">
        <v>504</v>
      </c>
      <c r="G1021" s="487" t="s">
        <v>783</v>
      </c>
      <c r="H1021" s="487" t="s">
        <v>271</v>
      </c>
      <c r="I1021" s="487" t="s">
        <v>1765</v>
      </c>
      <c r="J1021" s="487" t="s">
        <v>785</v>
      </c>
      <c r="K1021" s="487" t="s">
        <v>786</v>
      </c>
      <c r="L1021" s="488">
        <v>94.7</v>
      </c>
      <c r="M1021" s="488">
        <v>189.4</v>
      </c>
      <c r="N1021" s="487">
        <v>2</v>
      </c>
      <c r="O1021" s="573">
        <v>0.5</v>
      </c>
      <c r="P1021" s="488">
        <v>189.4</v>
      </c>
      <c r="Q1021" s="513">
        <v>1</v>
      </c>
      <c r="R1021" s="487">
        <v>2</v>
      </c>
      <c r="S1021" s="513">
        <v>1</v>
      </c>
      <c r="T1021" s="573">
        <v>0.5</v>
      </c>
      <c r="U1021" s="529">
        <v>1</v>
      </c>
    </row>
    <row r="1022" spans="1:21" ht="14.45" customHeight="1" x14ac:dyDescent="0.2">
      <c r="A1022" s="486">
        <v>27</v>
      </c>
      <c r="B1022" s="487" t="s">
        <v>503</v>
      </c>
      <c r="C1022" s="487" t="s">
        <v>511</v>
      </c>
      <c r="D1022" s="571" t="s">
        <v>1823</v>
      </c>
      <c r="E1022" s="572" t="s">
        <v>520</v>
      </c>
      <c r="F1022" s="487" t="s">
        <v>504</v>
      </c>
      <c r="G1022" s="487" t="s">
        <v>1528</v>
      </c>
      <c r="H1022" s="487" t="s">
        <v>271</v>
      </c>
      <c r="I1022" s="487" t="s">
        <v>1529</v>
      </c>
      <c r="J1022" s="487" t="s">
        <v>1530</v>
      </c>
      <c r="K1022" s="487" t="s">
        <v>1531</v>
      </c>
      <c r="L1022" s="488">
        <v>159.71</v>
      </c>
      <c r="M1022" s="488">
        <v>479.13</v>
      </c>
      <c r="N1022" s="487">
        <v>3</v>
      </c>
      <c r="O1022" s="573">
        <v>0.5</v>
      </c>
      <c r="P1022" s="488"/>
      <c r="Q1022" s="513">
        <v>0</v>
      </c>
      <c r="R1022" s="487"/>
      <c r="S1022" s="513">
        <v>0</v>
      </c>
      <c r="T1022" s="573"/>
      <c r="U1022" s="529">
        <v>0</v>
      </c>
    </row>
    <row r="1023" spans="1:21" ht="14.45" customHeight="1" x14ac:dyDescent="0.2">
      <c r="A1023" s="486">
        <v>27</v>
      </c>
      <c r="B1023" s="487" t="s">
        <v>503</v>
      </c>
      <c r="C1023" s="487" t="s">
        <v>511</v>
      </c>
      <c r="D1023" s="571" t="s">
        <v>1823</v>
      </c>
      <c r="E1023" s="572" t="s">
        <v>520</v>
      </c>
      <c r="F1023" s="487" t="s">
        <v>504</v>
      </c>
      <c r="G1023" s="487" t="s">
        <v>566</v>
      </c>
      <c r="H1023" s="487" t="s">
        <v>271</v>
      </c>
      <c r="I1023" s="487" t="s">
        <v>788</v>
      </c>
      <c r="J1023" s="487" t="s">
        <v>789</v>
      </c>
      <c r="K1023" s="487" t="s">
        <v>790</v>
      </c>
      <c r="L1023" s="488">
        <v>164.01</v>
      </c>
      <c r="M1023" s="488">
        <v>164.01</v>
      </c>
      <c r="N1023" s="487">
        <v>1</v>
      </c>
      <c r="O1023" s="573">
        <v>0.5</v>
      </c>
      <c r="P1023" s="488"/>
      <c r="Q1023" s="513">
        <v>0</v>
      </c>
      <c r="R1023" s="487"/>
      <c r="S1023" s="513">
        <v>0</v>
      </c>
      <c r="T1023" s="573"/>
      <c r="U1023" s="529">
        <v>0</v>
      </c>
    </row>
    <row r="1024" spans="1:21" ht="14.45" customHeight="1" x14ac:dyDescent="0.2">
      <c r="A1024" s="486">
        <v>27</v>
      </c>
      <c r="B1024" s="487" t="s">
        <v>503</v>
      </c>
      <c r="C1024" s="487" t="s">
        <v>511</v>
      </c>
      <c r="D1024" s="571" t="s">
        <v>1823</v>
      </c>
      <c r="E1024" s="572" t="s">
        <v>520</v>
      </c>
      <c r="F1024" s="487" t="s">
        <v>504</v>
      </c>
      <c r="G1024" s="487" t="s">
        <v>566</v>
      </c>
      <c r="H1024" s="487" t="s">
        <v>271</v>
      </c>
      <c r="I1024" s="487" t="s">
        <v>1446</v>
      </c>
      <c r="J1024" s="487" t="s">
        <v>789</v>
      </c>
      <c r="K1024" s="487" t="s">
        <v>1447</v>
      </c>
      <c r="L1024" s="488">
        <v>49.2</v>
      </c>
      <c r="M1024" s="488">
        <v>541.20000000000005</v>
      </c>
      <c r="N1024" s="487">
        <v>11</v>
      </c>
      <c r="O1024" s="573">
        <v>4.5</v>
      </c>
      <c r="P1024" s="488">
        <v>442.80000000000007</v>
      </c>
      <c r="Q1024" s="513">
        <v>0.81818181818181823</v>
      </c>
      <c r="R1024" s="487">
        <v>9</v>
      </c>
      <c r="S1024" s="513">
        <v>0.81818181818181823</v>
      </c>
      <c r="T1024" s="573">
        <v>4</v>
      </c>
      <c r="U1024" s="529">
        <v>0.88888888888888884</v>
      </c>
    </row>
    <row r="1025" spans="1:21" ht="14.45" customHeight="1" x14ac:dyDescent="0.2">
      <c r="A1025" s="486">
        <v>27</v>
      </c>
      <c r="B1025" s="487" t="s">
        <v>503</v>
      </c>
      <c r="C1025" s="487" t="s">
        <v>511</v>
      </c>
      <c r="D1025" s="571" t="s">
        <v>1823</v>
      </c>
      <c r="E1025" s="572" t="s">
        <v>520</v>
      </c>
      <c r="F1025" s="487" t="s">
        <v>504</v>
      </c>
      <c r="G1025" s="487" t="s">
        <v>566</v>
      </c>
      <c r="H1025" s="487" t="s">
        <v>271</v>
      </c>
      <c r="I1025" s="487" t="s">
        <v>1219</v>
      </c>
      <c r="J1025" s="487" t="s">
        <v>1220</v>
      </c>
      <c r="K1025" s="487" t="s">
        <v>1221</v>
      </c>
      <c r="L1025" s="488">
        <v>164.01</v>
      </c>
      <c r="M1025" s="488">
        <v>164.01</v>
      </c>
      <c r="N1025" s="487">
        <v>1</v>
      </c>
      <c r="O1025" s="573">
        <v>1</v>
      </c>
      <c r="P1025" s="488">
        <v>164.01</v>
      </c>
      <c r="Q1025" s="513">
        <v>1</v>
      </c>
      <c r="R1025" s="487">
        <v>1</v>
      </c>
      <c r="S1025" s="513">
        <v>1</v>
      </c>
      <c r="T1025" s="573">
        <v>1</v>
      </c>
      <c r="U1025" s="529">
        <v>1</v>
      </c>
    </row>
    <row r="1026" spans="1:21" ht="14.45" customHeight="1" x14ac:dyDescent="0.2">
      <c r="A1026" s="486">
        <v>27</v>
      </c>
      <c r="B1026" s="487" t="s">
        <v>503</v>
      </c>
      <c r="C1026" s="487" t="s">
        <v>511</v>
      </c>
      <c r="D1026" s="571" t="s">
        <v>1823</v>
      </c>
      <c r="E1026" s="572" t="s">
        <v>520</v>
      </c>
      <c r="F1026" s="487" t="s">
        <v>504</v>
      </c>
      <c r="G1026" s="487" t="s">
        <v>566</v>
      </c>
      <c r="H1026" s="487" t="s">
        <v>271</v>
      </c>
      <c r="I1026" s="487" t="s">
        <v>1222</v>
      </c>
      <c r="J1026" s="487" t="s">
        <v>568</v>
      </c>
      <c r="K1026" s="487" t="s">
        <v>1223</v>
      </c>
      <c r="L1026" s="488">
        <v>49.2</v>
      </c>
      <c r="M1026" s="488">
        <v>196.8</v>
      </c>
      <c r="N1026" s="487">
        <v>4</v>
      </c>
      <c r="O1026" s="573">
        <v>2</v>
      </c>
      <c r="P1026" s="488">
        <v>196.8</v>
      </c>
      <c r="Q1026" s="513">
        <v>1</v>
      </c>
      <c r="R1026" s="487">
        <v>4</v>
      </c>
      <c r="S1026" s="513">
        <v>1</v>
      </c>
      <c r="T1026" s="573">
        <v>2</v>
      </c>
      <c r="U1026" s="529">
        <v>1</v>
      </c>
    </row>
    <row r="1027" spans="1:21" ht="14.45" customHeight="1" x14ac:dyDescent="0.2">
      <c r="A1027" s="486">
        <v>27</v>
      </c>
      <c r="B1027" s="487" t="s">
        <v>503</v>
      </c>
      <c r="C1027" s="487" t="s">
        <v>511</v>
      </c>
      <c r="D1027" s="571" t="s">
        <v>1823</v>
      </c>
      <c r="E1027" s="572" t="s">
        <v>520</v>
      </c>
      <c r="F1027" s="487" t="s">
        <v>504</v>
      </c>
      <c r="G1027" s="487" t="s">
        <v>566</v>
      </c>
      <c r="H1027" s="487" t="s">
        <v>271</v>
      </c>
      <c r="I1027" s="487" t="s">
        <v>1224</v>
      </c>
      <c r="J1027" s="487" t="s">
        <v>1220</v>
      </c>
      <c r="K1027" s="487" t="s">
        <v>1225</v>
      </c>
      <c r="L1027" s="488">
        <v>49.2</v>
      </c>
      <c r="M1027" s="488">
        <v>147.60000000000002</v>
      </c>
      <c r="N1027" s="487">
        <v>3</v>
      </c>
      <c r="O1027" s="573">
        <v>1</v>
      </c>
      <c r="P1027" s="488">
        <v>147.60000000000002</v>
      </c>
      <c r="Q1027" s="513">
        <v>1</v>
      </c>
      <c r="R1027" s="487">
        <v>3</v>
      </c>
      <c r="S1027" s="513">
        <v>1</v>
      </c>
      <c r="T1027" s="573">
        <v>1</v>
      </c>
      <c r="U1027" s="529">
        <v>1</v>
      </c>
    </row>
    <row r="1028" spans="1:21" ht="14.45" customHeight="1" x14ac:dyDescent="0.2">
      <c r="A1028" s="486">
        <v>27</v>
      </c>
      <c r="B1028" s="487" t="s">
        <v>503</v>
      </c>
      <c r="C1028" s="487" t="s">
        <v>511</v>
      </c>
      <c r="D1028" s="571" t="s">
        <v>1823</v>
      </c>
      <c r="E1028" s="572" t="s">
        <v>520</v>
      </c>
      <c r="F1028" s="487" t="s">
        <v>504</v>
      </c>
      <c r="G1028" s="487" t="s">
        <v>566</v>
      </c>
      <c r="H1028" s="487" t="s">
        <v>271</v>
      </c>
      <c r="I1028" s="487" t="s">
        <v>567</v>
      </c>
      <c r="J1028" s="487" t="s">
        <v>568</v>
      </c>
      <c r="K1028" s="487" t="s">
        <v>569</v>
      </c>
      <c r="L1028" s="488">
        <v>164.01</v>
      </c>
      <c r="M1028" s="488">
        <v>328.02</v>
      </c>
      <c r="N1028" s="487">
        <v>2</v>
      </c>
      <c r="O1028" s="573">
        <v>1.5</v>
      </c>
      <c r="P1028" s="488">
        <v>164.01</v>
      </c>
      <c r="Q1028" s="513">
        <v>0.5</v>
      </c>
      <c r="R1028" s="487">
        <v>1</v>
      </c>
      <c r="S1028" s="513">
        <v>0.5</v>
      </c>
      <c r="T1028" s="573">
        <v>1</v>
      </c>
      <c r="U1028" s="529">
        <v>0.66666666666666663</v>
      </c>
    </row>
    <row r="1029" spans="1:21" ht="14.45" customHeight="1" x14ac:dyDescent="0.2">
      <c r="A1029" s="486">
        <v>27</v>
      </c>
      <c r="B1029" s="487" t="s">
        <v>503</v>
      </c>
      <c r="C1029" s="487" t="s">
        <v>511</v>
      </c>
      <c r="D1029" s="571" t="s">
        <v>1823</v>
      </c>
      <c r="E1029" s="572" t="s">
        <v>520</v>
      </c>
      <c r="F1029" s="487" t="s">
        <v>504</v>
      </c>
      <c r="G1029" s="487" t="s">
        <v>1226</v>
      </c>
      <c r="H1029" s="487" t="s">
        <v>271</v>
      </c>
      <c r="I1029" s="487" t="s">
        <v>1227</v>
      </c>
      <c r="J1029" s="487" t="s">
        <v>1228</v>
      </c>
      <c r="K1029" s="487" t="s">
        <v>1229</v>
      </c>
      <c r="L1029" s="488">
        <v>169.54</v>
      </c>
      <c r="M1029" s="488">
        <v>169.54</v>
      </c>
      <c r="N1029" s="487">
        <v>1</v>
      </c>
      <c r="O1029" s="573">
        <v>1</v>
      </c>
      <c r="P1029" s="488">
        <v>169.54</v>
      </c>
      <c r="Q1029" s="513">
        <v>1</v>
      </c>
      <c r="R1029" s="487">
        <v>1</v>
      </c>
      <c r="S1029" s="513">
        <v>1</v>
      </c>
      <c r="T1029" s="573">
        <v>1</v>
      </c>
      <c r="U1029" s="529">
        <v>1</v>
      </c>
    </row>
    <row r="1030" spans="1:21" ht="14.45" customHeight="1" x14ac:dyDescent="0.2">
      <c r="A1030" s="486">
        <v>27</v>
      </c>
      <c r="B1030" s="487" t="s">
        <v>503</v>
      </c>
      <c r="C1030" s="487" t="s">
        <v>511</v>
      </c>
      <c r="D1030" s="571" t="s">
        <v>1823</v>
      </c>
      <c r="E1030" s="572" t="s">
        <v>520</v>
      </c>
      <c r="F1030" s="487" t="s">
        <v>504</v>
      </c>
      <c r="G1030" s="487" t="s">
        <v>795</v>
      </c>
      <c r="H1030" s="487" t="s">
        <v>271</v>
      </c>
      <c r="I1030" s="487" t="s">
        <v>796</v>
      </c>
      <c r="J1030" s="487" t="s">
        <v>797</v>
      </c>
      <c r="K1030" s="487" t="s">
        <v>798</v>
      </c>
      <c r="L1030" s="488">
        <v>593.25</v>
      </c>
      <c r="M1030" s="488">
        <v>593.25</v>
      </c>
      <c r="N1030" s="487">
        <v>1</v>
      </c>
      <c r="O1030" s="573">
        <v>0.5</v>
      </c>
      <c r="P1030" s="488"/>
      <c r="Q1030" s="513">
        <v>0</v>
      </c>
      <c r="R1030" s="487"/>
      <c r="S1030" s="513">
        <v>0</v>
      </c>
      <c r="T1030" s="573"/>
      <c r="U1030" s="529">
        <v>0</v>
      </c>
    </row>
    <row r="1031" spans="1:21" ht="14.45" customHeight="1" x14ac:dyDescent="0.2">
      <c r="A1031" s="486">
        <v>27</v>
      </c>
      <c r="B1031" s="487" t="s">
        <v>503</v>
      </c>
      <c r="C1031" s="487" t="s">
        <v>511</v>
      </c>
      <c r="D1031" s="571" t="s">
        <v>1823</v>
      </c>
      <c r="E1031" s="572" t="s">
        <v>520</v>
      </c>
      <c r="F1031" s="487" t="s">
        <v>504</v>
      </c>
      <c r="G1031" s="487" t="s">
        <v>795</v>
      </c>
      <c r="H1031" s="487" t="s">
        <v>271</v>
      </c>
      <c r="I1031" s="487" t="s">
        <v>1233</v>
      </c>
      <c r="J1031" s="487" t="s">
        <v>797</v>
      </c>
      <c r="K1031" s="487" t="s">
        <v>1234</v>
      </c>
      <c r="L1031" s="488">
        <v>296.62</v>
      </c>
      <c r="M1031" s="488">
        <v>593.24</v>
      </c>
      <c r="N1031" s="487">
        <v>2</v>
      </c>
      <c r="O1031" s="573">
        <v>1</v>
      </c>
      <c r="P1031" s="488"/>
      <c r="Q1031" s="513">
        <v>0</v>
      </c>
      <c r="R1031" s="487"/>
      <c r="S1031" s="513">
        <v>0</v>
      </c>
      <c r="T1031" s="573"/>
      <c r="U1031" s="529">
        <v>0</v>
      </c>
    </row>
    <row r="1032" spans="1:21" ht="14.45" customHeight="1" x14ac:dyDescent="0.2">
      <c r="A1032" s="486">
        <v>27</v>
      </c>
      <c r="B1032" s="487" t="s">
        <v>503</v>
      </c>
      <c r="C1032" s="487" t="s">
        <v>511</v>
      </c>
      <c r="D1032" s="571" t="s">
        <v>1823</v>
      </c>
      <c r="E1032" s="572" t="s">
        <v>520</v>
      </c>
      <c r="F1032" s="487" t="s">
        <v>504</v>
      </c>
      <c r="G1032" s="487" t="s">
        <v>799</v>
      </c>
      <c r="H1032" s="487" t="s">
        <v>271</v>
      </c>
      <c r="I1032" s="487" t="s">
        <v>1236</v>
      </c>
      <c r="J1032" s="487" t="s">
        <v>801</v>
      </c>
      <c r="K1032" s="487" t="s">
        <v>1237</v>
      </c>
      <c r="L1032" s="488">
        <v>655.23</v>
      </c>
      <c r="M1032" s="488">
        <v>1310.46</v>
      </c>
      <c r="N1032" s="487">
        <v>2</v>
      </c>
      <c r="O1032" s="573">
        <v>0.5</v>
      </c>
      <c r="P1032" s="488"/>
      <c r="Q1032" s="513">
        <v>0</v>
      </c>
      <c r="R1032" s="487"/>
      <c r="S1032" s="513">
        <v>0</v>
      </c>
      <c r="T1032" s="573"/>
      <c r="U1032" s="529">
        <v>0</v>
      </c>
    </row>
    <row r="1033" spans="1:21" ht="14.45" customHeight="1" x14ac:dyDescent="0.2">
      <c r="A1033" s="486">
        <v>27</v>
      </c>
      <c r="B1033" s="487" t="s">
        <v>503</v>
      </c>
      <c r="C1033" s="487" t="s">
        <v>511</v>
      </c>
      <c r="D1033" s="571" t="s">
        <v>1823</v>
      </c>
      <c r="E1033" s="572" t="s">
        <v>520</v>
      </c>
      <c r="F1033" s="487" t="s">
        <v>504</v>
      </c>
      <c r="G1033" s="487" t="s">
        <v>803</v>
      </c>
      <c r="H1033" s="487" t="s">
        <v>271</v>
      </c>
      <c r="I1033" s="487" t="s">
        <v>804</v>
      </c>
      <c r="J1033" s="487" t="s">
        <v>805</v>
      </c>
      <c r="K1033" s="487"/>
      <c r="L1033" s="488">
        <v>0</v>
      </c>
      <c r="M1033" s="488">
        <v>0</v>
      </c>
      <c r="N1033" s="487">
        <v>2</v>
      </c>
      <c r="O1033" s="573">
        <v>0.5</v>
      </c>
      <c r="P1033" s="488"/>
      <c r="Q1033" s="513"/>
      <c r="R1033" s="487"/>
      <c r="S1033" s="513">
        <v>0</v>
      </c>
      <c r="T1033" s="573"/>
      <c r="U1033" s="529">
        <v>0</v>
      </c>
    </row>
    <row r="1034" spans="1:21" ht="14.45" customHeight="1" x14ac:dyDescent="0.2">
      <c r="A1034" s="486">
        <v>27</v>
      </c>
      <c r="B1034" s="487" t="s">
        <v>503</v>
      </c>
      <c r="C1034" s="487" t="s">
        <v>511</v>
      </c>
      <c r="D1034" s="571" t="s">
        <v>1823</v>
      </c>
      <c r="E1034" s="572" t="s">
        <v>520</v>
      </c>
      <c r="F1034" s="487" t="s">
        <v>504</v>
      </c>
      <c r="G1034" s="487" t="s">
        <v>806</v>
      </c>
      <c r="H1034" s="487" t="s">
        <v>271</v>
      </c>
      <c r="I1034" s="487" t="s">
        <v>1646</v>
      </c>
      <c r="J1034" s="487" t="s">
        <v>808</v>
      </c>
      <c r="K1034" s="487" t="s">
        <v>1647</v>
      </c>
      <c r="L1034" s="488">
        <v>73.83</v>
      </c>
      <c r="M1034" s="488">
        <v>147.66</v>
      </c>
      <c r="N1034" s="487">
        <v>2</v>
      </c>
      <c r="O1034" s="573">
        <v>1</v>
      </c>
      <c r="P1034" s="488"/>
      <c r="Q1034" s="513">
        <v>0</v>
      </c>
      <c r="R1034" s="487"/>
      <c r="S1034" s="513">
        <v>0</v>
      </c>
      <c r="T1034" s="573"/>
      <c r="U1034" s="529">
        <v>0</v>
      </c>
    </row>
    <row r="1035" spans="1:21" ht="14.45" customHeight="1" x14ac:dyDescent="0.2">
      <c r="A1035" s="486">
        <v>27</v>
      </c>
      <c r="B1035" s="487" t="s">
        <v>503</v>
      </c>
      <c r="C1035" s="487" t="s">
        <v>511</v>
      </c>
      <c r="D1035" s="571" t="s">
        <v>1823</v>
      </c>
      <c r="E1035" s="572" t="s">
        <v>520</v>
      </c>
      <c r="F1035" s="487" t="s">
        <v>504</v>
      </c>
      <c r="G1035" s="487" t="s">
        <v>1766</v>
      </c>
      <c r="H1035" s="487" t="s">
        <v>271</v>
      </c>
      <c r="I1035" s="487" t="s">
        <v>1767</v>
      </c>
      <c r="J1035" s="487" t="s">
        <v>1768</v>
      </c>
      <c r="K1035" s="487" t="s">
        <v>823</v>
      </c>
      <c r="L1035" s="488">
        <v>0</v>
      </c>
      <c r="M1035" s="488">
        <v>0</v>
      </c>
      <c r="N1035" s="487">
        <v>1</v>
      </c>
      <c r="O1035" s="573">
        <v>1</v>
      </c>
      <c r="P1035" s="488">
        <v>0</v>
      </c>
      <c r="Q1035" s="513"/>
      <c r="R1035" s="487">
        <v>1</v>
      </c>
      <c r="S1035" s="513">
        <v>1</v>
      </c>
      <c r="T1035" s="573">
        <v>1</v>
      </c>
      <c r="U1035" s="529">
        <v>1</v>
      </c>
    </row>
    <row r="1036" spans="1:21" ht="14.45" customHeight="1" x14ac:dyDescent="0.2">
      <c r="A1036" s="486">
        <v>27</v>
      </c>
      <c r="B1036" s="487" t="s">
        <v>503</v>
      </c>
      <c r="C1036" s="487" t="s">
        <v>511</v>
      </c>
      <c r="D1036" s="571" t="s">
        <v>1823</v>
      </c>
      <c r="E1036" s="572" t="s">
        <v>520</v>
      </c>
      <c r="F1036" s="487" t="s">
        <v>504</v>
      </c>
      <c r="G1036" s="487" t="s">
        <v>820</v>
      </c>
      <c r="H1036" s="487" t="s">
        <v>271</v>
      </c>
      <c r="I1036" s="487" t="s">
        <v>1769</v>
      </c>
      <c r="J1036" s="487" t="s">
        <v>1770</v>
      </c>
      <c r="K1036" s="487" t="s">
        <v>826</v>
      </c>
      <c r="L1036" s="488">
        <v>8.7899999999999991</v>
      </c>
      <c r="M1036" s="488">
        <v>105.47999999999999</v>
      </c>
      <c r="N1036" s="487">
        <v>12</v>
      </c>
      <c r="O1036" s="573">
        <v>2</v>
      </c>
      <c r="P1036" s="488">
        <v>52.739999999999995</v>
      </c>
      <c r="Q1036" s="513">
        <v>0.5</v>
      </c>
      <c r="R1036" s="487">
        <v>6</v>
      </c>
      <c r="S1036" s="513">
        <v>0.5</v>
      </c>
      <c r="T1036" s="573">
        <v>1</v>
      </c>
      <c r="U1036" s="529">
        <v>0.5</v>
      </c>
    </row>
    <row r="1037" spans="1:21" ht="14.45" customHeight="1" x14ac:dyDescent="0.2">
      <c r="A1037" s="486">
        <v>27</v>
      </c>
      <c r="B1037" s="487" t="s">
        <v>503</v>
      </c>
      <c r="C1037" s="487" t="s">
        <v>511</v>
      </c>
      <c r="D1037" s="571" t="s">
        <v>1823</v>
      </c>
      <c r="E1037" s="572" t="s">
        <v>520</v>
      </c>
      <c r="F1037" s="487" t="s">
        <v>504</v>
      </c>
      <c r="G1037" s="487" t="s">
        <v>827</v>
      </c>
      <c r="H1037" s="487" t="s">
        <v>486</v>
      </c>
      <c r="I1037" s="487" t="s">
        <v>1245</v>
      </c>
      <c r="J1037" s="487" t="s">
        <v>1246</v>
      </c>
      <c r="K1037" s="487" t="s">
        <v>1247</v>
      </c>
      <c r="L1037" s="488">
        <v>93.43</v>
      </c>
      <c r="M1037" s="488">
        <v>560.58000000000004</v>
      </c>
      <c r="N1037" s="487">
        <v>6</v>
      </c>
      <c r="O1037" s="573">
        <v>1.5</v>
      </c>
      <c r="P1037" s="488">
        <v>280.29000000000002</v>
      </c>
      <c r="Q1037" s="513">
        <v>0.5</v>
      </c>
      <c r="R1037" s="487">
        <v>3</v>
      </c>
      <c r="S1037" s="513">
        <v>0.5</v>
      </c>
      <c r="T1037" s="573">
        <v>0.5</v>
      </c>
      <c r="U1037" s="529">
        <v>0.33333333333333331</v>
      </c>
    </row>
    <row r="1038" spans="1:21" ht="14.45" customHeight="1" x14ac:dyDescent="0.2">
      <c r="A1038" s="486">
        <v>27</v>
      </c>
      <c r="B1038" s="487" t="s">
        <v>503</v>
      </c>
      <c r="C1038" s="487" t="s">
        <v>511</v>
      </c>
      <c r="D1038" s="571" t="s">
        <v>1823</v>
      </c>
      <c r="E1038" s="572" t="s">
        <v>520</v>
      </c>
      <c r="F1038" s="487" t="s">
        <v>504</v>
      </c>
      <c r="G1038" s="487" t="s">
        <v>827</v>
      </c>
      <c r="H1038" s="487" t="s">
        <v>271</v>
      </c>
      <c r="I1038" s="487" t="s">
        <v>1771</v>
      </c>
      <c r="J1038" s="487" t="s">
        <v>1772</v>
      </c>
      <c r="K1038" s="487" t="s">
        <v>1773</v>
      </c>
      <c r="L1038" s="488">
        <v>333.7</v>
      </c>
      <c r="M1038" s="488">
        <v>333.7</v>
      </c>
      <c r="N1038" s="487">
        <v>1</v>
      </c>
      <c r="O1038" s="573">
        <v>0.5</v>
      </c>
      <c r="P1038" s="488"/>
      <c r="Q1038" s="513">
        <v>0</v>
      </c>
      <c r="R1038" s="487"/>
      <c r="S1038" s="513">
        <v>0</v>
      </c>
      <c r="T1038" s="573"/>
      <c r="U1038" s="529">
        <v>0</v>
      </c>
    </row>
    <row r="1039" spans="1:21" ht="14.45" customHeight="1" x14ac:dyDescent="0.2">
      <c r="A1039" s="486">
        <v>27</v>
      </c>
      <c r="B1039" s="487" t="s">
        <v>503</v>
      </c>
      <c r="C1039" s="487" t="s">
        <v>511</v>
      </c>
      <c r="D1039" s="571" t="s">
        <v>1823</v>
      </c>
      <c r="E1039" s="572" t="s">
        <v>520</v>
      </c>
      <c r="F1039" s="487" t="s">
        <v>504</v>
      </c>
      <c r="G1039" s="487" t="s">
        <v>835</v>
      </c>
      <c r="H1039" s="487" t="s">
        <v>271</v>
      </c>
      <c r="I1039" s="487" t="s">
        <v>836</v>
      </c>
      <c r="J1039" s="487" t="s">
        <v>837</v>
      </c>
      <c r="K1039" s="487" t="s">
        <v>838</v>
      </c>
      <c r="L1039" s="488">
        <v>31.65</v>
      </c>
      <c r="M1039" s="488">
        <v>189.89999999999998</v>
      </c>
      <c r="N1039" s="487">
        <v>6</v>
      </c>
      <c r="O1039" s="573">
        <v>2.5</v>
      </c>
      <c r="P1039" s="488">
        <v>63.3</v>
      </c>
      <c r="Q1039" s="513">
        <v>0.33333333333333337</v>
      </c>
      <c r="R1039" s="487">
        <v>2</v>
      </c>
      <c r="S1039" s="513">
        <v>0.33333333333333331</v>
      </c>
      <c r="T1039" s="573">
        <v>1</v>
      </c>
      <c r="U1039" s="529">
        <v>0.4</v>
      </c>
    </row>
    <row r="1040" spans="1:21" ht="14.45" customHeight="1" x14ac:dyDescent="0.2">
      <c r="A1040" s="486">
        <v>27</v>
      </c>
      <c r="B1040" s="487" t="s">
        <v>503</v>
      </c>
      <c r="C1040" s="487" t="s">
        <v>511</v>
      </c>
      <c r="D1040" s="571" t="s">
        <v>1823</v>
      </c>
      <c r="E1040" s="572" t="s">
        <v>520</v>
      </c>
      <c r="F1040" s="487" t="s">
        <v>504</v>
      </c>
      <c r="G1040" s="487" t="s">
        <v>835</v>
      </c>
      <c r="H1040" s="487" t="s">
        <v>271</v>
      </c>
      <c r="I1040" s="487" t="s">
        <v>839</v>
      </c>
      <c r="J1040" s="487" t="s">
        <v>840</v>
      </c>
      <c r="K1040" s="487" t="s">
        <v>841</v>
      </c>
      <c r="L1040" s="488">
        <v>52.75</v>
      </c>
      <c r="M1040" s="488">
        <v>105.5</v>
      </c>
      <c r="N1040" s="487">
        <v>2</v>
      </c>
      <c r="O1040" s="573">
        <v>1</v>
      </c>
      <c r="P1040" s="488"/>
      <c r="Q1040" s="513">
        <v>0</v>
      </c>
      <c r="R1040" s="487"/>
      <c r="S1040" s="513">
        <v>0</v>
      </c>
      <c r="T1040" s="573"/>
      <c r="U1040" s="529">
        <v>0</v>
      </c>
    </row>
    <row r="1041" spans="1:21" ht="14.45" customHeight="1" x14ac:dyDescent="0.2">
      <c r="A1041" s="486">
        <v>27</v>
      </c>
      <c r="B1041" s="487" t="s">
        <v>503</v>
      </c>
      <c r="C1041" s="487" t="s">
        <v>511</v>
      </c>
      <c r="D1041" s="571" t="s">
        <v>1823</v>
      </c>
      <c r="E1041" s="572" t="s">
        <v>520</v>
      </c>
      <c r="F1041" s="487" t="s">
        <v>504</v>
      </c>
      <c r="G1041" s="487" t="s">
        <v>835</v>
      </c>
      <c r="H1041" s="487" t="s">
        <v>271</v>
      </c>
      <c r="I1041" s="487" t="s">
        <v>842</v>
      </c>
      <c r="J1041" s="487" t="s">
        <v>843</v>
      </c>
      <c r="K1041" s="487" t="s">
        <v>844</v>
      </c>
      <c r="L1041" s="488">
        <v>52.75</v>
      </c>
      <c r="M1041" s="488">
        <v>158.25</v>
      </c>
      <c r="N1041" s="487">
        <v>3</v>
      </c>
      <c r="O1041" s="573">
        <v>2.5</v>
      </c>
      <c r="P1041" s="488">
        <v>105.5</v>
      </c>
      <c r="Q1041" s="513">
        <v>0.66666666666666663</v>
      </c>
      <c r="R1041" s="487">
        <v>2</v>
      </c>
      <c r="S1041" s="513">
        <v>0.66666666666666663</v>
      </c>
      <c r="T1041" s="573">
        <v>1.5</v>
      </c>
      <c r="U1041" s="529">
        <v>0.6</v>
      </c>
    </row>
    <row r="1042" spans="1:21" ht="14.45" customHeight="1" x14ac:dyDescent="0.2">
      <c r="A1042" s="486">
        <v>27</v>
      </c>
      <c r="B1042" s="487" t="s">
        <v>503</v>
      </c>
      <c r="C1042" s="487" t="s">
        <v>511</v>
      </c>
      <c r="D1042" s="571" t="s">
        <v>1823</v>
      </c>
      <c r="E1042" s="572" t="s">
        <v>520</v>
      </c>
      <c r="F1042" s="487" t="s">
        <v>504</v>
      </c>
      <c r="G1042" s="487" t="s">
        <v>835</v>
      </c>
      <c r="H1042" s="487" t="s">
        <v>271</v>
      </c>
      <c r="I1042" s="487" t="s">
        <v>845</v>
      </c>
      <c r="J1042" s="487" t="s">
        <v>837</v>
      </c>
      <c r="K1042" s="487" t="s">
        <v>540</v>
      </c>
      <c r="L1042" s="488">
        <v>58.62</v>
      </c>
      <c r="M1042" s="488">
        <v>1172.3999999999999</v>
      </c>
      <c r="N1042" s="487">
        <v>20</v>
      </c>
      <c r="O1042" s="573">
        <v>20</v>
      </c>
      <c r="P1042" s="488">
        <v>879.3</v>
      </c>
      <c r="Q1042" s="513">
        <v>0.75</v>
      </c>
      <c r="R1042" s="487">
        <v>15</v>
      </c>
      <c r="S1042" s="513">
        <v>0.75</v>
      </c>
      <c r="T1042" s="573">
        <v>15</v>
      </c>
      <c r="U1042" s="529">
        <v>0.75</v>
      </c>
    </row>
    <row r="1043" spans="1:21" ht="14.45" customHeight="1" x14ac:dyDescent="0.2">
      <c r="A1043" s="486">
        <v>27</v>
      </c>
      <c r="B1043" s="487" t="s">
        <v>503</v>
      </c>
      <c r="C1043" s="487" t="s">
        <v>511</v>
      </c>
      <c r="D1043" s="571" t="s">
        <v>1823</v>
      </c>
      <c r="E1043" s="572" t="s">
        <v>520</v>
      </c>
      <c r="F1043" s="487" t="s">
        <v>504</v>
      </c>
      <c r="G1043" s="487" t="s">
        <v>835</v>
      </c>
      <c r="H1043" s="487" t="s">
        <v>271</v>
      </c>
      <c r="I1043" s="487" t="s">
        <v>1774</v>
      </c>
      <c r="J1043" s="487" t="s">
        <v>1775</v>
      </c>
      <c r="K1043" s="487" t="s">
        <v>1776</v>
      </c>
      <c r="L1043" s="488">
        <v>0</v>
      </c>
      <c r="M1043" s="488">
        <v>0</v>
      </c>
      <c r="N1043" s="487">
        <v>2</v>
      </c>
      <c r="O1043" s="573">
        <v>2</v>
      </c>
      <c r="P1043" s="488"/>
      <c r="Q1043" s="513"/>
      <c r="R1043" s="487"/>
      <c r="S1043" s="513">
        <v>0</v>
      </c>
      <c r="T1043" s="573"/>
      <c r="U1043" s="529">
        <v>0</v>
      </c>
    </row>
    <row r="1044" spans="1:21" ht="14.45" customHeight="1" x14ac:dyDescent="0.2">
      <c r="A1044" s="486">
        <v>27</v>
      </c>
      <c r="B1044" s="487" t="s">
        <v>503</v>
      </c>
      <c r="C1044" s="487" t="s">
        <v>511</v>
      </c>
      <c r="D1044" s="571" t="s">
        <v>1823</v>
      </c>
      <c r="E1044" s="572" t="s">
        <v>520</v>
      </c>
      <c r="F1044" s="487" t="s">
        <v>504</v>
      </c>
      <c r="G1044" s="487" t="s">
        <v>835</v>
      </c>
      <c r="H1044" s="487" t="s">
        <v>271</v>
      </c>
      <c r="I1044" s="487" t="s">
        <v>1252</v>
      </c>
      <c r="J1044" s="487" t="s">
        <v>837</v>
      </c>
      <c r="K1044" s="487" t="s">
        <v>838</v>
      </c>
      <c r="L1044" s="488">
        <v>31.65</v>
      </c>
      <c r="M1044" s="488">
        <v>94.949999999999989</v>
      </c>
      <c r="N1044" s="487">
        <v>3</v>
      </c>
      <c r="O1044" s="573">
        <v>1.5</v>
      </c>
      <c r="P1044" s="488">
        <v>31.65</v>
      </c>
      <c r="Q1044" s="513">
        <v>0.33333333333333337</v>
      </c>
      <c r="R1044" s="487">
        <v>1</v>
      </c>
      <c r="S1044" s="513">
        <v>0.33333333333333331</v>
      </c>
      <c r="T1044" s="573">
        <v>1</v>
      </c>
      <c r="U1044" s="529">
        <v>0.66666666666666663</v>
      </c>
    </row>
    <row r="1045" spans="1:21" ht="14.45" customHeight="1" x14ac:dyDescent="0.2">
      <c r="A1045" s="486">
        <v>27</v>
      </c>
      <c r="B1045" s="487" t="s">
        <v>503</v>
      </c>
      <c r="C1045" s="487" t="s">
        <v>511</v>
      </c>
      <c r="D1045" s="571" t="s">
        <v>1823</v>
      </c>
      <c r="E1045" s="572" t="s">
        <v>520</v>
      </c>
      <c r="F1045" s="487" t="s">
        <v>504</v>
      </c>
      <c r="G1045" s="487" t="s">
        <v>855</v>
      </c>
      <c r="H1045" s="487" t="s">
        <v>271</v>
      </c>
      <c r="I1045" s="487" t="s">
        <v>856</v>
      </c>
      <c r="J1045" s="487" t="s">
        <v>857</v>
      </c>
      <c r="K1045" s="487" t="s">
        <v>858</v>
      </c>
      <c r="L1045" s="488">
        <v>29.02</v>
      </c>
      <c r="M1045" s="488">
        <v>174.12</v>
      </c>
      <c r="N1045" s="487">
        <v>6</v>
      </c>
      <c r="O1045" s="573">
        <v>1</v>
      </c>
      <c r="P1045" s="488"/>
      <c r="Q1045" s="513">
        <v>0</v>
      </c>
      <c r="R1045" s="487"/>
      <c r="S1045" s="513">
        <v>0</v>
      </c>
      <c r="T1045" s="573"/>
      <c r="U1045" s="529">
        <v>0</v>
      </c>
    </row>
    <row r="1046" spans="1:21" ht="14.45" customHeight="1" x14ac:dyDescent="0.2">
      <c r="A1046" s="486">
        <v>27</v>
      </c>
      <c r="B1046" s="487" t="s">
        <v>503</v>
      </c>
      <c r="C1046" s="487" t="s">
        <v>511</v>
      </c>
      <c r="D1046" s="571" t="s">
        <v>1823</v>
      </c>
      <c r="E1046" s="572" t="s">
        <v>520</v>
      </c>
      <c r="F1046" s="487" t="s">
        <v>504</v>
      </c>
      <c r="G1046" s="487" t="s">
        <v>859</v>
      </c>
      <c r="H1046" s="487" t="s">
        <v>486</v>
      </c>
      <c r="I1046" s="487" t="s">
        <v>860</v>
      </c>
      <c r="J1046" s="487" t="s">
        <v>861</v>
      </c>
      <c r="K1046" s="487" t="s">
        <v>862</v>
      </c>
      <c r="L1046" s="488">
        <v>115.27</v>
      </c>
      <c r="M1046" s="488">
        <v>230.54</v>
      </c>
      <c r="N1046" s="487">
        <v>2</v>
      </c>
      <c r="O1046" s="573">
        <v>0.5</v>
      </c>
      <c r="P1046" s="488"/>
      <c r="Q1046" s="513">
        <v>0</v>
      </c>
      <c r="R1046" s="487"/>
      <c r="S1046" s="513">
        <v>0</v>
      </c>
      <c r="T1046" s="573"/>
      <c r="U1046" s="529">
        <v>0</v>
      </c>
    </row>
    <row r="1047" spans="1:21" ht="14.45" customHeight="1" x14ac:dyDescent="0.2">
      <c r="A1047" s="486">
        <v>27</v>
      </c>
      <c r="B1047" s="487" t="s">
        <v>503</v>
      </c>
      <c r="C1047" s="487" t="s">
        <v>511</v>
      </c>
      <c r="D1047" s="571" t="s">
        <v>1823</v>
      </c>
      <c r="E1047" s="572" t="s">
        <v>520</v>
      </c>
      <c r="F1047" s="487" t="s">
        <v>504</v>
      </c>
      <c r="G1047" s="487" t="s">
        <v>863</v>
      </c>
      <c r="H1047" s="487" t="s">
        <v>271</v>
      </c>
      <c r="I1047" s="487" t="s">
        <v>864</v>
      </c>
      <c r="J1047" s="487" t="s">
        <v>865</v>
      </c>
      <c r="K1047" s="487" t="s">
        <v>866</v>
      </c>
      <c r="L1047" s="488">
        <v>0</v>
      </c>
      <c r="M1047" s="488">
        <v>0</v>
      </c>
      <c r="N1047" s="487">
        <v>3</v>
      </c>
      <c r="O1047" s="573">
        <v>1</v>
      </c>
      <c r="P1047" s="488"/>
      <c r="Q1047" s="513"/>
      <c r="R1047" s="487"/>
      <c r="S1047" s="513">
        <v>0</v>
      </c>
      <c r="T1047" s="573"/>
      <c r="U1047" s="529">
        <v>0</v>
      </c>
    </row>
    <row r="1048" spans="1:21" ht="14.45" customHeight="1" x14ac:dyDescent="0.2">
      <c r="A1048" s="486">
        <v>27</v>
      </c>
      <c r="B1048" s="487" t="s">
        <v>503</v>
      </c>
      <c r="C1048" s="487" t="s">
        <v>511</v>
      </c>
      <c r="D1048" s="571" t="s">
        <v>1823</v>
      </c>
      <c r="E1048" s="572" t="s">
        <v>520</v>
      </c>
      <c r="F1048" s="487" t="s">
        <v>504</v>
      </c>
      <c r="G1048" s="487" t="s">
        <v>867</v>
      </c>
      <c r="H1048" s="487" t="s">
        <v>486</v>
      </c>
      <c r="I1048" s="487" t="s">
        <v>868</v>
      </c>
      <c r="J1048" s="487" t="s">
        <v>869</v>
      </c>
      <c r="K1048" s="487" t="s">
        <v>870</v>
      </c>
      <c r="L1048" s="488">
        <v>39.549999999999997</v>
      </c>
      <c r="M1048" s="488">
        <v>118.64999999999999</v>
      </c>
      <c r="N1048" s="487">
        <v>3</v>
      </c>
      <c r="O1048" s="573">
        <v>0.5</v>
      </c>
      <c r="P1048" s="488"/>
      <c r="Q1048" s="513">
        <v>0</v>
      </c>
      <c r="R1048" s="487"/>
      <c r="S1048" s="513">
        <v>0</v>
      </c>
      <c r="T1048" s="573"/>
      <c r="U1048" s="529">
        <v>0</v>
      </c>
    </row>
    <row r="1049" spans="1:21" ht="14.45" customHeight="1" x14ac:dyDescent="0.2">
      <c r="A1049" s="486">
        <v>27</v>
      </c>
      <c r="B1049" s="487" t="s">
        <v>503</v>
      </c>
      <c r="C1049" s="487" t="s">
        <v>511</v>
      </c>
      <c r="D1049" s="571" t="s">
        <v>1823</v>
      </c>
      <c r="E1049" s="572" t="s">
        <v>520</v>
      </c>
      <c r="F1049" s="487" t="s">
        <v>504</v>
      </c>
      <c r="G1049" s="487" t="s">
        <v>867</v>
      </c>
      <c r="H1049" s="487" t="s">
        <v>486</v>
      </c>
      <c r="I1049" s="487" t="s">
        <v>871</v>
      </c>
      <c r="J1049" s="487" t="s">
        <v>869</v>
      </c>
      <c r="K1049" s="487" t="s">
        <v>872</v>
      </c>
      <c r="L1049" s="488">
        <v>118.65</v>
      </c>
      <c r="M1049" s="488">
        <v>118.65</v>
      </c>
      <c r="N1049" s="487">
        <v>1</v>
      </c>
      <c r="O1049" s="573">
        <v>1</v>
      </c>
      <c r="P1049" s="488">
        <v>118.65</v>
      </c>
      <c r="Q1049" s="513">
        <v>1</v>
      </c>
      <c r="R1049" s="487">
        <v>1</v>
      </c>
      <c r="S1049" s="513">
        <v>1</v>
      </c>
      <c r="T1049" s="573">
        <v>1</v>
      </c>
      <c r="U1049" s="529">
        <v>1</v>
      </c>
    </row>
    <row r="1050" spans="1:21" ht="14.45" customHeight="1" x14ac:dyDescent="0.2">
      <c r="A1050" s="486">
        <v>27</v>
      </c>
      <c r="B1050" s="487" t="s">
        <v>503</v>
      </c>
      <c r="C1050" s="487" t="s">
        <v>511</v>
      </c>
      <c r="D1050" s="571" t="s">
        <v>1823</v>
      </c>
      <c r="E1050" s="572" t="s">
        <v>520</v>
      </c>
      <c r="F1050" s="487" t="s">
        <v>504</v>
      </c>
      <c r="G1050" s="487" t="s">
        <v>873</v>
      </c>
      <c r="H1050" s="487" t="s">
        <v>486</v>
      </c>
      <c r="I1050" s="487" t="s">
        <v>874</v>
      </c>
      <c r="J1050" s="487" t="s">
        <v>875</v>
      </c>
      <c r="K1050" s="487" t="s">
        <v>876</v>
      </c>
      <c r="L1050" s="488">
        <v>77.790000000000006</v>
      </c>
      <c r="M1050" s="488">
        <v>233.37</v>
      </c>
      <c r="N1050" s="487">
        <v>3</v>
      </c>
      <c r="O1050" s="573">
        <v>3</v>
      </c>
      <c r="P1050" s="488">
        <v>233.37</v>
      </c>
      <c r="Q1050" s="513">
        <v>1</v>
      </c>
      <c r="R1050" s="487">
        <v>3</v>
      </c>
      <c r="S1050" s="513">
        <v>1</v>
      </c>
      <c r="T1050" s="573">
        <v>3</v>
      </c>
      <c r="U1050" s="529">
        <v>1</v>
      </c>
    </row>
    <row r="1051" spans="1:21" ht="14.45" customHeight="1" x14ac:dyDescent="0.2">
      <c r="A1051" s="486">
        <v>27</v>
      </c>
      <c r="B1051" s="487" t="s">
        <v>503</v>
      </c>
      <c r="C1051" s="487" t="s">
        <v>511</v>
      </c>
      <c r="D1051" s="571" t="s">
        <v>1823</v>
      </c>
      <c r="E1051" s="572" t="s">
        <v>520</v>
      </c>
      <c r="F1051" s="487" t="s">
        <v>504</v>
      </c>
      <c r="G1051" s="487" t="s">
        <v>1467</v>
      </c>
      <c r="H1051" s="487" t="s">
        <v>271</v>
      </c>
      <c r="I1051" s="487" t="s">
        <v>1468</v>
      </c>
      <c r="J1051" s="487" t="s">
        <v>1469</v>
      </c>
      <c r="K1051" s="487" t="s">
        <v>1470</v>
      </c>
      <c r="L1051" s="488">
        <v>248.55</v>
      </c>
      <c r="M1051" s="488">
        <v>248.55</v>
      </c>
      <c r="N1051" s="487">
        <v>1</v>
      </c>
      <c r="O1051" s="573">
        <v>1</v>
      </c>
      <c r="P1051" s="488">
        <v>248.55</v>
      </c>
      <c r="Q1051" s="513">
        <v>1</v>
      </c>
      <c r="R1051" s="487">
        <v>1</v>
      </c>
      <c r="S1051" s="513">
        <v>1</v>
      </c>
      <c r="T1051" s="573">
        <v>1</v>
      </c>
      <c r="U1051" s="529">
        <v>1</v>
      </c>
    </row>
    <row r="1052" spans="1:21" ht="14.45" customHeight="1" x14ac:dyDescent="0.2">
      <c r="A1052" s="486">
        <v>27</v>
      </c>
      <c r="B1052" s="487" t="s">
        <v>503</v>
      </c>
      <c r="C1052" s="487" t="s">
        <v>511</v>
      </c>
      <c r="D1052" s="571" t="s">
        <v>1823</v>
      </c>
      <c r="E1052" s="572" t="s">
        <v>520</v>
      </c>
      <c r="F1052" s="487" t="s">
        <v>504</v>
      </c>
      <c r="G1052" s="487" t="s">
        <v>877</v>
      </c>
      <c r="H1052" s="487" t="s">
        <v>271</v>
      </c>
      <c r="I1052" s="487" t="s">
        <v>1777</v>
      </c>
      <c r="J1052" s="487" t="s">
        <v>1778</v>
      </c>
      <c r="K1052" s="487" t="s">
        <v>1779</v>
      </c>
      <c r="L1052" s="488">
        <v>86.43</v>
      </c>
      <c r="M1052" s="488">
        <v>345.72</v>
      </c>
      <c r="N1052" s="487">
        <v>4</v>
      </c>
      <c r="O1052" s="573">
        <v>1.5</v>
      </c>
      <c r="P1052" s="488">
        <v>345.72</v>
      </c>
      <c r="Q1052" s="513">
        <v>1</v>
      </c>
      <c r="R1052" s="487">
        <v>4</v>
      </c>
      <c r="S1052" s="513">
        <v>1</v>
      </c>
      <c r="T1052" s="573">
        <v>1.5</v>
      </c>
      <c r="U1052" s="529">
        <v>1</v>
      </c>
    </row>
    <row r="1053" spans="1:21" ht="14.45" customHeight="1" x14ac:dyDescent="0.2">
      <c r="A1053" s="486">
        <v>27</v>
      </c>
      <c r="B1053" s="487" t="s">
        <v>503</v>
      </c>
      <c r="C1053" s="487" t="s">
        <v>511</v>
      </c>
      <c r="D1053" s="571" t="s">
        <v>1823</v>
      </c>
      <c r="E1053" s="572" t="s">
        <v>520</v>
      </c>
      <c r="F1053" s="487" t="s">
        <v>504</v>
      </c>
      <c r="G1053" s="487" t="s">
        <v>877</v>
      </c>
      <c r="H1053" s="487" t="s">
        <v>271</v>
      </c>
      <c r="I1053" s="487" t="s">
        <v>1780</v>
      </c>
      <c r="J1053" s="487" t="s">
        <v>1778</v>
      </c>
      <c r="K1053" s="487" t="s">
        <v>1781</v>
      </c>
      <c r="L1053" s="488">
        <v>43.21</v>
      </c>
      <c r="M1053" s="488">
        <v>129.63</v>
      </c>
      <c r="N1053" s="487">
        <v>3</v>
      </c>
      <c r="O1053" s="573">
        <v>0.5</v>
      </c>
      <c r="P1053" s="488"/>
      <c r="Q1053" s="513">
        <v>0</v>
      </c>
      <c r="R1053" s="487"/>
      <c r="S1053" s="513">
        <v>0</v>
      </c>
      <c r="T1053" s="573"/>
      <c r="U1053" s="529">
        <v>0</v>
      </c>
    </row>
    <row r="1054" spans="1:21" ht="14.45" customHeight="1" x14ac:dyDescent="0.2">
      <c r="A1054" s="486">
        <v>27</v>
      </c>
      <c r="B1054" s="487" t="s">
        <v>503</v>
      </c>
      <c r="C1054" s="487" t="s">
        <v>511</v>
      </c>
      <c r="D1054" s="571" t="s">
        <v>1823</v>
      </c>
      <c r="E1054" s="572" t="s">
        <v>520</v>
      </c>
      <c r="F1054" s="487" t="s">
        <v>504</v>
      </c>
      <c r="G1054" s="487" t="s">
        <v>877</v>
      </c>
      <c r="H1054" s="487" t="s">
        <v>271</v>
      </c>
      <c r="I1054" s="487" t="s">
        <v>1258</v>
      </c>
      <c r="J1054" s="487" t="s">
        <v>879</v>
      </c>
      <c r="K1054" s="487" t="s">
        <v>1259</v>
      </c>
      <c r="L1054" s="488">
        <v>43.21</v>
      </c>
      <c r="M1054" s="488">
        <v>129.63</v>
      </c>
      <c r="N1054" s="487">
        <v>3</v>
      </c>
      <c r="O1054" s="573">
        <v>1</v>
      </c>
      <c r="P1054" s="488"/>
      <c r="Q1054" s="513">
        <v>0</v>
      </c>
      <c r="R1054" s="487"/>
      <c r="S1054" s="513">
        <v>0</v>
      </c>
      <c r="T1054" s="573"/>
      <c r="U1054" s="529">
        <v>0</v>
      </c>
    </row>
    <row r="1055" spans="1:21" ht="14.45" customHeight="1" x14ac:dyDescent="0.2">
      <c r="A1055" s="486">
        <v>27</v>
      </c>
      <c r="B1055" s="487" t="s">
        <v>503</v>
      </c>
      <c r="C1055" s="487" t="s">
        <v>511</v>
      </c>
      <c r="D1055" s="571" t="s">
        <v>1823</v>
      </c>
      <c r="E1055" s="572" t="s">
        <v>520</v>
      </c>
      <c r="F1055" s="487" t="s">
        <v>504</v>
      </c>
      <c r="G1055" s="487" t="s">
        <v>877</v>
      </c>
      <c r="H1055" s="487" t="s">
        <v>486</v>
      </c>
      <c r="I1055" s="487" t="s">
        <v>881</v>
      </c>
      <c r="J1055" s="487" t="s">
        <v>882</v>
      </c>
      <c r="K1055" s="487" t="s">
        <v>883</v>
      </c>
      <c r="L1055" s="488">
        <v>86.41</v>
      </c>
      <c r="M1055" s="488">
        <v>259.23</v>
      </c>
      <c r="N1055" s="487">
        <v>3</v>
      </c>
      <c r="O1055" s="573">
        <v>0.5</v>
      </c>
      <c r="P1055" s="488"/>
      <c r="Q1055" s="513">
        <v>0</v>
      </c>
      <c r="R1055" s="487"/>
      <c r="S1055" s="513">
        <v>0</v>
      </c>
      <c r="T1055" s="573"/>
      <c r="U1055" s="529">
        <v>0</v>
      </c>
    </row>
    <row r="1056" spans="1:21" ht="14.45" customHeight="1" x14ac:dyDescent="0.2">
      <c r="A1056" s="486">
        <v>27</v>
      </c>
      <c r="B1056" s="487" t="s">
        <v>503</v>
      </c>
      <c r="C1056" s="487" t="s">
        <v>511</v>
      </c>
      <c r="D1056" s="571" t="s">
        <v>1823</v>
      </c>
      <c r="E1056" s="572" t="s">
        <v>520</v>
      </c>
      <c r="F1056" s="487" t="s">
        <v>504</v>
      </c>
      <c r="G1056" s="487" t="s">
        <v>877</v>
      </c>
      <c r="H1056" s="487" t="s">
        <v>486</v>
      </c>
      <c r="I1056" s="487" t="s">
        <v>884</v>
      </c>
      <c r="J1056" s="487" t="s">
        <v>882</v>
      </c>
      <c r="K1056" s="487" t="s">
        <v>885</v>
      </c>
      <c r="L1056" s="488">
        <v>43.21</v>
      </c>
      <c r="M1056" s="488">
        <v>129.63</v>
      </c>
      <c r="N1056" s="487">
        <v>3</v>
      </c>
      <c r="O1056" s="573">
        <v>0.5</v>
      </c>
      <c r="P1056" s="488"/>
      <c r="Q1056" s="513">
        <v>0</v>
      </c>
      <c r="R1056" s="487"/>
      <c r="S1056" s="513">
        <v>0</v>
      </c>
      <c r="T1056" s="573"/>
      <c r="U1056" s="529">
        <v>0</v>
      </c>
    </row>
    <row r="1057" spans="1:21" ht="14.45" customHeight="1" x14ac:dyDescent="0.2">
      <c r="A1057" s="486">
        <v>27</v>
      </c>
      <c r="B1057" s="487" t="s">
        <v>503</v>
      </c>
      <c r="C1057" s="487" t="s">
        <v>511</v>
      </c>
      <c r="D1057" s="571" t="s">
        <v>1823</v>
      </c>
      <c r="E1057" s="572" t="s">
        <v>520</v>
      </c>
      <c r="F1057" s="487" t="s">
        <v>504</v>
      </c>
      <c r="G1057" s="487" t="s">
        <v>570</v>
      </c>
      <c r="H1057" s="487" t="s">
        <v>271</v>
      </c>
      <c r="I1057" s="487" t="s">
        <v>1264</v>
      </c>
      <c r="J1057" s="487" t="s">
        <v>895</v>
      </c>
      <c r="K1057" s="487" t="s">
        <v>896</v>
      </c>
      <c r="L1057" s="488">
        <v>234.07</v>
      </c>
      <c r="M1057" s="488">
        <v>468.14</v>
      </c>
      <c r="N1057" s="487">
        <v>2</v>
      </c>
      <c r="O1057" s="573">
        <v>2</v>
      </c>
      <c r="P1057" s="488">
        <v>468.14</v>
      </c>
      <c r="Q1057" s="513">
        <v>1</v>
      </c>
      <c r="R1057" s="487">
        <v>2</v>
      </c>
      <c r="S1057" s="513">
        <v>1</v>
      </c>
      <c r="T1057" s="573">
        <v>2</v>
      </c>
      <c r="U1057" s="529">
        <v>1</v>
      </c>
    </row>
    <row r="1058" spans="1:21" ht="14.45" customHeight="1" x14ac:dyDescent="0.2">
      <c r="A1058" s="486">
        <v>27</v>
      </c>
      <c r="B1058" s="487" t="s">
        <v>503</v>
      </c>
      <c r="C1058" s="487" t="s">
        <v>511</v>
      </c>
      <c r="D1058" s="571" t="s">
        <v>1823</v>
      </c>
      <c r="E1058" s="572" t="s">
        <v>520</v>
      </c>
      <c r="F1058" s="487" t="s">
        <v>504</v>
      </c>
      <c r="G1058" s="487" t="s">
        <v>570</v>
      </c>
      <c r="H1058" s="487" t="s">
        <v>271</v>
      </c>
      <c r="I1058" s="487" t="s">
        <v>892</v>
      </c>
      <c r="J1058" s="487" t="s">
        <v>572</v>
      </c>
      <c r="K1058" s="487" t="s">
        <v>893</v>
      </c>
      <c r="L1058" s="488">
        <v>117.03</v>
      </c>
      <c r="M1058" s="488">
        <v>117.03</v>
      </c>
      <c r="N1058" s="487">
        <v>1</v>
      </c>
      <c r="O1058" s="573">
        <v>0.5</v>
      </c>
      <c r="P1058" s="488"/>
      <c r="Q1058" s="513">
        <v>0</v>
      </c>
      <c r="R1058" s="487"/>
      <c r="S1058" s="513">
        <v>0</v>
      </c>
      <c r="T1058" s="573"/>
      <c r="U1058" s="529">
        <v>0</v>
      </c>
    </row>
    <row r="1059" spans="1:21" ht="14.45" customHeight="1" x14ac:dyDescent="0.2">
      <c r="A1059" s="486">
        <v>27</v>
      </c>
      <c r="B1059" s="487" t="s">
        <v>503</v>
      </c>
      <c r="C1059" s="487" t="s">
        <v>511</v>
      </c>
      <c r="D1059" s="571" t="s">
        <v>1823</v>
      </c>
      <c r="E1059" s="572" t="s">
        <v>520</v>
      </c>
      <c r="F1059" s="487" t="s">
        <v>504</v>
      </c>
      <c r="G1059" s="487" t="s">
        <v>570</v>
      </c>
      <c r="H1059" s="487" t="s">
        <v>271</v>
      </c>
      <c r="I1059" s="487" t="s">
        <v>571</v>
      </c>
      <c r="J1059" s="487" t="s">
        <v>572</v>
      </c>
      <c r="K1059" s="487" t="s">
        <v>573</v>
      </c>
      <c r="L1059" s="488">
        <v>58.52</v>
      </c>
      <c r="M1059" s="488">
        <v>117.04</v>
      </c>
      <c r="N1059" s="487">
        <v>2</v>
      </c>
      <c r="O1059" s="573">
        <v>1</v>
      </c>
      <c r="P1059" s="488">
        <v>58.52</v>
      </c>
      <c r="Q1059" s="513">
        <v>0.5</v>
      </c>
      <c r="R1059" s="487">
        <v>1</v>
      </c>
      <c r="S1059" s="513">
        <v>0.5</v>
      </c>
      <c r="T1059" s="573">
        <v>0.5</v>
      </c>
      <c r="U1059" s="529">
        <v>0.5</v>
      </c>
    </row>
    <row r="1060" spans="1:21" ht="14.45" customHeight="1" x14ac:dyDescent="0.2">
      <c r="A1060" s="486">
        <v>27</v>
      </c>
      <c r="B1060" s="487" t="s">
        <v>503</v>
      </c>
      <c r="C1060" s="487" t="s">
        <v>511</v>
      </c>
      <c r="D1060" s="571" t="s">
        <v>1823</v>
      </c>
      <c r="E1060" s="572" t="s">
        <v>520</v>
      </c>
      <c r="F1060" s="487" t="s">
        <v>504</v>
      </c>
      <c r="G1060" s="487" t="s">
        <v>1271</v>
      </c>
      <c r="H1060" s="487" t="s">
        <v>271</v>
      </c>
      <c r="I1060" s="487" t="s">
        <v>1272</v>
      </c>
      <c r="J1060" s="487" t="s">
        <v>1273</v>
      </c>
      <c r="K1060" s="487" t="s">
        <v>975</v>
      </c>
      <c r="L1060" s="488">
        <v>0</v>
      </c>
      <c r="M1060" s="488">
        <v>0</v>
      </c>
      <c r="N1060" s="487">
        <v>9</v>
      </c>
      <c r="O1060" s="573">
        <v>1</v>
      </c>
      <c r="P1060" s="488">
        <v>0</v>
      </c>
      <c r="Q1060" s="513"/>
      <c r="R1060" s="487">
        <v>9</v>
      </c>
      <c r="S1060" s="513">
        <v>1</v>
      </c>
      <c r="T1060" s="573">
        <v>1</v>
      </c>
      <c r="U1060" s="529">
        <v>1</v>
      </c>
    </row>
    <row r="1061" spans="1:21" ht="14.45" customHeight="1" x14ac:dyDescent="0.2">
      <c r="A1061" s="486">
        <v>27</v>
      </c>
      <c r="B1061" s="487" t="s">
        <v>503</v>
      </c>
      <c r="C1061" s="487" t="s">
        <v>511</v>
      </c>
      <c r="D1061" s="571" t="s">
        <v>1823</v>
      </c>
      <c r="E1061" s="572" t="s">
        <v>520</v>
      </c>
      <c r="F1061" s="487" t="s">
        <v>504</v>
      </c>
      <c r="G1061" s="487" t="s">
        <v>904</v>
      </c>
      <c r="H1061" s="487" t="s">
        <v>271</v>
      </c>
      <c r="I1061" s="487" t="s">
        <v>905</v>
      </c>
      <c r="J1061" s="487" t="s">
        <v>906</v>
      </c>
      <c r="K1061" s="487" t="s">
        <v>893</v>
      </c>
      <c r="L1061" s="488">
        <v>134.47999999999999</v>
      </c>
      <c r="M1061" s="488">
        <v>537.91999999999996</v>
      </c>
      <c r="N1061" s="487">
        <v>4</v>
      </c>
      <c r="O1061" s="573">
        <v>1</v>
      </c>
      <c r="P1061" s="488">
        <v>537.91999999999996</v>
      </c>
      <c r="Q1061" s="513">
        <v>1</v>
      </c>
      <c r="R1061" s="487">
        <v>4</v>
      </c>
      <c r="S1061" s="513">
        <v>1</v>
      </c>
      <c r="T1061" s="573">
        <v>1</v>
      </c>
      <c r="U1061" s="529">
        <v>1</v>
      </c>
    </row>
    <row r="1062" spans="1:21" ht="14.45" customHeight="1" x14ac:dyDescent="0.2">
      <c r="A1062" s="486">
        <v>27</v>
      </c>
      <c r="B1062" s="487" t="s">
        <v>503</v>
      </c>
      <c r="C1062" s="487" t="s">
        <v>511</v>
      </c>
      <c r="D1062" s="571" t="s">
        <v>1823</v>
      </c>
      <c r="E1062" s="572" t="s">
        <v>520</v>
      </c>
      <c r="F1062" s="487" t="s">
        <v>504</v>
      </c>
      <c r="G1062" s="487" t="s">
        <v>578</v>
      </c>
      <c r="H1062" s="487" t="s">
        <v>271</v>
      </c>
      <c r="I1062" s="487" t="s">
        <v>907</v>
      </c>
      <c r="J1062" s="487" t="s">
        <v>908</v>
      </c>
      <c r="K1062" s="487" t="s">
        <v>581</v>
      </c>
      <c r="L1062" s="488">
        <v>32.76</v>
      </c>
      <c r="M1062" s="488">
        <v>131.04</v>
      </c>
      <c r="N1062" s="487">
        <v>4</v>
      </c>
      <c r="O1062" s="573">
        <v>1.5</v>
      </c>
      <c r="P1062" s="488"/>
      <c r="Q1062" s="513">
        <v>0</v>
      </c>
      <c r="R1062" s="487"/>
      <c r="S1062" s="513">
        <v>0</v>
      </c>
      <c r="T1062" s="573"/>
      <c r="U1062" s="529">
        <v>0</v>
      </c>
    </row>
    <row r="1063" spans="1:21" ht="14.45" customHeight="1" x14ac:dyDescent="0.2">
      <c r="A1063" s="486">
        <v>27</v>
      </c>
      <c r="B1063" s="487" t="s">
        <v>503</v>
      </c>
      <c r="C1063" s="487" t="s">
        <v>511</v>
      </c>
      <c r="D1063" s="571" t="s">
        <v>1823</v>
      </c>
      <c r="E1063" s="572" t="s">
        <v>520</v>
      </c>
      <c r="F1063" s="487" t="s">
        <v>504</v>
      </c>
      <c r="G1063" s="487" t="s">
        <v>578</v>
      </c>
      <c r="H1063" s="487" t="s">
        <v>271</v>
      </c>
      <c r="I1063" s="487" t="s">
        <v>579</v>
      </c>
      <c r="J1063" s="487" t="s">
        <v>580</v>
      </c>
      <c r="K1063" s="487" t="s">
        <v>581</v>
      </c>
      <c r="L1063" s="488">
        <v>32.76</v>
      </c>
      <c r="M1063" s="488">
        <v>294.84000000000003</v>
      </c>
      <c r="N1063" s="487">
        <v>9</v>
      </c>
      <c r="O1063" s="573">
        <v>3</v>
      </c>
      <c r="P1063" s="488">
        <v>294.84000000000003</v>
      </c>
      <c r="Q1063" s="513">
        <v>1</v>
      </c>
      <c r="R1063" s="487">
        <v>9</v>
      </c>
      <c r="S1063" s="513">
        <v>1</v>
      </c>
      <c r="T1063" s="573">
        <v>3</v>
      </c>
      <c r="U1063" s="529">
        <v>1</v>
      </c>
    </row>
    <row r="1064" spans="1:21" ht="14.45" customHeight="1" x14ac:dyDescent="0.2">
      <c r="A1064" s="486">
        <v>27</v>
      </c>
      <c r="B1064" s="487" t="s">
        <v>503</v>
      </c>
      <c r="C1064" s="487" t="s">
        <v>511</v>
      </c>
      <c r="D1064" s="571" t="s">
        <v>1823</v>
      </c>
      <c r="E1064" s="572" t="s">
        <v>520</v>
      </c>
      <c r="F1064" s="487" t="s">
        <v>504</v>
      </c>
      <c r="G1064" s="487" t="s">
        <v>578</v>
      </c>
      <c r="H1064" s="487" t="s">
        <v>486</v>
      </c>
      <c r="I1064" s="487" t="s">
        <v>1281</v>
      </c>
      <c r="J1064" s="487" t="s">
        <v>580</v>
      </c>
      <c r="K1064" s="487" t="s">
        <v>1282</v>
      </c>
      <c r="L1064" s="488">
        <v>114.65</v>
      </c>
      <c r="M1064" s="488">
        <v>114.65</v>
      </c>
      <c r="N1064" s="487">
        <v>1</v>
      </c>
      <c r="O1064" s="573">
        <v>1</v>
      </c>
      <c r="P1064" s="488">
        <v>114.65</v>
      </c>
      <c r="Q1064" s="513">
        <v>1</v>
      </c>
      <c r="R1064" s="487">
        <v>1</v>
      </c>
      <c r="S1064" s="513">
        <v>1</v>
      </c>
      <c r="T1064" s="573">
        <v>1</v>
      </c>
      <c r="U1064" s="529">
        <v>1</v>
      </c>
    </row>
    <row r="1065" spans="1:21" ht="14.45" customHeight="1" x14ac:dyDescent="0.2">
      <c r="A1065" s="486">
        <v>27</v>
      </c>
      <c r="B1065" s="487" t="s">
        <v>503</v>
      </c>
      <c r="C1065" s="487" t="s">
        <v>511</v>
      </c>
      <c r="D1065" s="571" t="s">
        <v>1823</v>
      </c>
      <c r="E1065" s="572" t="s">
        <v>520</v>
      </c>
      <c r="F1065" s="487" t="s">
        <v>504</v>
      </c>
      <c r="G1065" s="487" t="s">
        <v>910</v>
      </c>
      <c r="H1065" s="487" t="s">
        <v>271</v>
      </c>
      <c r="I1065" s="487" t="s">
        <v>1675</v>
      </c>
      <c r="J1065" s="487" t="s">
        <v>1676</v>
      </c>
      <c r="K1065" s="487" t="s">
        <v>922</v>
      </c>
      <c r="L1065" s="488">
        <v>201.73</v>
      </c>
      <c r="M1065" s="488">
        <v>201.73</v>
      </c>
      <c r="N1065" s="487">
        <v>1</v>
      </c>
      <c r="O1065" s="573">
        <v>0.5</v>
      </c>
      <c r="P1065" s="488"/>
      <c r="Q1065" s="513">
        <v>0</v>
      </c>
      <c r="R1065" s="487"/>
      <c r="S1065" s="513">
        <v>0</v>
      </c>
      <c r="T1065" s="573"/>
      <c r="U1065" s="529">
        <v>0</v>
      </c>
    </row>
    <row r="1066" spans="1:21" ht="14.45" customHeight="1" x14ac:dyDescent="0.2">
      <c r="A1066" s="486">
        <v>27</v>
      </c>
      <c r="B1066" s="487" t="s">
        <v>503</v>
      </c>
      <c r="C1066" s="487" t="s">
        <v>511</v>
      </c>
      <c r="D1066" s="571" t="s">
        <v>1823</v>
      </c>
      <c r="E1066" s="572" t="s">
        <v>520</v>
      </c>
      <c r="F1066" s="487" t="s">
        <v>504</v>
      </c>
      <c r="G1066" s="487" t="s">
        <v>910</v>
      </c>
      <c r="H1066" s="487" t="s">
        <v>271</v>
      </c>
      <c r="I1066" s="487" t="s">
        <v>914</v>
      </c>
      <c r="J1066" s="487" t="s">
        <v>915</v>
      </c>
      <c r="K1066" s="487" t="s">
        <v>916</v>
      </c>
      <c r="L1066" s="488">
        <v>185.26</v>
      </c>
      <c r="M1066" s="488">
        <v>185.26</v>
      </c>
      <c r="N1066" s="487">
        <v>1</v>
      </c>
      <c r="O1066" s="573">
        <v>0.5</v>
      </c>
      <c r="P1066" s="488"/>
      <c r="Q1066" s="513">
        <v>0</v>
      </c>
      <c r="R1066" s="487"/>
      <c r="S1066" s="513">
        <v>0</v>
      </c>
      <c r="T1066" s="573"/>
      <c r="U1066" s="529">
        <v>0</v>
      </c>
    </row>
    <row r="1067" spans="1:21" ht="14.45" customHeight="1" x14ac:dyDescent="0.2">
      <c r="A1067" s="486">
        <v>27</v>
      </c>
      <c r="B1067" s="487" t="s">
        <v>503</v>
      </c>
      <c r="C1067" s="487" t="s">
        <v>511</v>
      </c>
      <c r="D1067" s="571" t="s">
        <v>1823</v>
      </c>
      <c r="E1067" s="572" t="s">
        <v>520</v>
      </c>
      <c r="F1067" s="487" t="s">
        <v>504</v>
      </c>
      <c r="G1067" s="487" t="s">
        <v>910</v>
      </c>
      <c r="H1067" s="487" t="s">
        <v>271</v>
      </c>
      <c r="I1067" s="487" t="s">
        <v>917</v>
      </c>
      <c r="J1067" s="487" t="s">
        <v>915</v>
      </c>
      <c r="K1067" s="487" t="s">
        <v>916</v>
      </c>
      <c r="L1067" s="488">
        <v>301.2</v>
      </c>
      <c r="M1067" s="488">
        <v>301.2</v>
      </c>
      <c r="N1067" s="487">
        <v>1</v>
      </c>
      <c r="O1067" s="573">
        <v>0.5</v>
      </c>
      <c r="P1067" s="488"/>
      <c r="Q1067" s="513">
        <v>0</v>
      </c>
      <c r="R1067" s="487"/>
      <c r="S1067" s="513">
        <v>0</v>
      </c>
      <c r="T1067" s="573"/>
      <c r="U1067" s="529">
        <v>0</v>
      </c>
    </row>
    <row r="1068" spans="1:21" ht="14.45" customHeight="1" x14ac:dyDescent="0.2">
      <c r="A1068" s="486">
        <v>27</v>
      </c>
      <c r="B1068" s="487" t="s">
        <v>503</v>
      </c>
      <c r="C1068" s="487" t="s">
        <v>511</v>
      </c>
      <c r="D1068" s="571" t="s">
        <v>1823</v>
      </c>
      <c r="E1068" s="572" t="s">
        <v>520</v>
      </c>
      <c r="F1068" s="487" t="s">
        <v>504</v>
      </c>
      <c r="G1068" s="487" t="s">
        <v>910</v>
      </c>
      <c r="H1068" s="487" t="s">
        <v>271</v>
      </c>
      <c r="I1068" s="487" t="s">
        <v>918</v>
      </c>
      <c r="J1068" s="487" t="s">
        <v>915</v>
      </c>
      <c r="K1068" s="487" t="s">
        <v>919</v>
      </c>
      <c r="L1068" s="488">
        <v>93.71</v>
      </c>
      <c r="M1068" s="488">
        <v>187.42</v>
      </c>
      <c r="N1068" s="487">
        <v>2</v>
      </c>
      <c r="O1068" s="573">
        <v>1</v>
      </c>
      <c r="P1068" s="488">
        <v>187.42</v>
      </c>
      <c r="Q1068" s="513">
        <v>1</v>
      </c>
      <c r="R1068" s="487">
        <v>2</v>
      </c>
      <c r="S1068" s="513">
        <v>1</v>
      </c>
      <c r="T1068" s="573">
        <v>1</v>
      </c>
      <c r="U1068" s="529">
        <v>1</v>
      </c>
    </row>
    <row r="1069" spans="1:21" ht="14.45" customHeight="1" x14ac:dyDescent="0.2">
      <c r="A1069" s="486">
        <v>27</v>
      </c>
      <c r="B1069" s="487" t="s">
        <v>503</v>
      </c>
      <c r="C1069" s="487" t="s">
        <v>511</v>
      </c>
      <c r="D1069" s="571" t="s">
        <v>1823</v>
      </c>
      <c r="E1069" s="572" t="s">
        <v>520</v>
      </c>
      <c r="F1069" s="487" t="s">
        <v>504</v>
      </c>
      <c r="G1069" s="487" t="s">
        <v>582</v>
      </c>
      <c r="H1069" s="487" t="s">
        <v>271</v>
      </c>
      <c r="I1069" s="487" t="s">
        <v>927</v>
      </c>
      <c r="J1069" s="487" t="s">
        <v>928</v>
      </c>
      <c r="K1069" s="487" t="s">
        <v>929</v>
      </c>
      <c r="L1069" s="488">
        <v>172.91</v>
      </c>
      <c r="M1069" s="488">
        <v>172.91</v>
      </c>
      <c r="N1069" s="487">
        <v>1</v>
      </c>
      <c r="O1069" s="573">
        <v>1</v>
      </c>
      <c r="P1069" s="488"/>
      <c r="Q1069" s="513">
        <v>0</v>
      </c>
      <c r="R1069" s="487"/>
      <c r="S1069" s="513">
        <v>0</v>
      </c>
      <c r="T1069" s="573"/>
      <c r="U1069" s="529">
        <v>0</v>
      </c>
    </row>
    <row r="1070" spans="1:21" ht="14.45" customHeight="1" x14ac:dyDescent="0.2">
      <c r="A1070" s="486">
        <v>27</v>
      </c>
      <c r="B1070" s="487" t="s">
        <v>503</v>
      </c>
      <c r="C1070" s="487" t="s">
        <v>511</v>
      </c>
      <c r="D1070" s="571" t="s">
        <v>1823</v>
      </c>
      <c r="E1070" s="572" t="s">
        <v>520</v>
      </c>
      <c r="F1070" s="487" t="s">
        <v>504</v>
      </c>
      <c r="G1070" s="487" t="s">
        <v>582</v>
      </c>
      <c r="H1070" s="487" t="s">
        <v>486</v>
      </c>
      <c r="I1070" s="487" t="s">
        <v>583</v>
      </c>
      <c r="J1070" s="487" t="s">
        <v>584</v>
      </c>
      <c r="K1070" s="487" t="s">
        <v>585</v>
      </c>
      <c r="L1070" s="488">
        <v>102.93</v>
      </c>
      <c r="M1070" s="488">
        <v>102.93</v>
      </c>
      <c r="N1070" s="487">
        <v>1</v>
      </c>
      <c r="O1070" s="573">
        <v>1</v>
      </c>
      <c r="P1070" s="488">
        <v>102.93</v>
      </c>
      <c r="Q1070" s="513">
        <v>1</v>
      </c>
      <c r="R1070" s="487">
        <v>1</v>
      </c>
      <c r="S1070" s="513">
        <v>1</v>
      </c>
      <c r="T1070" s="573">
        <v>1</v>
      </c>
      <c r="U1070" s="529">
        <v>1</v>
      </c>
    </row>
    <row r="1071" spans="1:21" ht="14.45" customHeight="1" x14ac:dyDescent="0.2">
      <c r="A1071" s="486">
        <v>27</v>
      </c>
      <c r="B1071" s="487" t="s">
        <v>503</v>
      </c>
      <c r="C1071" s="487" t="s">
        <v>511</v>
      </c>
      <c r="D1071" s="571" t="s">
        <v>1823</v>
      </c>
      <c r="E1071" s="572" t="s">
        <v>520</v>
      </c>
      <c r="F1071" s="487" t="s">
        <v>504</v>
      </c>
      <c r="G1071" s="487" t="s">
        <v>582</v>
      </c>
      <c r="H1071" s="487" t="s">
        <v>271</v>
      </c>
      <c r="I1071" s="487" t="s">
        <v>930</v>
      </c>
      <c r="J1071" s="487" t="s">
        <v>584</v>
      </c>
      <c r="K1071" s="487" t="s">
        <v>931</v>
      </c>
      <c r="L1071" s="488">
        <v>97.76</v>
      </c>
      <c r="M1071" s="488">
        <v>97.76</v>
      </c>
      <c r="N1071" s="487">
        <v>1</v>
      </c>
      <c r="O1071" s="573">
        <v>0.5</v>
      </c>
      <c r="P1071" s="488">
        <v>97.76</v>
      </c>
      <c r="Q1071" s="513">
        <v>1</v>
      </c>
      <c r="R1071" s="487">
        <v>1</v>
      </c>
      <c r="S1071" s="513">
        <v>1</v>
      </c>
      <c r="T1071" s="573">
        <v>0.5</v>
      </c>
      <c r="U1071" s="529">
        <v>1</v>
      </c>
    </row>
    <row r="1072" spans="1:21" ht="14.45" customHeight="1" x14ac:dyDescent="0.2">
      <c r="A1072" s="486">
        <v>27</v>
      </c>
      <c r="B1072" s="487" t="s">
        <v>503</v>
      </c>
      <c r="C1072" s="487" t="s">
        <v>511</v>
      </c>
      <c r="D1072" s="571" t="s">
        <v>1823</v>
      </c>
      <c r="E1072" s="572" t="s">
        <v>520</v>
      </c>
      <c r="F1072" s="487" t="s">
        <v>504</v>
      </c>
      <c r="G1072" s="487" t="s">
        <v>582</v>
      </c>
      <c r="H1072" s="487" t="s">
        <v>271</v>
      </c>
      <c r="I1072" s="487" t="s">
        <v>1782</v>
      </c>
      <c r="J1072" s="487" t="s">
        <v>1783</v>
      </c>
      <c r="K1072" s="487" t="s">
        <v>1784</v>
      </c>
      <c r="L1072" s="488">
        <v>28.81</v>
      </c>
      <c r="M1072" s="488">
        <v>172.85999999999999</v>
      </c>
      <c r="N1072" s="487">
        <v>6</v>
      </c>
      <c r="O1072" s="573">
        <v>1</v>
      </c>
      <c r="P1072" s="488"/>
      <c r="Q1072" s="513">
        <v>0</v>
      </c>
      <c r="R1072" s="487"/>
      <c r="S1072" s="513">
        <v>0</v>
      </c>
      <c r="T1072" s="573"/>
      <c r="U1072" s="529">
        <v>0</v>
      </c>
    </row>
    <row r="1073" spans="1:21" ht="14.45" customHeight="1" x14ac:dyDescent="0.2">
      <c r="A1073" s="486">
        <v>27</v>
      </c>
      <c r="B1073" s="487" t="s">
        <v>503</v>
      </c>
      <c r="C1073" s="487" t="s">
        <v>511</v>
      </c>
      <c r="D1073" s="571" t="s">
        <v>1823</v>
      </c>
      <c r="E1073" s="572" t="s">
        <v>520</v>
      </c>
      <c r="F1073" s="487" t="s">
        <v>504</v>
      </c>
      <c r="G1073" s="487" t="s">
        <v>1686</v>
      </c>
      <c r="H1073" s="487" t="s">
        <v>271</v>
      </c>
      <c r="I1073" s="487" t="s">
        <v>1785</v>
      </c>
      <c r="J1073" s="487" t="s">
        <v>1688</v>
      </c>
      <c r="K1073" s="487" t="s">
        <v>1786</v>
      </c>
      <c r="L1073" s="488">
        <v>173.31</v>
      </c>
      <c r="M1073" s="488">
        <v>346.62</v>
      </c>
      <c r="N1073" s="487">
        <v>2</v>
      </c>
      <c r="O1073" s="573">
        <v>1</v>
      </c>
      <c r="P1073" s="488"/>
      <c r="Q1073" s="513">
        <v>0</v>
      </c>
      <c r="R1073" s="487"/>
      <c r="S1073" s="513">
        <v>0</v>
      </c>
      <c r="T1073" s="573"/>
      <c r="U1073" s="529">
        <v>0</v>
      </c>
    </row>
    <row r="1074" spans="1:21" ht="14.45" customHeight="1" x14ac:dyDescent="0.2">
      <c r="A1074" s="486">
        <v>27</v>
      </c>
      <c r="B1074" s="487" t="s">
        <v>503</v>
      </c>
      <c r="C1074" s="487" t="s">
        <v>511</v>
      </c>
      <c r="D1074" s="571" t="s">
        <v>1823</v>
      </c>
      <c r="E1074" s="572" t="s">
        <v>520</v>
      </c>
      <c r="F1074" s="487" t="s">
        <v>504</v>
      </c>
      <c r="G1074" s="487" t="s">
        <v>586</v>
      </c>
      <c r="H1074" s="487" t="s">
        <v>486</v>
      </c>
      <c r="I1074" s="487" t="s">
        <v>936</v>
      </c>
      <c r="J1074" s="487" t="s">
        <v>588</v>
      </c>
      <c r="K1074" s="487" t="s">
        <v>697</v>
      </c>
      <c r="L1074" s="488">
        <v>34.47</v>
      </c>
      <c r="M1074" s="488">
        <v>551.52</v>
      </c>
      <c r="N1074" s="487">
        <v>16</v>
      </c>
      <c r="O1074" s="573">
        <v>7.5</v>
      </c>
      <c r="P1074" s="488">
        <v>137.88</v>
      </c>
      <c r="Q1074" s="513">
        <v>0.25</v>
      </c>
      <c r="R1074" s="487">
        <v>4</v>
      </c>
      <c r="S1074" s="513">
        <v>0.25</v>
      </c>
      <c r="T1074" s="573">
        <v>3</v>
      </c>
      <c r="U1074" s="529">
        <v>0.4</v>
      </c>
    </row>
    <row r="1075" spans="1:21" ht="14.45" customHeight="1" x14ac:dyDescent="0.2">
      <c r="A1075" s="486">
        <v>27</v>
      </c>
      <c r="B1075" s="487" t="s">
        <v>503</v>
      </c>
      <c r="C1075" s="487" t="s">
        <v>511</v>
      </c>
      <c r="D1075" s="571" t="s">
        <v>1823</v>
      </c>
      <c r="E1075" s="572" t="s">
        <v>520</v>
      </c>
      <c r="F1075" s="487" t="s">
        <v>504</v>
      </c>
      <c r="G1075" s="487" t="s">
        <v>586</v>
      </c>
      <c r="H1075" s="487" t="s">
        <v>486</v>
      </c>
      <c r="I1075" s="487" t="s">
        <v>587</v>
      </c>
      <c r="J1075" s="487" t="s">
        <v>588</v>
      </c>
      <c r="K1075" s="487" t="s">
        <v>589</v>
      </c>
      <c r="L1075" s="488">
        <v>103.4</v>
      </c>
      <c r="M1075" s="488">
        <v>723.80000000000007</v>
      </c>
      <c r="N1075" s="487">
        <v>7</v>
      </c>
      <c r="O1075" s="573">
        <v>5.5</v>
      </c>
      <c r="P1075" s="488">
        <v>310.20000000000005</v>
      </c>
      <c r="Q1075" s="513">
        <v>0.4285714285714286</v>
      </c>
      <c r="R1075" s="487">
        <v>3</v>
      </c>
      <c r="S1075" s="513">
        <v>0.42857142857142855</v>
      </c>
      <c r="T1075" s="573">
        <v>2.5</v>
      </c>
      <c r="U1075" s="529">
        <v>0.45454545454545453</v>
      </c>
    </row>
    <row r="1076" spans="1:21" ht="14.45" customHeight="1" x14ac:dyDescent="0.2">
      <c r="A1076" s="486">
        <v>27</v>
      </c>
      <c r="B1076" s="487" t="s">
        <v>503</v>
      </c>
      <c r="C1076" s="487" t="s">
        <v>511</v>
      </c>
      <c r="D1076" s="571" t="s">
        <v>1823</v>
      </c>
      <c r="E1076" s="572" t="s">
        <v>520</v>
      </c>
      <c r="F1076" s="487" t="s">
        <v>504</v>
      </c>
      <c r="G1076" s="487" t="s">
        <v>586</v>
      </c>
      <c r="H1076" s="487" t="s">
        <v>486</v>
      </c>
      <c r="I1076" s="487" t="s">
        <v>1787</v>
      </c>
      <c r="J1076" s="487" t="s">
        <v>938</v>
      </c>
      <c r="K1076" s="487" t="s">
        <v>704</v>
      </c>
      <c r="L1076" s="488">
        <v>68.930000000000007</v>
      </c>
      <c r="M1076" s="488">
        <v>68.930000000000007</v>
      </c>
      <c r="N1076" s="487">
        <v>1</v>
      </c>
      <c r="O1076" s="573">
        <v>1</v>
      </c>
      <c r="P1076" s="488">
        <v>68.930000000000007</v>
      </c>
      <c r="Q1076" s="513">
        <v>1</v>
      </c>
      <c r="R1076" s="487">
        <v>1</v>
      </c>
      <c r="S1076" s="513">
        <v>1</v>
      </c>
      <c r="T1076" s="573">
        <v>1</v>
      </c>
      <c r="U1076" s="529">
        <v>1</v>
      </c>
    </row>
    <row r="1077" spans="1:21" ht="14.45" customHeight="1" x14ac:dyDescent="0.2">
      <c r="A1077" s="486">
        <v>27</v>
      </c>
      <c r="B1077" s="487" t="s">
        <v>503</v>
      </c>
      <c r="C1077" s="487" t="s">
        <v>511</v>
      </c>
      <c r="D1077" s="571" t="s">
        <v>1823</v>
      </c>
      <c r="E1077" s="572" t="s">
        <v>520</v>
      </c>
      <c r="F1077" s="487" t="s">
        <v>504</v>
      </c>
      <c r="G1077" s="487" t="s">
        <v>586</v>
      </c>
      <c r="H1077" s="487" t="s">
        <v>271</v>
      </c>
      <c r="I1077" s="487" t="s">
        <v>940</v>
      </c>
      <c r="J1077" s="487" t="s">
        <v>941</v>
      </c>
      <c r="K1077" s="487" t="s">
        <v>942</v>
      </c>
      <c r="L1077" s="488">
        <v>34.47</v>
      </c>
      <c r="M1077" s="488">
        <v>68.94</v>
      </c>
      <c r="N1077" s="487">
        <v>2</v>
      </c>
      <c r="O1077" s="573">
        <v>0.5</v>
      </c>
      <c r="P1077" s="488"/>
      <c r="Q1077" s="513">
        <v>0</v>
      </c>
      <c r="R1077" s="487"/>
      <c r="S1077" s="513">
        <v>0</v>
      </c>
      <c r="T1077" s="573"/>
      <c r="U1077" s="529">
        <v>0</v>
      </c>
    </row>
    <row r="1078" spans="1:21" ht="14.45" customHeight="1" x14ac:dyDescent="0.2">
      <c r="A1078" s="486">
        <v>27</v>
      </c>
      <c r="B1078" s="487" t="s">
        <v>503</v>
      </c>
      <c r="C1078" s="487" t="s">
        <v>511</v>
      </c>
      <c r="D1078" s="571" t="s">
        <v>1823</v>
      </c>
      <c r="E1078" s="572" t="s">
        <v>520</v>
      </c>
      <c r="F1078" s="487" t="s">
        <v>504</v>
      </c>
      <c r="G1078" s="487" t="s">
        <v>586</v>
      </c>
      <c r="H1078" s="487" t="s">
        <v>271</v>
      </c>
      <c r="I1078" s="487" t="s">
        <v>943</v>
      </c>
      <c r="J1078" s="487" t="s">
        <v>941</v>
      </c>
      <c r="K1078" s="487" t="s">
        <v>942</v>
      </c>
      <c r="L1078" s="488">
        <v>34.47</v>
      </c>
      <c r="M1078" s="488">
        <v>68.94</v>
      </c>
      <c r="N1078" s="487">
        <v>2</v>
      </c>
      <c r="O1078" s="573">
        <v>0.5</v>
      </c>
      <c r="P1078" s="488"/>
      <c r="Q1078" s="513">
        <v>0</v>
      </c>
      <c r="R1078" s="487"/>
      <c r="S1078" s="513">
        <v>0</v>
      </c>
      <c r="T1078" s="573"/>
      <c r="U1078" s="529">
        <v>0</v>
      </c>
    </row>
    <row r="1079" spans="1:21" ht="14.45" customHeight="1" x14ac:dyDescent="0.2">
      <c r="A1079" s="486">
        <v>27</v>
      </c>
      <c r="B1079" s="487" t="s">
        <v>503</v>
      </c>
      <c r="C1079" s="487" t="s">
        <v>511</v>
      </c>
      <c r="D1079" s="571" t="s">
        <v>1823</v>
      </c>
      <c r="E1079" s="572" t="s">
        <v>520</v>
      </c>
      <c r="F1079" s="487" t="s">
        <v>504</v>
      </c>
      <c r="G1079" s="487" t="s">
        <v>533</v>
      </c>
      <c r="H1079" s="487" t="s">
        <v>486</v>
      </c>
      <c r="I1079" s="487" t="s">
        <v>1298</v>
      </c>
      <c r="J1079" s="487" t="s">
        <v>535</v>
      </c>
      <c r="K1079" s="487" t="s">
        <v>1299</v>
      </c>
      <c r="L1079" s="488">
        <v>117.46</v>
      </c>
      <c r="M1079" s="488">
        <v>1644.44</v>
      </c>
      <c r="N1079" s="487">
        <v>14</v>
      </c>
      <c r="O1079" s="573">
        <v>7.5</v>
      </c>
      <c r="P1079" s="488">
        <v>939.68</v>
      </c>
      <c r="Q1079" s="513">
        <v>0.5714285714285714</v>
      </c>
      <c r="R1079" s="487">
        <v>8</v>
      </c>
      <c r="S1079" s="513">
        <v>0.5714285714285714</v>
      </c>
      <c r="T1079" s="573">
        <v>5</v>
      </c>
      <c r="U1079" s="529">
        <v>0.66666666666666663</v>
      </c>
    </row>
    <row r="1080" spans="1:21" ht="14.45" customHeight="1" x14ac:dyDescent="0.2">
      <c r="A1080" s="486">
        <v>27</v>
      </c>
      <c r="B1080" s="487" t="s">
        <v>503</v>
      </c>
      <c r="C1080" s="487" t="s">
        <v>511</v>
      </c>
      <c r="D1080" s="571" t="s">
        <v>1823</v>
      </c>
      <c r="E1080" s="572" t="s">
        <v>520</v>
      </c>
      <c r="F1080" s="487" t="s">
        <v>504</v>
      </c>
      <c r="G1080" s="487" t="s">
        <v>533</v>
      </c>
      <c r="H1080" s="487" t="s">
        <v>486</v>
      </c>
      <c r="I1080" s="487" t="s">
        <v>534</v>
      </c>
      <c r="J1080" s="487" t="s">
        <v>535</v>
      </c>
      <c r="K1080" s="487" t="s">
        <v>536</v>
      </c>
      <c r="L1080" s="488">
        <v>352.37</v>
      </c>
      <c r="M1080" s="488">
        <v>3171.33</v>
      </c>
      <c r="N1080" s="487">
        <v>9</v>
      </c>
      <c r="O1080" s="573">
        <v>7.5</v>
      </c>
      <c r="P1080" s="488">
        <v>2114.2199999999998</v>
      </c>
      <c r="Q1080" s="513">
        <v>0.66666666666666663</v>
      </c>
      <c r="R1080" s="487">
        <v>6</v>
      </c>
      <c r="S1080" s="513">
        <v>0.66666666666666663</v>
      </c>
      <c r="T1080" s="573">
        <v>5.5</v>
      </c>
      <c r="U1080" s="529">
        <v>0.73333333333333328</v>
      </c>
    </row>
    <row r="1081" spans="1:21" ht="14.45" customHeight="1" x14ac:dyDescent="0.2">
      <c r="A1081" s="486">
        <v>27</v>
      </c>
      <c r="B1081" s="487" t="s">
        <v>503</v>
      </c>
      <c r="C1081" s="487" t="s">
        <v>511</v>
      </c>
      <c r="D1081" s="571" t="s">
        <v>1823</v>
      </c>
      <c r="E1081" s="572" t="s">
        <v>520</v>
      </c>
      <c r="F1081" s="487" t="s">
        <v>504</v>
      </c>
      <c r="G1081" s="487" t="s">
        <v>533</v>
      </c>
      <c r="H1081" s="487" t="s">
        <v>486</v>
      </c>
      <c r="I1081" s="487" t="s">
        <v>1489</v>
      </c>
      <c r="J1081" s="487" t="s">
        <v>535</v>
      </c>
      <c r="K1081" s="487" t="s">
        <v>1490</v>
      </c>
      <c r="L1081" s="488">
        <v>170.43</v>
      </c>
      <c r="M1081" s="488">
        <v>340.86</v>
      </c>
      <c r="N1081" s="487">
        <v>2</v>
      </c>
      <c r="O1081" s="573">
        <v>1</v>
      </c>
      <c r="P1081" s="488">
        <v>340.86</v>
      </c>
      <c r="Q1081" s="513">
        <v>1</v>
      </c>
      <c r="R1081" s="487">
        <v>2</v>
      </c>
      <c r="S1081" s="513">
        <v>1</v>
      </c>
      <c r="T1081" s="573">
        <v>1</v>
      </c>
      <c r="U1081" s="529">
        <v>1</v>
      </c>
    </row>
    <row r="1082" spans="1:21" ht="14.45" customHeight="1" x14ac:dyDescent="0.2">
      <c r="A1082" s="486">
        <v>27</v>
      </c>
      <c r="B1082" s="487" t="s">
        <v>503</v>
      </c>
      <c r="C1082" s="487" t="s">
        <v>511</v>
      </c>
      <c r="D1082" s="571" t="s">
        <v>1823</v>
      </c>
      <c r="E1082" s="572" t="s">
        <v>520</v>
      </c>
      <c r="F1082" s="487" t="s">
        <v>504</v>
      </c>
      <c r="G1082" s="487" t="s">
        <v>533</v>
      </c>
      <c r="H1082" s="487" t="s">
        <v>486</v>
      </c>
      <c r="I1082" s="487" t="s">
        <v>1788</v>
      </c>
      <c r="J1082" s="487" t="s">
        <v>535</v>
      </c>
      <c r="K1082" s="487" t="s">
        <v>1789</v>
      </c>
      <c r="L1082" s="488">
        <v>511.28</v>
      </c>
      <c r="M1082" s="488">
        <v>511.28</v>
      </c>
      <c r="N1082" s="487">
        <v>1</v>
      </c>
      <c r="O1082" s="573">
        <v>1</v>
      </c>
      <c r="P1082" s="488">
        <v>511.28</v>
      </c>
      <c r="Q1082" s="513">
        <v>1</v>
      </c>
      <c r="R1082" s="487">
        <v>1</v>
      </c>
      <c r="S1082" s="513">
        <v>1</v>
      </c>
      <c r="T1082" s="573">
        <v>1</v>
      </c>
      <c r="U1082" s="529">
        <v>1</v>
      </c>
    </row>
    <row r="1083" spans="1:21" ht="14.45" customHeight="1" x14ac:dyDescent="0.2">
      <c r="A1083" s="486">
        <v>27</v>
      </c>
      <c r="B1083" s="487" t="s">
        <v>503</v>
      </c>
      <c r="C1083" s="487" t="s">
        <v>511</v>
      </c>
      <c r="D1083" s="571" t="s">
        <v>1823</v>
      </c>
      <c r="E1083" s="572" t="s">
        <v>520</v>
      </c>
      <c r="F1083" s="487" t="s">
        <v>504</v>
      </c>
      <c r="G1083" s="487" t="s">
        <v>533</v>
      </c>
      <c r="H1083" s="487" t="s">
        <v>486</v>
      </c>
      <c r="I1083" s="487" t="s">
        <v>1491</v>
      </c>
      <c r="J1083" s="487" t="s">
        <v>535</v>
      </c>
      <c r="K1083" s="487" t="s">
        <v>1492</v>
      </c>
      <c r="L1083" s="488">
        <v>181.94</v>
      </c>
      <c r="M1083" s="488">
        <v>545.81999999999994</v>
      </c>
      <c r="N1083" s="487">
        <v>3</v>
      </c>
      <c r="O1083" s="573">
        <v>1</v>
      </c>
      <c r="P1083" s="488"/>
      <c r="Q1083" s="513">
        <v>0</v>
      </c>
      <c r="R1083" s="487"/>
      <c r="S1083" s="513">
        <v>0</v>
      </c>
      <c r="T1083" s="573"/>
      <c r="U1083" s="529">
        <v>0</v>
      </c>
    </row>
    <row r="1084" spans="1:21" ht="14.45" customHeight="1" x14ac:dyDescent="0.2">
      <c r="A1084" s="486">
        <v>27</v>
      </c>
      <c r="B1084" s="487" t="s">
        <v>503</v>
      </c>
      <c r="C1084" s="487" t="s">
        <v>511</v>
      </c>
      <c r="D1084" s="571" t="s">
        <v>1823</v>
      </c>
      <c r="E1084" s="572" t="s">
        <v>520</v>
      </c>
      <c r="F1084" s="487" t="s">
        <v>504</v>
      </c>
      <c r="G1084" s="487" t="s">
        <v>590</v>
      </c>
      <c r="H1084" s="487" t="s">
        <v>271</v>
      </c>
      <c r="I1084" s="487" t="s">
        <v>1306</v>
      </c>
      <c r="J1084" s="487" t="s">
        <v>592</v>
      </c>
      <c r="K1084" s="487" t="s">
        <v>1307</v>
      </c>
      <c r="L1084" s="488">
        <v>72.88</v>
      </c>
      <c r="M1084" s="488">
        <v>437.28</v>
      </c>
      <c r="N1084" s="487">
        <v>6</v>
      </c>
      <c r="O1084" s="573">
        <v>2</v>
      </c>
      <c r="P1084" s="488"/>
      <c r="Q1084" s="513">
        <v>0</v>
      </c>
      <c r="R1084" s="487"/>
      <c r="S1084" s="513">
        <v>0</v>
      </c>
      <c r="T1084" s="573"/>
      <c r="U1084" s="529">
        <v>0</v>
      </c>
    </row>
    <row r="1085" spans="1:21" ht="14.45" customHeight="1" x14ac:dyDescent="0.2">
      <c r="A1085" s="486">
        <v>27</v>
      </c>
      <c r="B1085" s="487" t="s">
        <v>503</v>
      </c>
      <c r="C1085" s="487" t="s">
        <v>511</v>
      </c>
      <c r="D1085" s="571" t="s">
        <v>1823</v>
      </c>
      <c r="E1085" s="572" t="s">
        <v>520</v>
      </c>
      <c r="F1085" s="487" t="s">
        <v>504</v>
      </c>
      <c r="G1085" s="487" t="s">
        <v>590</v>
      </c>
      <c r="H1085" s="487" t="s">
        <v>271</v>
      </c>
      <c r="I1085" s="487" t="s">
        <v>591</v>
      </c>
      <c r="J1085" s="487" t="s">
        <v>592</v>
      </c>
      <c r="K1085" s="487" t="s">
        <v>593</v>
      </c>
      <c r="L1085" s="488">
        <v>218.62</v>
      </c>
      <c r="M1085" s="488">
        <v>2623.4399999999996</v>
      </c>
      <c r="N1085" s="487">
        <v>12</v>
      </c>
      <c r="O1085" s="573">
        <v>9.5</v>
      </c>
      <c r="P1085" s="488">
        <v>437.24</v>
      </c>
      <c r="Q1085" s="513">
        <v>0.16666666666666669</v>
      </c>
      <c r="R1085" s="487">
        <v>2</v>
      </c>
      <c r="S1085" s="513">
        <v>0.16666666666666666</v>
      </c>
      <c r="T1085" s="573">
        <v>1.5</v>
      </c>
      <c r="U1085" s="529">
        <v>0.15789473684210525</v>
      </c>
    </row>
    <row r="1086" spans="1:21" ht="14.45" customHeight="1" x14ac:dyDescent="0.2">
      <c r="A1086" s="486">
        <v>27</v>
      </c>
      <c r="B1086" s="487" t="s">
        <v>503</v>
      </c>
      <c r="C1086" s="487" t="s">
        <v>511</v>
      </c>
      <c r="D1086" s="571" t="s">
        <v>1823</v>
      </c>
      <c r="E1086" s="572" t="s">
        <v>520</v>
      </c>
      <c r="F1086" s="487" t="s">
        <v>504</v>
      </c>
      <c r="G1086" s="487" t="s">
        <v>590</v>
      </c>
      <c r="H1086" s="487" t="s">
        <v>271</v>
      </c>
      <c r="I1086" s="487" t="s">
        <v>950</v>
      </c>
      <c r="J1086" s="487" t="s">
        <v>948</v>
      </c>
      <c r="K1086" s="487" t="s">
        <v>951</v>
      </c>
      <c r="L1086" s="488">
        <v>216.9</v>
      </c>
      <c r="M1086" s="488">
        <v>216.9</v>
      </c>
      <c r="N1086" s="487">
        <v>1</v>
      </c>
      <c r="O1086" s="573">
        <v>1</v>
      </c>
      <c r="P1086" s="488"/>
      <c r="Q1086" s="513">
        <v>0</v>
      </c>
      <c r="R1086" s="487"/>
      <c r="S1086" s="513">
        <v>0</v>
      </c>
      <c r="T1086" s="573"/>
      <c r="U1086" s="529">
        <v>0</v>
      </c>
    </row>
    <row r="1087" spans="1:21" ht="14.45" customHeight="1" x14ac:dyDescent="0.2">
      <c r="A1087" s="486">
        <v>27</v>
      </c>
      <c r="B1087" s="487" t="s">
        <v>503</v>
      </c>
      <c r="C1087" s="487" t="s">
        <v>511</v>
      </c>
      <c r="D1087" s="571" t="s">
        <v>1823</v>
      </c>
      <c r="E1087" s="572" t="s">
        <v>520</v>
      </c>
      <c r="F1087" s="487" t="s">
        <v>504</v>
      </c>
      <c r="G1087" s="487" t="s">
        <v>590</v>
      </c>
      <c r="H1087" s="487" t="s">
        <v>271</v>
      </c>
      <c r="I1087" s="487" t="s">
        <v>952</v>
      </c>
      <c r="J1087" s="487" t="s">
        <v>592</v>
      </c>
      <c r="K1087" s="487" t="s">
        <v>953</v>
      </c>
      <c r="L1087" s="488">
        <v>437.23</v>
      </c>
      <c r="M1087" s="488">
        <v>437.23</v>
      </c>
      <c r="N1087" s="487">
        <v>1</v>
      </c>
      <c r="O1087" s="573">
        <v>0.5</v>
      </c>
      <c r="P1087" s="488">
        <v>437.23</v>
      </c>
      <c r="Q1087" s="513">
        <v>1</v>
      </c>
      <c r="R1087" s="487">
        <v>1</v>
      </c>
      <c r="S1087" s="513">
        <v>1</v>
      </c>
      <c r="T1087" s="573">
        <v>0.5</v>
      </c>
      <c r="U1087" s="529">
        <v>1</v>
      </c>
    </row>
    <row r="1088" spans="1:21" ht="14.45" customHeight="1" x14ac:dyDescent="0.2">
      <c r="A1088" s="486">
        <v>27</v>
      </c>
      <c r="B1088" s="487" t="s">
        <v>503</v>
      </c>
      <c r="C1088" s="487" t="s">
        <v>511</v>
      </c>
      <c r="D1088" s="571" t="s">
        <v>1823</v>
      </c>
      <c r="E1088" s="572" t="s">
        <v>520</v>
      </c>
      <c r="F1088" s="487" t="s">
        <v>504</v>
      </c>
      <c r="G1088" s="487" t="s">
        <v>958</v>
      </c>
      <c r="H1088" s="487" t="s">
        <v>486</v>
      </c>
      <c r="I1088" s="487" t="s">
        <v>966</v>
      </c>
      <c r="J1088" s="487" t="s">
        <v>967</v>
      </c>
      <c r="K1088" s="487" t="s">
        <v>961</v>
      </c>
      <c r="L1088" s="488">
        <v>320.20999999999998</v>
      </c>
      <c r="M1088" s="488">
        <v>2881.8899999999994</v>
      </c>
      <c r="N1088" s="487">
        <v>9</v>
      </c>
      <c r="O1088" s="573">
        <v>2.5</v>
      </c>
      <c r="P1088" s="488">
        <v>960.62999999999988</v>
      </c>
      <c r="Q1088" s="513">
        <v>0.33333333333333337</v>
      </c>
      <c r="R1088" s="487">
        <v>3</v>
      </c>
      <c r="S1088" s="513">
        <v>0.33333333333333331</v>
      </c>
      <c r="T1088" s="573">
        <v>1</v>
      </c>
      <c r="U1088" s="529">
        <v>0.4</v>
      </c>
    </row>
    <row r="1089" spans="1:21" ht="14.45" customHeight="1" x14ac:dyDescent="0.2">
      <c r="A1089" s="486">
        <v>27</v>
      </c>
      <c r="B1089" s="487" t="s">
        <v>503</v>
      </c>
      <c r="C1089" s="487" t="s">
        <v>511</v>
      </c>
      <c r="D1089" s="571" t="s">
        <v>1823</v>
      </c>
      <c r="E1089" s="572" t="s">
        <v>520</v>
      </c>
      <c r="F1089" s="487" t="s">
        <v>504</v>
      </c>
      <c r="G1089" s="487" t="s">
        <v>958</v>
      </c>
      <c r="H1089" s="487" t="s">
        <v>486</v>
      </c>
      <c r="I1089" s="487" t="s">
        <v>1312</v>
      </c>
      <c r="J1089" s="487" t="s">
        <v>967</v>
      </c>
      <c r="K1089" s="487" t="s">
        <v>1313</v>
      </c>
      <c r="L1089" s="488">
        <v>640.41</v>
      </c>
      <c r="M1089" s="488">
        <v>1921.23</v>
      </c>
      <c r="N1089" s="487">
        <v>3</v>
      </c>
      <c r="O1089" s="573">
        <v>0.5</v>
      </c>
      <c r="P1089" s="488"/>
      <c r="Q1089" s="513">
        <v>0</v>
      </c>
      <c r="R1089" s="487"/>
      <c r="S1089" s="513">
        <v>0</v>
      </c>
      <c r="T1089" s="573"/>
      <c r="U1089" s="529">
        <v>0</v>
      </c>
    </row>
    <row r="1090" spans="1:21" ht="14.45" customHeight="1" x14ac:dyDescent="0.2">
      <c r="A1090" s="486">
        <v>27</v>
      </c>
      <c r="B1090" s="487" t="s">
        <v>503</v>
      </c>
      <c r="C1090" s="487" t="s">
        <v>511</v>
      </c>
      <c r="D1090" s="571" t="s">
        <v>1823</v>
      </c>
      <c r="E1090" s="572" t="s">
        <v>520</v>
      </c>
      <c r="F1090" s="487" t="s">
        <v>504</v>
      </c>
      <c r="G1090" s="487" t="s">
        <v>594</v>
      </c>
      <c r="H1090" s="487" t="s">
        <v>486</v>
      </c>
      <c r="I1090" s="487" t="s">
        <v>1790</v>
      </c>
      <c r="J1090" s="487" t="s">
        <v>596</v>
      </c>
      <c r="K1090" s="487" t="s">
        <v>1791</v>
      </c>
      <c r="L1090" s="488">
        <v>7.47</v>
      </c>
      <c r="M1090" s="488">
        <v>22.41</v>
      </c>
      <c r="N1090" s="487">
        <v>3</v>
      </c>
      <c r="O1090" s="573">
        <v>1</v>
      </c>
      <c r="P1090" s="488"/>
      <c r="Q1090" s="513">
        <v>0</v>
      </c>
      <c r="R1090" s="487"/>
      <c r="S1090" s="513">
        <v>0</v>
      </c>
      <c r="T1090" s="573"/>
      <c r="U1090" s="529">
        <v>0</v>
      </c>
    </row>
    <row r="1091" spans="1:21" ht="14.45" customHeight="1" x14ac:dyDescent="0.2">
      <c r="A1091" s="486">
        <v>27</v>
      </c>
      <c r="B1091" s="487" t="s">
        <v>503</v>
      </c>
      <c r="C1091" s="487" t="s">
        <v>511</v>
      </c>
      <c r="D1091" s="571" t="s">
        <v>1823</v>
      </c>
      <c r="E1091" s="572" t="s">
        <v>520</v>
      </c>
      <c r="F1091" s="487" t="s">
        <v>504</v>
      </c>
      <c r="G1091" s="487" t="s">
        <v>594</v>
      </c>
      <c r="H1091" s="487" t="s">
        <v>486</v>
      </c>
      <c r="I1091" s="487" t="s">
        <v>974</v>
      </c>
      <c r="J1091" s="487" t="s">
        <v>596</v>
      </c>
      <c r="K1091" s="487" t="s">
        <v>975</v>
      </c>
      <c r="L1091" s="488">
        <v>11.48</v>
      </c>
      <c r="M1091" s="488">
        <v>34.44</v>
      </c>
      <c r="N1091" s="487">
        <v>3</v>
      </c>
      <c r="O1091" s="573">
        <v>0.5</v>
      </c>
      <c r="P1091" s="488"/>
      <c r="Q1091" s="513">
        <v>0</v>
      </c>
      <c r="R1091" s="487"/>
      <c r="S1091" s="513">
        <v>0</v>
      </c>
      <c r="T1091" s="573"/>
      <c r="U1091" s="529">
        <v>0</v>
      </c>
    </row>
    <row r="1092" spans="1:21" ht="14.45" customHeight="1" x14ac:dyDescent="0.2">
      <c r="A1092" s="486">
        <v>27</v>
      </c>
      <c r="B1092" s="487" t="s">
        <v>503</v>
      </c>
      <c r="C1092" s="487" t="s">
        <v>511</v>
      </c>
      <c r="D1092" s="571" t="s">
        <v>1823</v>
      </c>
      <c r="E1092" s="572" t="s">
        <v>520</v>
      </c>
      <c r="F1092" s="487" t="s">
        <v>504</v>
      </c>
      <c r="G1092" s="487" t="s">
        <v>594</v>
      </c>
      <c r="H1092" s="487" t="s">
        <v>486</v>
      </c>
      <c r="I1092" s="487" t="s">
        <v>595</v>
      </c>
      <c r="J1092" s="487" t="s">
        <v>596</v>
      </c>
      <c r="K1092" s="487" t="s">
        <v>546</v>
      </c>
      <c r="L1092" s="488">
        <v>34.47</v>
      </c>
      <c r="M1092" s="488">
        <v>68.94</v>
      </c>
      <c r="N1092" s="487">
        <v>2</v>
      </c>
      <c r="O1092" s="573">
        <v>1</v>
      </c>
      <c r="P1092" s="488"/>
      <c r="Q1092" s="513">
        <v>0</v>
      </c>
      <c r="R1092" s="487"/>
      <c r="S1092" s="513">
        <v>0</v>
      </c>
      <c r="T1092" s="573"/>
      <c r="U1092" s="529">
        <v>0</v>
      </c>
    </row>
    <row r="1093" spans="1:21" ht="14.45" customHeight="1" x14ac:dyDescent="0.2">
      <c r="A1093" s="486">
        <v>27</v>
      </c>
      <c r="B1093" s="487" t="s">
        <v>503</v>
      </c>
      <c r="C1093" s="487" t="s">
        <v>511</v>
      </c>
      <c r="D1093" s="571" t="s">
        <v>1823</v>
      </c>
      <c r="E1093" s="572" t="s">
        <v>520</v>
      </c>
      <c r="F1093" s="487" t="s">
        <v>504</v>
      </c>
      <c r="G1093" s="487" t="s">
        <v>978</v>
      </c>
      <c r="H1093" s="487" t="s">
        <v>271</v>
      </c>
      <c r="I1093" s="487" t="s">
        <v>1318</v>
      </c>
      <c r="J1093" s="487" t="s">
        <v>1319</v>
      </c>
      <c r="K1093" s="487" t="s">
        <v>981</v>
      </c>
      <c r="L1093" s="488">
        <v>316.33</v>
      </c>
      <c r="M1093" s="488">
        <v>316.33</v>
      </c>
      <c r="N1093" s="487">
        <v>1</v>
      </c>
      <c r="O1093" s="573">
        <v>1</v>
      </c>
      <c r="P1093" s="488">
        <v>316.33</v>
      </c>
      <c r="Q1093" s="513">
        <v>1</v>
      </c>
      <c r="R1093" s="487">
        <v>1</v>
      </c>
      <c r="S1093" s="513">
        <v>1</v>
      </c>
      <c r="T1093" s="573">
        <v>1</v>
      </c>
      <c r="U1093" s="529">
        <v>1</v>
      </c>
    </row>
    <row r="1094" spans="1:21" ht="14.45" customHeight="1" x14ac:dyDescent="0.2">
      <c r="A1094" s="486">
        <v>27</v>
      </c>
      <c r="B1094" s="487" t="s">
        <v>503</v>
      </c>
      <c r="C1094" s="487" t="s">
        <v>511</v>
      </c>
      <c r="D1094" s="571" t="s">
        <v>1823</v>
      </c>
      <c r="E1094" s="572" t="s">
        <v>520</v>
      </c>
      <c r="F1094" s="487" t="s">
        <v>504</v>
      </c>
      <c r="G1094" s="487" t="s">
        <v>982</v>
      </c>
      <c r="H1094" s="487" t="s">
        <v>271</v>
      </c>
      <c r="I1094" s="487" t="s">
        <v>986</v>
      </c>
      <c r="J1094" s="487" t="s">
        <v>984</v>
      </c>
      <c r="K1094" s="487" t="s">
        <v>987</v>
      </c>
      <c r="L1094" s="488">
        <v>5788.01</v>
      </c>
      <c r="M1094" s="488">
        <v>34728.06</v>
      </c>
      <c r="N1094" s="487">
        <v>6</v>
      </c>
      <c r="O1094" s="573">
        <v>5</v>
      </c>
      <c r="P1094" s="488">
        <v>17364.03</v>
      </c>
      <c r="Q1094" s="513">
        <v>0.5</v>
      </c>
      <c r="R1094" s="487">
        <v>3</v>
      </c>
      <c r="S1094" s="513">
        <v>0.5</v>
      </c>
      <c r="T1094" s="573">
        <v>2.5</v>
      </c>
      <c r="U1094" s="529">
        <v>0.5</v>
      </c>
    </row>
    <row r="1095" spans="1:21" ht="14.45" customHeight="1" x14ac:dyDescent="0.2">
      <c r="A1095" s="486">
        <v>27</v>
      </c>
      <c r="B1095" s="487" t="s">
        <v>503</v>
      </c>
      <c r="C1095" s="487" t="s">
        <v>511</v>
      </c>
      <c r="D1095" s="571" t="s">
        <v>1823</v>
      </c>
      <c r="E1095" s="572" t="s">
        <v>520</v>
      </c>
      <c r="F1095" s="487" t="s">
        <v>504</v>
      </c>
      <c r="G1095" s="487" t="s">
        <v>982</v>
      </c>
      <c r="H1095" s="487" t="s">
        <v>271</v>
      </c>
      <c r="I1095" s="487" t="s">
        <v>1792</v>
      </c>
      <c r="J1095" s="487" t="s">
        <v>984</v>
      </c>
      <c r="K1095" s="487" t="s">
        <v>1793</v>
      </c>
      <c r="L1095" s="488">
        <v>0</v>
      </c>
      <c r="M1095" s="488">
        <v>0</v>
      </c>
      <c r="N1095" s="487">
        <v>1</v>
      </c>
      <c r="O1095" s="573">
        <v>0.5</v>
      </c>
      <c r="P1095" s="488"/>
      <c r="Q1095" s="513"/>
      <c r="R1095" s="487"/>
      <c r="S1095" s="513">
        <v>0</v>
      </c>
      <c r="T1095" s="573"/>
      <c r="U1095" s="529">
        <v>0</v>
      </c>
    </row>
    <row r="1096" spans="1:21" ht="14.45" customHeight="1" x14ac:dyDescent="0.2">
      <c r="A1096" s="486">
        <v>27</v>
      </c>
      <c r="B1096" s="487" t="s">
        <v>503</v>
      </c>
      <c r="C1096" s="487" t="s">
        <v>511</v>
      </c>
      <c r="D1096" s="571" t="s">
        <v>1823</v>
      </c>
      <c r="E1096" s="572" t="s">
        <v>520</v>
      </c>
      <c r="F1096" s="487" t="s">
        <v>504</v>
      </c>
      <c r="G1096" s="487" t="s">
        <v>597</v>
      </c>
      <c r="H1096" s="487" t="s">
        <v>271</v>
      </c>
      <c r="I1096" s="487" t="s">
        <v>992</v>
      </c>
      <c r="J1096" s="487" t="s">
        <v>991</v>
      </c>
      <c r="K1096" s="487" t="s">
        <v>661</v>
      </c>
      <c r="L1096" s="488">
        <v>430.05</v>
      </c>
      <c r="M1096" s="488">
        <v>430.05</v>
      </c>
      <c r="N1096" s="487">
        <v>1</v>
      </c>
      <c r="O1096" s="573">
        <v>1</v>
      </c>
      <c r="P1096" s="488"/>
      <c r="Q1096" s="513">
        <v>0</v>
      </c>
      <c r="R1096" s="487"/>
      <c r="S1096" s="513">
        <v>0</v>
      </c>
      <c r="T1096" s="573"/>
      <c r="U1096" s="529">
        <v>0</v>
      </c>
    </row>
    <row r="1097" spans="1:21" ht="14.45" customHeight="1" x14ac:dyDescent="0.2">
      <c r="A1097" s="486">
        <v>27</v>
      </c>
      <c r="B1097" s="487" t="s">
        <v>503</v>
      </c>
      <c r="C1097" s="487" t="s">
        <v>511</v>
      </c>
      <c r="D1097" s="571" t="s">
        <v>1823</v>
      </c>
      <c r="E1097" s="572" t="s">
        <v>520</v>
      </c>
      <c r="F1097" s="487" t="s">
        <v>504</v>
      </c>
      <c r="G1097" s="487" t="s">
        <v>597</v>
      </c>
      <c r="H1097" s="487" t="s">
        <v>271</v>
      </c>
      <c r="I1097" s="487" t="s">
        <v>993</v>
      </c>
      <c r="J1097" s="487" t="s">
        <v>991</v>
      </c>
      <c r="K1097" s="487" t="s">
        <v>672</v>
      </c>
      <c r="L1097" s="488">
        <v>661.62</v>
      </c>
      <c r="M1097" s="488">
        <v>661.62</v>
      </c>
      <c r="N1097" s="487">
        <v>1</v>
      </c>
      <c r="O1097" s="573">
        <v>1</v>
      </c>
      <c r="P1097" s="488"/>
      <c r="Q1097" s="513">
        <v>0</v>
      </c>
      <c r="R1097" s="487"/>
      <c r="S1097" s="513">
        <v>0</v>
      </c>
      <c r="T1097" s="573"/>
      <c r="U1097" s="529">
        <v>0</v>
      </c>
    </row>
    <row r="1098" spans="1:21" ht="14.45" customHeight="1" x14ac:dyDescent="0.2">
      <c r="A1098" s="486">
        <v>27</v>
      </c>
      <c r="B1098" s="487" t="s">
        <v>503</v>
      </c>
      <c r="C1098" s="487" t="s">
        <v>511</v>
      </c>
      <c r="D1098" s="571" t="s">
        <v>1823</v>
      </c>
      <c r="E1098" s="572" t="s">
        <v>520</v>
      </c>
      <c r="F1098" s="487" t="s">
        <v>504</v>
      </c>
      <c r="G1098" s="487" t="s">
        <v>597</v>
      </c>
      <c r="H1098" s="487" t="s">
        <v>486</v>
      </c>
      <c r="I1098" s="487" t="s">
        <v>1321</v>
      </c>
      <c r="J1098" s="487" t="s">
        <v>1322</v>
      </c>
      <c r="K1098" s="487" t="s">
        <v>661</v>
      </c>
      <c r="L1098" s="488">
        <v>430.05</v>
      </c>
      <c r="M1098" s="488">
        <v>430.05</v>
      </c>
      <c r="N1098" s="487">
        <v>1</v>
      </c>
      <c r="O1098" s="573">
        <v>1</v>
      </c>
      <c r="P1098" s="488">
        <v>430.05</v>
      </c>
      <c r="Q1098" s="513">
        <v>1</v>
      </c>
      <c r="R1098" s="487">
        <v>1</v>
      </c>
      <c r="S1098" s="513">
        <v>1</v>
      </c>
      <c r="T1098" s="573">
        <v>1</v>
      </c>
      <c r="U1098" s="529">
        <v>1</v>
      </c>
    </row>
    <row r="1099" spans="1:21" ht="14.45" customHeight="1" x14ac:dyDescent="0.2">
      <c r="A1099" s="486">
        <v>27</v>
      </c>
      <c r="B1099" s="487" t="s">
        <v>503</v>
      </c>
      <c r="C1099" s="487" t="s">
        <v>511</v>
      </c>
      <c r="D1099" s="571" t="s">
        <v>1823</v>
      </c>
      <c r="E1099" s="572" t="s">
        <v>520</v>
      </c>
      <c r="F1099" s="487" t="s">
        <v>504</v>
      </c>
      <c r="G1099" s="487" t="s">
        <v>597</v>
      </c>
      <c r="H1099" s="487" t="s">
        <v>271</v>
      </c>
      <c r="I1099" s="487" t="s">
        <v>1323</v>
      </c>
      <c r="J1099" s="487" t="s">
        <v>599</v>
      </c>
      <c r="K1099" s="487" t="s">
        <v>718</v>
      </c>
      <c r="L1099" s="488">
        <v>143.35</v>
      </c>
      <c r="M1099" s="488">
        <v>1576.85</v>
      </c>
      <c r="N1099" s="487">
        <v>11</v>
      </c>
      <c r="O1099" s="573">
        <v>4</v>
      </c>
      <c r="P1099" s="488">
        <v>860.09999999999991</v>
      </c>
      <c r="Q1099" s="513">
        <v>0.54545454545454541</v>
      </c>
      <c r="R1099" s="487">
        <v>6</v>
      </c>
      <c r="S1099" s="513">
        <v>0.54545454545454541</v>
      </c>
      <c r="T1099" s="573">
        <v>2</v>
      </c>
      <c r="U1099" s="529">
        <v>0.5</v>
      </c>
    </row>
    <row r="1100" spans="1:21" ht="14.45" customHeight="1" x14ac:dyDescent="0.2">
      <c r="A1100" s="486">
        <v>27</v>
      </c>
      <c r="B1100" s="487" t="s">
        <v>503</v>
      </c>
      <c r="C1100" s="487" t="s">
        <v>511</v>
      </c>
      <c r="D1100" s="571" t="s">
        <v>1823</v>
      </c>
      <c r="E1100" s="572" t="s">
        <v>520</v>
      </c>
      <c r="F1100" s="487" t="s">
        <v>504</v>
      </c>
      <c r="G1100" s="487" t="s">
        <v>597</v>
      </c>
      <c r="H1100" s="487" t="s">
        <v>271</v>
      </c>
      <c r="I1100" s="487" t="s">
        <v>1323</v>
      </c>
      <c r="J1100" s="487" t="s">
        <v>599</v>
      </c>
      <c r="K1100" s="487" t="s">
        <v>718</v>
      </c>
      <c r="L1100" s="488">
        <v>84.83</v>
      </c>
      <c r="M1100" s="488">
        <v>339.32</v>
      </c>
      <c r="N1100" s="487">
        <v>4</v>
      </c>
      <c r="O1100" s="573">
        <v>2</v>
      </c>
      <c r="P1100" s="488">
        <v>169.66</v>
      </c>
      <c r="Q1100" s="513">
        <v>0.5</v>
      </c>
      <c r="R1100" s="487">
        <v>2</v>
      </c>
      <c r="S1100" s="513">
        <v>0.5</v>
      </c>
      <c r="T1100" s="573">
        <v>1</v>
      </c>
      <c r="U1100" s="529">
        <v>0.5</v>
      </c>
    </row>
    <row r="1101" spans="1:21" ht="14.45" customHeight="1" x14ac:dyDescent="0.2">
      <c r="A1101" s="486">
        <v>27</v>
      </c>
      <c r="B1101" s="487" t="s">
        <v>503</v>
      </c>
      <c r="C1101" s="487" t="s">
        <v>511</v>
      </c>
      <c r="D1101" s="571" t="s">
        <v>1823</v>
      </c>
      <c r="E1101" s="572" t="s">
        <v>520</v>
      </c>
      <c r="F1101" s="487" t="s">
        <v>504</v>
      </c>
      <c r="G1101" s="487" t="s">
        <v>597</v>
      </c>
      <c r="H1101" s="487" t="s">
        <v>271</v>
      </c>
      <c r="I1101" s="487" t="s">
        <v>598</v>
      </c>
      <c r="J1101" s="487" t="s">
        <v>599</v>
      </c>
      <c r="K1101" s="487" t="s">
        <v>600</v>
      </c>
      <c r="L1101" s="488">
        <v>477.84</v>
      </c>
      <c r="M1101" s="488">
        <v>477.84</v>
      </c>
      <c r="N1101" s="487">
        <v>1</v>
      </c>
      <c r="O1101" s="573">
        <v>1</v>
      </c>
      <c r="P1101" s="488">
        <v>477.84</v>
      </c>
      <c r="Q1101" s="513">
        <v>1</v>
      </c>
      <c r="R1101" s="487">
        <v>1</v>
      </c>
      <c r="S1101" s="513">
        <v>1</v>
      </c>
      <c r="T1101" s="573">
        <v>1</v>
      </c>
      <c r="U1101" s="529">
        <v>1</v>
      </c>
    </row>
    <row r="1102" spans="1:21" ht="14.45" customHeight="1" x14ac:dyDescent="0.2">
      <c r="A1102" s="486">
        <v>27</v>
      </c>
      <c r="B1102" s="487" t="s">
        <v>503</v>
      </c>
      <c r="C1102" s="487" t="s">
        <v>511</v>
      </c>
      <c r="D1102" s="571" t="s">
        <v>1823</v>
      </c>
      <c r="E1102" s="572" t="s">
        <v>520</v>
      </c>
      <c r="F1102" s="487" t="s">
        <v>504</v>
      </c>
      <c r="G1102" s="487" t="s">
        <v>597</v>
      </c>
      <c r="H1102" s="487" t="s">
        <v>271</v>
      </c>
      <c r="I1102" s="487" t="s">
        <v>598</v>
      </c>
      <c r="J1102" s="487" t="s">
        <v>599</v>
      </c>
      <c r="K1102" s="487" t="s">
        <v>600</v>
      </c>
      <c r="L1102" s="488">
        <v>282.76</v>
      </c>
      <c r="M1102" s="488">
        <v>282.76</v>
      </c>
      <c r="N1102" s="487">
        <v>1</v>
      </c>
      <c r="O1102" s="573">
        <v>0.5</v>
      </c>
      <c r="P1102" s="488"/>
      <c r="Q1102" s="513">
        <v>0</v>
      </c>
      <c r="R1102" s="487"/>
      <c r="S1102" s="513">
        <v>0</v>
      </c>
      <c r="T1102" s="573"/>
      <c r="U1102" s="529">
        <v>0</v>
      </c>
    </row>
    <row r="1103" spans="1:21" ht="14.45" customHeight="1" x14ac:dyDescent="0.2">
      <c r="A1103" s="486">
        <v>27</v>
      </c>
      <c r="B1103" s="487" t="s">
        <v>503</v>
      </c>
      <c r="C1103" s="487" t="s">
        <v>511</v>
      </c>
      <c r="D1103" s="571" t="s">
        <v>1823</v>
      </c>
      <c r="E1103" s="572" t="s">
        <v>520</v>
      </c>
      <c r="F1103" s="487" t="s">
        <v>504</v>
      </c>
      <c r="G1103" s="487" t="s">
        <v>597</v>
      </c>
      <c r="H1103" s="487" t="s">
        <v>271</v>
      </c>
      <c r="I1103" s="487" t="s">
        <v>994</v>
      </c>
      <c r="J1103" s="487" t="s">
        <v>599</v>
      </c>
      <c r="K1103" s="487" t="s">
        <v>670</v>
      </c>
      <c r="L1103" s="488">
        <v>220.53</v>
      </c>
      <c r="M1103" s="488">
        <v>2425.8300000000004</v>
      </c>
      <c r="N1103" s="487">
        <v>11</v>
      </c>
      <c r="O1103" s="573">
        <v>4</v>
      </c>
      <c r="P1103" s="488">
        <v>1764.2400000000002</v>
      </c>
      <c r="Q1103" s="513">
        <v>0.72727272727272729</v>
      </c>
      <c r="R1103" s="487">
        <v>8</v>
      </c>
      <c r="S1103" s="513">
        <v>0.72727272727272729</v>
      </c>
      <c r="T1103" s="573">
        <v>3</v>
      </c>
      <c r="U1103" s="529">
        <v>0.75</v>
      </c>
    </row>
    <row r="1104" spans="1:21" ht="14.45" customHeight="1" x14ac:dyDescent="0.2">
      <c r="A1104" s="486">
        <v>27</v>
      </c>
      <c r="B1104" s="487" t="s">
        <v>503</v>
      </c>
      <c r="C1104" s="487" t="s">
        <v>511</v>
      </c>
      <c r="D1104" s="571" t="s">
        <v>1823</v>
      </c>
      <c r="E1104" s="572" t="s">
        <v>520</v>
      </c>
      <c r="F1104" s="487" t="s">
        <v>504</v>
      </c>
      <c r="G1104" s="487" t="s">
        <v>597</v>
      </c>
      <c r="H1104" s="487" t="s">
        <v>271</v>
      </c>
      <c r="I1104" s="487" t="s">
        <v>994</v>
      </c>
      <c r="J1104" s="487" t="s">
        <v>599</v>
      </c>
      <c r="K1104" s="487" t="s">
        <v>670</v>
      </c>
      <c r="L1104" s="488">
        <v>130.51</v>
      </c>
      <c r="M1104" s="488">
        <v>391.53</v>
      </c>
      <c r="N1104" s="487">
        <v>3</v>
      </c>
      <c r="O1104" s="573">
        <v>1</v>
      </c>
      <c r="P1104" s="488"/>
      <c r="Q1104" s="513">
        <v>0</v>
      </c>
      <c r="R1104" s="487"/>
      <c r="S1104" s="513">
        <v>0</v>
      </c>
      <c r="T1104" s="573"/>
      <c r="U1104" s="529">
        <v>0</v>
      </c>
    </row>
    <row r="1105" spans="1:21" ht="14.45" customHeight="1" x14ac:dyDescent="0.2">
      <c r="A1105" s="486">
        <v>27</v>
      </c>
      <c r="B1105" s="487" t="s">
        <v>503</v>
      </c>
      <c r="C1105" s="487" t="s">
        <v>511</v>
      </c>
      <c r="D1105" s="571" t="s">
        <v>1823</v>
      </c>
      <c r="E1105" s="572" t="s">
        <v>520</v>
      </c>
      <c r="F1105" s="487" t="s">
        <v>504</v>
      </c>
      <c r="G1105" s="487" t="s">
        <v>597</v>
      </c>
      <c r="H1105" s="487" t="s">
        <v>271</v>
      </c>
      <c r="I1105" s="487" t="s">
        <v>1794</v>
      </c>
      <c r="J1105" s="487" t="s">
        <v>599</v>
      </c>
      <c r="K1105" s="487" t="s">
        <v>663</v>
      </c>
      <c r="L1105" s="488">
        <v>310.58999999999997</v>
      </c>
      <c r="M1105" s="488">
        <v>931.77</v>
      </c>
      <c r="N1105" s="487">
        <v>3</v>
      </c>
      <c r="O1105" s="573">
        <v>3</v>
      </c>
      <c r="P1105" s="488">
        <v>621.17999999999995</v>
      </c>
      <c r="Q1105" s="513">
        <v>0.66666666666666663</v>
      </c>
      <c r="R1105" s="487">
        <v>2</v>
      </c>
      <c r="S1105" s="513">
        <v>0.66666666666666663</v>
      </c>
      <c r="T1105" s="573">
        <v>2</v>
      </c>
      <c r="U1105" s="529">
        <v>0.66666666666666663</v>
      </c>
    </row>
    <row r="1106" spans="1:21" ht="14.45" customHeight="1" x14ac:dyDescent="0.2">
      <c r="A1106" s="486">
        <v>27</v>
      </c>
      <c r="B1106" s="487" t="s">
        <v>503</v>
      </c>
      <c r="C1106" s="487" t="s">
        <v>511</v>
      </c>
      <c r="D1106" s="571" t="s">
        <v>1823</v>
      </c>
      <c r="E1106" s="572" t="s">
        <v>520</v>
      </c>
      <c r="F1106" s="487" t="s">
        <v>504</v>
      </c>
      <c r="G1106" s="487" t="s">
        <v>597</v>
      </c>
      <c r="H1106" s="487" t="s">
        <v>271</v>
      </c>
      <c r="I1106" s="487" t="s">
        <v>1794</v>
      </c>
      <c r="J1106" s="487" t="s">
        <v>599</v>
      </c>
      <c r="K1106" s="487" t="s">
        <v>663</v>
      </c>
      <c r="L1106" s="488">
        <v>183.79</v>
      </c>
      <c r="M1106" s="488">
        <v>367.58</v>
      </c>
      <c r="N1106" s="487">
        <v>2</v>
      </c>
      <c r="O1106" s="573">
        <v>1</v>
      </c>
      <c r="P1106" s="488">
        <v>183.79</v>
      </c>
      <c r="Q1106" s="513">
        <v>0.5</v>
      </c>
      <c r="R1106" s="487">
        <v>1</v>
      </c>
      <c r="S1106" s="513">
        <v>0.5</v>
      </c>
      <c r="T1106" s="573">
        <v>0.5</v>
      </c>
      <c r="U1106" s="529">
        <v>0.5</v>
      </c>
    </row>
    <row r="1107" spans="1:21" ht="14.45" customHeight="1" x14ac:dyDescent="0.2">
      <c r="A1107" s="486">
        <v>27</v>
      </c>
      <c r="B1107" s="487" t="s">
        <v>503</v>
      </c>
      <c r="C1107" s="487" t="s">
        <v>511</v>
      </c>
      <c r="D1107" s="571" t="s">
        <v>1823</v>
      </c>
      <c r="E1107" s="572" t="s">
        <v>520</v>
      </c>
      <c r="F1107" s="487" t="s">
        <v>504</v>
      </c>
      <c r="G1107" s="487" t="s">
        <v>597</v>
      </c>
      <c r="H1107" s="487" t="s">
        <v>486</v>
      </c>
      <c r="I1107" s="487" t="s">
        <v>1795</v>
      </c>
      <c r="J1107" s="487" t="s">
        <v>1322</v>
      </c>
      <c r="K1107" s="487" t="s">
        <v>554</v>
      </c>
      <c r="L1107" s="488">
        <v>279.52999999999997</v>
      </c>
      <c r="M1107" s="488">
        <v>279.52999999999997</v>
      </c>
      <c r="N1107" s="487">
        <v>1</v>
      </c>
      <c r="O1107" s="573">
        <v>1</v>
      </c>
      <c r="P1107" s="488">
        <v>279.52999999999997</v>
      </c>
      <c r="Q1107" s="513">
        <v>1</v>
      </c>
      <c r="R1107" s="487">
        <v>1</v>
      </c>
      <c r="S1107" s="513">
        <v>1</v>
      </c>
      <c r="T1107" s="573">
        <v>1</v>
      </c>
      <c r="U1107" s="529">
        <v>1</v>
      </c>
    </row>
    <row r="1108" spans="1:21" ht="14.45" customHeight="1" x14ac:dyDescent="0.2">
      <c r="A1108" s="486">
        <v>27</v>
      </c>
      <c r="B1108" s="487" t="s">
        <v>503</v>
      </c>
      <c r="C1108" s="487" t="s">
        <v>511</v>
      </c>
      <c r="D1108" s="571" t="s">
        <v>1823</v>
      </c>
      <c r="E1108" s="572" t="s">
        <v>520</v>
      </c>
      <c r="F1108" s="487" t="s">
        <v>504</v>
      </c>
      <c r="G1108" s="487" t="s">
        <v>1324</v>
      </c>
      <c r="H1108" s="487" t="s">
        <v>271</v>
      </c>
      <c r="I1108" s="487" t="s">
        <v>1325</v>
      </c>
      <c r="J1108" s="487" t="s">
        <v>1326</v>
      </c>
      <c r="K1108" s="487" t="s">
        <v>1327</v>
      </c>
      <c r="L1108" s="488">
        <v>0</v>
      </c>
      <c r="M1108" s="488">
        <v>0</v>
      </c>
      <c r="N1108" s="487">
        <v>1</v>
      </c>
      <c r="O1108" s="573">
        <v>1</v>
      </c>
      <c r="P1108" s="488"/>
      <c r="Q1108" s="513"/>
      <c r="R1108" s="487"/>
      <c r="S1108" s="513">
        <v>0</v>
      </c>
      <c r="T1108" s="573"/>
      <c r="U1108" s="529">
        <v>0</v>
      </c>
    </row>
    <row r="1109" spans="1:21" ht="14.45" customHeight="1" x14ac:dyDescent="0.2">
      <c r="A1109" s="486">
        <v>27</v>
      </c>
      <c r="B1109" s="487" t="s">
        <v>503</v>
      </c>
      <c r="C1109" s="487" t="s">
        <v>511</v>
      </c>
      <c r="D1109" s="571" t="s">
        <v>1823</v>
      </c>
      <c r="E1109" s="572" t="s">
        <v>520</v>
      </c>
      <c r="F1109" s="487" t="s">
        <v>504</v>
      </c>
      <c r="G1109" s="487" t="s">
        <v>1328</v>
      </c>
      <c r="H1109" s="487" t="s">
        <v>271</v>
      </c>
      <c r="I1109" s="487" t="s">
        <v>1796</v>
      </c>
      <c r="J1109" s="487" t="s">
        <v>1797</v>
      </c>
      <c r="K1109" s="487" t="s">
        <v>1331</v>
      </c>
      <c r="L1109" s="488">
        <v>54.43</v>
      </c>
      <c r="M1109" s="488">
        <v>217.72</v>
      </c>
      <c r="N1109" s="487">
        <v>4</v>
      </c>
      <c r="O1109" s="573">
        <v>2</v>
      </c>
      <c r="P1109" s="488">
        <v>217.72</v>
      </c>
      <c r="Q1109" s="513">
        <v>1</v>
      </c>
      <c r="R1109" s="487">
        <v>4</v>
      </c>
      <c r="S1109" s="513">
        <v>1</v>
      </c>
      <c r="T1109" s="573">
        <v>2</v>
      </c>
      <c r="U1109" s="529">
        <v>1</v>
      </c>
    </row>
    <row r="1110" spans="1:21" ht="14.45" customHeight="1" x14ac:dyDescent="0.2">
      <c r="A1110" s="486">
        <v>27</v>
      </c>
      <c r="B1110" s="487" t="s">
        <v>503</v>
      </c>
      <c r="C1110" s="487" t="s">
        <v>511</v>
      </c>
      <c r="D1110" s="571" t="s">
        <v>1823</v>
      </c>
      <c r="E1110" s="572" t="s">
        <v>520</v>
      </c>
      <c r="F1110" s="487" t="s">
        <v>504</v>
      </c>
      <c r="G1110" s="487" t="s">
        <v>1336</v>
      </c>
      <c r="H1110" s="487" t="s">
        <v>486</v>
      </c>
      <c r="I1110" s="487" t="s">
        <v>1337</v>
      </c>
      <c r="J1110" s="487" t="s">
        <v>1338</v>
      </c>
      <c r="K1110" s="487" t="s">
        <v>1339</v>
      </c>
      <c r="L1110" s="488">
        <v>0</v>
      </c>
      <c r="M1110" s="488">
        <v>0</v>
      </c>
      <c r="N1110" s="487">
        <v>5</v>
      </c>
      <c r="O1110" s="573">
        <v>3</v>
      </c>
      <c r="P1110" s="488">
        <v>0</v>
      </c>
      <c r="Q1110" s="513"/>
      <c r="R1110" s="487">
        <v>4</v>
      </c>
      <c r="S1110" s="513">
        <v>0.8</v>
      </c>
      <c r="T1110" s="573">
        <v>2</v>
      </c>
      <c r="U1110" s="529">
        <v>0.66666666666666663</v>
      </c>
    </row>
    <row r="1111" spans="1:21" ht="14.45" customHeight="1" x14ac:dyDescent="0.2">
      <c r="A1111" s="486">
        <v>27</v>
      </c>
      <c r="B1111" s="487" t="s">
        <v>503</v>
      </c>
      <c r="C1111" s="487" t="s">
        <v>511</v>
      </c>
      <c r="D1111" s="571" t="s">
        <v>1823</v>
      </c>
      <c r="E1111" s="572" t="s">
        <v>520</v>
      </c>
      <c r="F1111" s="487" t="s">
        <v>504</v>
      </c>
      <c r="G1111" s="487" t="s">
        <v>1798</v>
      </c>
      <c r="H1111" s="487" t="s">
        <v>271</v>
      </c>
      <c r="I1111" s="487" t="s">
        <v>1799</v>
      </c>
      <c r="J1111" s="487" t="s">
        <v>1800</v>
      </c>
      <c r="K1111" s="487" t="s">
        <v>1348</v>
      </c>
      <c r="L1111" s="488">
        <v>120.14</v>
      </c>
      <c r="M1111" s="488">
        <v>240.28</v>
      </c>
      <c r="N1111" s="487">
        <v>2</v>
      </c>
      <c r="O1111" s="573">
        <v>1</v>
      </c>
      <c r="P1111" s="488"/>
      <c r="Q1111" s="513">
        <v>0</v>
      </c>
      <c r="R1111" s="487"/>
      <c r="S1111" s="513">
        <v>0</v>
      </c>
      <c r="T1111" s="573"/>
      <c r="U1111" s="529">
        <v>0</v>
      </c>
    </row>
    <row r="1112" spans="1:21" ht="14.45" customHeight="1" x14ac:dyDescent="0.2">
      <c r="A1112" s="486">
        <v>27</v>
      </c>
      <c r="B1112" s="487" t="s">
        <v>503</v>
      </c>
      <c r="C1112" s="487" t="s">
        <v>511</v>
      </c>
      <c r="D1112" s="571" t="s">
        <v>1823</v>
      </c>
      <c r="E1112" s="572" t="s">
        <v>520</v>
      </c>
      <c r="F1112" s="487" t="s">
        <v>504</v>
      </c>
      <c r="G1112" s="487" t="s">
        <v>1009</v>
      </c>
      <c r="H1112" s="487" t="s">
        <v>271</v>
      </c>
      <c r="I1112" s="487" t="s">
        <v>1010</v>
      </c>
      <c r="J1112" s="487" t="s">
        <v>1011</v>
      </c>
      <c r="K1112" s="487" t="s">
        <v>1012</v>
      </c>
      <c r="L1112" s="488">
        <v>210.38</v>
      </c>
      <c r="M1112" s="488">
        <v>1472.66</v>
      </c>
      <c r="N1112" s="487">
        <v>7</v>
      </c>
      <c r="O1112" s="573">
        <v>6.5</v>
      </c>
      <c r="P1112" s="488">
        <v>420.76</v>
      </c>
      <c r="Q1112" s="513">
        <v>0.2857142857142857</v>
      </c>
      <c r="R1112" s="487">
        <v>2</v>
      </c>
      <c r="S1112" s="513">
        <v>0.2857142857142857</v>
      </c>
      <c r="T1112" s="573">
        <v>1.5</v>
      </c>
      <c r="U1112" s="529">
        <v>0.23076923076923078</v>
      </c>
    </row>
    <row r="1113" spans="1:21" ht="14.45" customHeight="1" x14ac:dyDescent="0.2">
      <c r="A1113" s="486">
        <v>27</v>
      </c>
      <c r="B1113" s="487" t="s">
        <v>503</v>
      </c>
      <c r="C1113" s="487" t="s">
        <v>511</v>
      </c>
      <c r="D1113" s="571" t="s">
        <v>1823</v>
      </c>
      <c r="E1113" s="572" t="s">
        <v>520</v>
      </c>
      <c r="F1113" s="487" t="s">
        <v>504</v>
      </c>
      <c r="G1113" s="487" t="s">
        <v>1014</v>
      </c>
      <c r="H1113" s="487" t="s">
        <v>271</v>
      </c>
      <c r="I1113" s="487" t="s">
        <v>1801</v>
      </c>
      <c r="J1113" s="487" t="s">
        <v>1016</v>
      </c>
      <c r="K1113" s="487" t="s">
        <v>1802</v>
      </c>
      <c r="L1113" s="488">
        <v>657.67</v>
      </c>
      <c r="M1113" s="488">
        <v>5261.36</v>
      </c>
      <c r="N1113" s="487">
        <v>8</v>
      </c>
      <c r="O1113" s="573">
        <v>0.5</v>
      </c>
      <c r="P1113" s="488"/>
      <c r="Q1113" s="513">
        <v>0</v>
      </c>
      <c r="R1113" s="487"/>
      <c r="S1113" s="513">
        <v>0</v>
      </c>
      <c r="T1113" s="573"/>
      <c r="U1113" s="529">
        <v>0</v>
      </c>
    </row>
    <row r="1114" spans="1:21" ht="14.45" customHeight="1" x14ac:dyDescent="0.2">
      <c r="A1114" s="486">
        <v>27</v>
      </c>
      <c r="B1114" s="487" t="s">
        <v>503</v>
      </c>
      <c r="C1114" s="487" t="s">
        <v>511</v>
      </c>
      <c r="D1114" s="571" t="s">
        <v>1823</v>
      </c>
      <c r="E1114" s="572" t="s">
        <v>520</v>
      </c>
      <c r="F1114" s="487" t="s">
        <v>504</v>
      </c>
      <c r="G1114" s="487" t="s">
        <v>1014</v>
      </c>
      <c r="H1114" s="487" t="s">
        <v>271</v>
      </c>
      <c r="I1114" s="487" t="s">
        <v>1015</v>
      </c>
      <c r="J1114" s="487" t="s">
        <v>1016</v>
      </c>
      <c r="K1114" s="487" t="s">
        <v>1017</v>
      </c>
      <c r="L1114" s="488">
        <v>789.2</v>
      </c>
      <c r="M1114" s="488">
        <v>4735.2000000000007</v>
      </c>
      <c r="N1114" s="487">
        <v>6</v>
      </c>
      <c r="O1114" s="573">
        <v>0.5</v>
      </c>
      <c r="P1114" s="488"/>
      <c r="Q1114" s="513">
        <v>0</v>
      </c>
      <c r="R1114" s="487"/>
      <c r="S1114" s="513">
        <v>0</v>
      </c>
      <c r="T1114" s="573"/>
      <c r="U1114" s="529">
        <v>0</v>
      </c>
    </row>
    <row r="1115" spans="1:21" ht="14.45" customHeight="1" x14ac:dyDescent="0.2">
      <c r="A1115" s="486">
        <v>27</v>
      </c>
      <c r="B1115" s="487" t="s">
        <v>503</v>
      </c>
      <c r="C1115" s="487" t="s">
        <v>511</v>
      </c>
      <c r="D1115" s="571" t="s">
        <v>1823</v>
      </c>
      <c r="E1115" s="572" t="s">
        <v>520</v>
      </c>
      <c r="F1115" s="487" t="s">
        <v>504</v>
      </c>
      <c r="G1115" s="487" t="s">
        <v>1014</v>
      </c>
      <c r="H1115" s="487" t="s">
        <v>271</v>
      </c>
      <c r="I1115" s="487" t="s">
        <v>1707</v>
      </c>
      <c r="J1115" s="487" t="s">
        <v>1016</v>
      </c>
      <c r="K1115" s="487" t="s">
        <v>1017</v>
      </c>
      <c r="L1115" s="488">
        <v>789.2</v>
      </c>
      <c r="M1115" s="488">
        <v>2367.6000000000004</v>
      </c>
      <c r="N1115" s="487">
        <v>3</v>
      </c>
      <c r="O1115" s="573">
        <v>0.5</v>
      </c>
      <c r="P1115" s="488"/>
      <c r="Q1115" s="513">
        <v>0</v>
      </c>
      <c r="R1115" s="487"/>
      <c r="S1115" s="513">
        <v>0</v>
      </c>
      <c r="T1115" s="573"/>
      <c r="U1115" s="529">
        <v>0</v>
      </c>
    </row>
    <row r="1116" spans="1:21" ht="14.45" customHeight="1" x14ac:dyDescent="0.2">
      <c r="A1116" s="486">
        <v>27</v>
      </c>
      <c r="B1116" s="487" t="s">
        <v>503</v>
      </c>
      <c r="C1116" s="487" t="s">
        <v>511</v>
      </c>
      <c r="D1116" s="571" t="s">
        <v>1823</v>
      </c>
      <c r="E1116" s="572" t="s">
        <v>520</v>
      </c>
      <c r="F1116" s="487" t="s">
        <v>504</v>
      </c>
      <c r="G1116" s="487" t="s">
        <v>1018</v>
      </c>
      <c r="H1116" s="487" t="s">
        <v>271</v>
      </c>
      <c r="I1116" s="487" t="s">
        <v>1019</v>
      </c>
      <c r="J1116" s="487" t="s">
        <v>1020</v>
      </c>
      <c r="K1116" s="487" t="s">
        <v>1021</v>
      </c>
      <c r="L1116" s="488">
        <v>237.31</v>
      </c>
      <c r="M1116" s="488">
        <v>237.31</v>
      </c>
      <c r="N1116" s="487">
        <v>1</v>
      </c>
      <c r="O1116" s="573">
        <v>0.5</v>
      </c>
      <c r="P1116" s="488"/>
      <c r="Q1116" s="513">
        <v>0</v>
      </c>
      <c r="R1116" s="487"/>
      <c r="S1116" s="513">
        <v>0</v>
      </c>
      <c r="T1116" s="573"/>
      <c r="U1116" s="529">
        <v>0</v>
      </c>
    </row>
    <row r="1117" spans="1:21" ht="14.45" customHeight="1" x14ac:dyDescent="0.2">
      <c r="A1117" s="486">
        <v>27</v>
      </c>
      <c r="B1117" s="487" t="s">
        <v>503</v>
      </c>
      <c r="C1117" s="487" t="s">
        <v>511</v>
      </c>
      <c r="D1117" s="571" t="s">
        <v>1823</v>
      </c>
      <c r="E1117" s="572" t="s">
        <v>520</v>
      </c>
      <c r="F1117" s="487" t="s">
        <v>504</v>
      </c>
      <c r="G1117" s="487" t="s">
        <v>1018</v>
      </c>
      <c r="H1117" s="487" t="s">
        <v>271</v>
      </c>
      <c r="I1117" s="487" t="s">
        <v>1344</v>
      </c>
      <c r="J1117" s="487" t="s">
        <v>1345</v>
      </c>
      <c r="K1117" s="487" t="s">
        <v>1346</v>
      </c>
      <c r="L1117" s="488">
        <v>79.11</v>
      </c>
      <c r="M1117" s="488">
        <v>949.31999999999994</v>
      </c>
      <c r="N1117" s="487">
        <v>12</v>
      </c>
      <c r="O1117" s="573">
        <v>5</v>
      </c>
      <c r="P1117" s="488">
        <v>791.09999999999991</v>
      </c>
      <c r="Q1117" s="513">
        <v>0.83333333333333326</v>
      </c>
      <c r="R1117" s="487">
        <v>10</v>
      </c>
      <c r="S1117" s="513">
        <v>0.83333333333333337</v>
      </c>
      <c r="T1117" s="573">
        <v>4</v>
      </c>
      <c r="U1117" s="529">
        <v>0.8</v>
      </c>
    </row>
    <row r="1118" spans="1:21" ht="14.45" customHeight="1" x14ac:dyDescent="0.2">
      <c r="A1118" s="486">
        <v>27</v>
      </c>
      <c r="B1118" s="487" t="s">
        <v>503</v>
      </c>
      <c r="C1118" s="487" t="s">
        <v>511</v>
      </c>
      <c r="D1118" s="571" t="s">
        <v>1823</v>
      </c>
      <c r="E1118" s="572" t="s">
        <v>520</v>
      </c>
      <c r="F1118" s="487" t="s">
        <v>504</v>
      </c>
      <c r="G1118" s="487" t="s">
        <v>1018</v>
      </c>
      <c r="H1118" s="487" t="s">
        <v>271</v>
      </c>
      <c r="I1118" s="487" t="s">
        <v>1347</v>
      </c>
      <c r="J1118" s="487" t="s">
        <v>1345</v>
      </c>
      <c r="K1118" s="487" t="s">
        <v>1348</v>
      </c>
      <c r="L1118" s="488">
        <v>263.68</v>
      </c>
      <c r="M1118" s="488">
        <v>1054.72</v>
      </c>
      <c r="N1118" s="487">
        <v>4</v>
      </c>
      <c r="O1118" s="573">
        <v>3.5</v>
      </c>
      <c r="P1118" s="488">
        <v>1054.72</v>
      </c>
      <c r="Q1118" s="513">
        <v>1</v>
      </c>
      <c r="R1118" s="487">
        <v>4</v>
      </c>
      <c r="S1118" s="513">
        <v>1</v>
      </c>
      <c r="T1118" s="573">
        <v>3.5</v>
      </c>
      <c r="U1118" s="529">
        <v>1</v>
      </c>
    </row>
    <row r="1119" spans="1:21" ht="14.45" customHeight="1" x14ac:dyDescent="0.2">
      <c r="A1119" s="486">
        <v>27</v>
      </c>
      <c r="B1119" s="487" t="s">
        <v>503</v>
      </c>
      <c r="C1119" s="487" t="s">
        <v>511</v>
      </c>
      <c r="D1119" s="571" t="s">
        <v>1823</v>
      </c>
      <c r="E1119" s="572" t="s">
        <v>520</v>
      </c>
      <c r="F1119" s="487" t="s">
        <v>504</v>
      </c>
      <c r="G1119" s="487" t="s">
        <v>1018</v>
      </c>
      <c r="H1119" s="487" t="s">
        <v>271</v>
      </c>
      <c r="I1119" s="487" t="s">
        <v>1803</v>
      </c>
      <c r="J1119" s="487" t="s">
        <v>1804</v>
      </c>
      <c r="K1119" s="487" t="s">
        <v>1709</v>
      </c>
      <c r="L1119" s="488">
        <v>73.83</v>
      </c>
      <c r="M1119" s="488">
        <v>147.66</v>
      </c>
      <c r="N1119" s="487">
        <v>2</v>
      </c>
      <c r="O1119" s="573">
        <v>1</v>
      </c>
      <c r="P1119" s="488">
        <v>147.66</v>
      </c>
      <c r="Q1119" s="513">
        <v>1</v>
      </c>
      <c r="R1119" s="487">
        <v>2</v>
      </c>
      <c r="S1119" s="513">
        <v>1</v>
      </c>
      <c r="T1119" s="573">
        <v>1</v>
      </c>
      <c r="U1119" s="529">
        <v>1</v>
      </c>
    </row>
    <row r="1120" spans="1:21" ht="14.45" customHeight="1" x14ac:dyDescent="0.2">
      <c r="A1120" s="486">
        <v>27</v>
      </c>
      <c r="B1120" s="487" t="s">
        <v>503</v>
      </c>
      <c r="C1120" s="487" t="s">
        <v>511</v>
      </c>
      <c r="D1120" s="571" t="s">
        <v>1823</v>
      </c>
      <c r="E1120" s="572" t="s">
        <v>520</v>
      </c>
      <c r="F1120" s="487" t="s">
        <v>504</v>
      </c>
      <c r="G1120" s="487" t="s">
        <v>1018</v>
      </c>
      <c r="H1120" s="487" t="s">
        <v>271</v>
      </c>
      <c r="I1120" s="487" t="s">
        <v>1805</v>
      </c>
      <c r="J1120" s="487" t="s">
        <v>1804</v>
      </c>
      <c r="K1120" s="487" t="s">
        <v>1806</v>
      </c>
      <c r="L1120" s="488">
        <v>258.41000000000003</v>
      </c>
      <c r="M1120" s="488">
        <v>258.41000000000003</v>
      </c>
      <c r="N1120" s="487">
        <v>1</v>
      </c>
      <c r="O1120" s="573">
        <v>1</v>
      </c>
      <c r="P1120" s="488"/>
      <c r="Q1120" s="513">
        <v>0</v>
      </c>
      <c r="R1120" s="487"/>
      <c r="S1120" s="513">
        <v>0</v>
      </c>
      <c r="T1120" s="573"/>
      <c r="U1120" s="529">
        <v>0</v>
      </c>
    </row>
    <row r="1121" spans="1:21" ht="14.45" customHeight="1" x14ac:dyDescent="0.2">
      <c r="A1121" s="486">
        <v>27</v>
      </c>
      <c r="B1121" s="487" t="s">
        <v>503</v>
      </c>
      <c r="C1121" s="487" t="s">
        <v>511</v>
      </c>
      <c r="D1121" s="571" t="s">
        <v>1823</v>
      </c>
      <c r="E1121" s="572" t="s">
        <v>520</v>
      </c>
      <c r="F1121" s="487" t="s">
        <v>504</v>
      </c>
      <c r="G1121" s="487" t="s">
        <v>1018</v>
      </c>
      <c r="H1121" s="487" t="s">
        <v>271</v>
      </c>
      <c r="I1121" s="487" t="s">
        <v>1501</v>
      </c>
      <c r="J1121" s="487" t="s">
        <v>1020</v>
      </c>
      <c r="K1121" s="487" t="s">
        <v>1354</v>
      </c>
      <c r="L1121" s="488">
        <v>36.909999999999997</v>
      </c>
      <c r="M1121" s="488">
        <v>184.54999999999998</v>
      </c>
      <c r="N1121" s="487">
        <v>5</v>
      </c>
      <c r="O1121" s="573">
        <v>2</v>
      </c>
      <c r="P1121" s="488">
        <v>110.72999999999999</v>
      </c>
      <c r="Q1121" s="513">
        <v>0.6</v>
      </c>
      <c r="R1121" s="487">
        <v>3</v>
      </c>
      <c r="S1121" s="513">
        <v>0.6</v>
      </c>
      <c r="T1121" s="573">
        <v>1</v>
      </c>
      <c r="U1121" s="529">
        <v>0.5</v>
      </c>
    </row>
    <row r="1122" spans="1:21" ht="14.45" customHeight="1" x14ac:dyDescent="0.2">
      <c r="A1122" s="486">
        <v>27</v>
      </c>
      <c r="B1122" s="487" t="s">
        <v>503</v>
      </c>
      <c r="C1122" s="487" t="s">
        <v>511</v>
      </c>
      <c r="D1122" s="571" t="s">
        <v>1823</v>
      </c>
      <c r="E1122" s="572" t="s">
        <v>520</v>
      </c>
      <c r="F1122" s="487" t="s">
        <v>504</v>
      </c>
      <c r="G1122" s="487" t="s">
        <v>1018</v>
      </c>
      <c r="H1122" s="487" t="s">
        <v>271</v>
      </c>
      <c r="I1122" s="487" t="s">
        <v>1022</v>
      </c>
      <c r="J1122" s="487" t="s">
        <v>1020</v>
      </c>
      <c r="K1122" s="487" t="s">
        <v>1023</v>
      </c>
      <c r="L1122" s="488">
        <v>118.65</v>
      </c>
      <c r="M1122" s="488">
        <v>118.65</v>
      </c>
      <c r="N1122" s="487">
        <v>1</v>
      </c>
      <c r="O1122" s="573">
        <v>1</v>
      </c>
      <c r="P1122" s="488">
        <v>118.65</v>
      </c>
      <c r="Q1122" s="513">
        <v>1</v>
      </c>
      <c r="R1122" s="487">
        <v>1</v>
      </c>
      <c r="S1122" s="513">
        <v>1</v>
      </c>
      <c r="T1122" s="573">
        <v>1</v>
      </c>
      <c r="U1122" s="529">
        <v>1</v>
      </c>
    </row>
    <row r="1123" spans="1:21" ht="14.45" customHeight="1" x14ac:dyDescent="0.2">
      <c r="A1123" s="486">
        <v>27</v>
      </c>
      <c r="B1123" s="487" t="s">
        <v>503</v>
      </c>
      <c r="C1123" s="487" t="s">
        <v>511</v>
      </c>
      <c r="D1123" s="571" t="s">
        <v>1823</v>
      </c>
      <c r="E1123" s="572" t="s">
        <v>520</v>
      </c>
      <c r="F1123" s="487" t="s">
        <v>504</v>
      </c>
      <c r="G1123" s="487" t="s">
        <v>1018</v>
      </c>
      <c r="H1123" s="487" t="s">
        <v>271</v>
      </c>
      <c r="I1123" s="487" t="s">
        <v>1349</v>
      </c>
      <c r="J1123" s="487" t="s">
        <v>1350</v>
      </c>
      <c r="K1123" s="487" t="s">
        <v>1351</v>
      </c>
      <c r="L1123" s="488">
        <v>258.41000000000003</v>
      </c>
      <c r="M1123" s="488">
        <v>258.41000000000003</v>
      </c>
      <c r="N1123" s="487">
        <v>1</v>
      </c>
      <c r="O1123" s="573">
        <v>1</v>
      </c>
      <c r="P1123" s="488">
        <v>258.41000000000003</v>
      </c>
      <c r="Q1123" s="513">
        <v>1</v>
      </c>
      <c r="R1123" s="487">
        <v>1</v>
      </c>
      <c r="S1123" s="513">
        <v>1</v>
      </c>
      <c r="T1123" s="573">
        <v>1</v>
      </c>
      <c r="U1123" s="529">
        <v>1</v>
      </c>
    </row>
    <row r="1124" spans="1:21" ht="14.45" customHeight="1" x14ac:dyDescent="0.2">
      <c r="A1124" s="486">
        <v>27</v>
      </c>
      <c r="B1124" s="487" t="s">
        <v>503</v>
      </c>
      <c r="C1124" s="487" t="s">
        <v>511</v>
      </c>
      <c r="D1124" s="571" t="s">
        <v>1823</v>
      </c>
      <c r="E1124" s="572" t="s">
        <v>520</v>
      </c>
      <c r="F1124" s="487" t="s">
        <v>504</v>
      </c>
      <c r="G1124" s="487" t="s">
        <v>1355</v>
      </c>
      <c r="H1124" s="487" t="s">
        <v>486</v>
      </c>
      <c r="I1124" s="487" t="s">
        <v>1356</v>
      </c>
      <c r="J1124" s="487" t="s">
        <v>1357</v>
      </c>
      <c r="K1124" s="487" t="s">
        <v>1358</v>
      </c>
      <c r="L1124" s="488">
        <v>102.85</v>
      </c>
      <c r="M1124" s="488">
        <v>2262.6999999999998</v>
      </c>
      <c r="N1124" s="487">
        <v>22</v>
      </c>
      <c r="O1124" s="573">
        <v>6.5</v>
      </c>
      <c r="P1124" s="488">
        <v>1954.1499999999999</v>
      </c>
      <c r="Q1124" s="513">
        <v>0.86363636363636365</v>
      </c>
      <c r="R1124" s="487">
        <v>19</v>
      </c>
      <c r="S1124" s="513">
        <v>0.86363636363636365</v>
      </c>
      <c r="T1124" s="573">
        <v>6</v>
      </c>
      <c r="U1124" s="529">
        <v>0.92307692307692313</v>
      </c>
    </row>
    <row r="1125" spans="1:21" ht="14.45" customHeight="1" x14ac:dyDescent="0.2">
      <c r="A1125" s="486">
        <v>27</v>
      </c>
      <c r="B1125" s="487" t="s">
        <v>503</v>
      </c>
      <c r="C1125" s="487" t="s">
        <v>511</v>
      </c>
      <c r="D1125" s="571" t="s">
        <v>1823</v>
      </c>
      <c r="E1125" s="572" t="s">
        <v>520</v>
      </c>
      <c r="F1125" s="487" t="s">
        <v>504</v>
      </c>
      <c r="G1125" s="487" t="s">
        <v>1355</v>
      </c>
      <c r="H1125" s="487" t="s">
        <v>486</v>
      </c>
      <c r="I1125" s="487" t="s">
        <v>1359</v>
      </c>
      <c r="J1125" s="487" t="s">
        <v>1357</v>
      </c>
      <c r="K1125" s="487" t="s">
        <v>1360</v>
      </c>
      <c r="L1125" s="488">
        <v>131.86000000000001</v>
      </c>
      <c r="M1125" s="488">
        <v>395.58000000000004</v>
      </c>
      <c r="N1125" s="487">
        <v>3</v>
      </c>
      <c r="O1125" s="573">
        <v>1</v>
      </c>
      <c r="P1125" s="488">
        <v>395.58000000000004</v>
      </c>
      <c r="Q1125" s="513">
        <v>1</v>
      </c>
      <c r="R1125" s="487">
        <v>3</v>
      </c>
      <c r="S1125" s="513">
        <v>1</v>
      </c>
      <c r="T1125" s="573">
        <v>1</v>
      </c>
      <c r="U1125" s="529">
        <v>1</v>
      </c>
    </row>
    <row r="1126" spans="1:21" ht="14.45" customHeight="1" x14ac:dyDescent="0.2">
      <c r="A1126" s="486">
        <v>27</v>
      </c>
      <c r="B1126" s="487" t="s">
        <v>503</v>
      </c>
      <c r="C1126" s="487" t="s">
        <v>511</v>
      </c>
      <c r="D1126" s="571" t="s">
        <v>1823</v>
      </c>
      <c r="E1126" s="572" t="s">
        <v>520</v>
      </c>
      <c r="F1126" s="487" t="s">
        <v>504</v>
      </c>
      <c r="G1126" s="487" t="s">
        <v>1355</v>
      </c>
      <c r="H1126" s="487" t="s">
        <v>271</v>
      </c>
      <c r="I1126" s="487" t="s">
        <v>1361</v>
      </c>
      <c r="J1126" s="487" t="s">
        <v>1362</v>
      </c>
      <c r="K1126" s="487" t="s">
        <v>1363</v>
      </c>
      <c r="L1126" s="488">
        <v>330.58</v>
      </c>
      <c r="M1126" s="488">
        <v>330.58</v>
      </c>
      <c r="N1126" s="487">
        <v>1</v>
      </c>
      <c r="O1126" s="573">
        <v>0.5</v>
      </c>
      <c r="P1126" s="488"/>
      <c r="Q1126" s="513">
        <v>0</v>
      </c>
      <c r="R1126" s="487"/>
      <c r="S1126" s="513">
        <v>0</v>
      </c>
      <c r="T1126" s="573"/>
      <c r="U1126" s="529">
        <v>0</v>
      </c>
    </row>
    <row r="1127" spans="1:21" ht="14.45" customHeight="1" x14ac:dyDescent="0.2">
      <c r="A1127" s="486">
        <v>27</v>
      </c>
      <c r="B1127" s="487" t="s">
        <v>503</v>
      </c>
      <c r="C1127" s="487" t="s">
        <v>511</v>
      </c>
      <c r="D1127" s="571" t="s">
        <v>1823</v>
      </c>
      <c r="E1127" s="572" t="s">
        <v>520</v>
      </c>
      <c r="F1127" s="487" t="s">
        <v>504</v>
      </c>
      <c r="G1127" s="487" t="s">
        <v>601</v>
      </c>
      <c r="H1127" s="487" t="s">
        <v>486</v>
      </c>
      <c r="I1127" s="487" t="s">
        <v>602</v>
      </c>
      <c r="J1127" s="487" t="s">
        <v>603</v>
      </c>
      <c r="K1127" s="487" t="s">
        <v>604</v>
      </c>
      <c r="L1127" s="488">
        <v>103.72</v>
      </c>
      <c r="M1127" s="488">
        <v>207.44</v>
      </c>
      <c r="N1127" s="487">
        <v>2</v>
      </c>
      <c r="O1127" s="573">
        <v>0.5</v>
      </c>
      <c r="P1127" s="488">
        <v>207.44</v>
      </c>
      <c r="Q1127" s="513">
        <v>1</v>
      </c>
      <c r="R1127" s="487">
        <v>2</v>
      </c>
      <c r="S1127" s="513">
        <v>1</v>
      </c>
      <c r="T1127" s="573">
        <v>0.5</v>
      </c>
      <c r="U1127" s="529">
        <v>1</v>
      </c>
    </row>
    <row r="1128" spans="1:21" ht="14.45" customHeight="1" x14ac:dyDescent="0.2">
      <c r="A1128" s="486">
        <v>27</v>
      </c>
      <c r="B1128" s="487" t="s">
        <v>503</v>
      </c>
      <c r="C1128" s="487" t="s">
        <v>511</v>
      </c>
      <c r="D1128" s="571" t="s">
        <v>1823</v>
      </c>
      <c r="E1128" s="572" t="s">
        <v>520</v>
      </c>
      <c r="F1128" s="487" t="s">
        <v>504</v>
      </c>
      <c r="G1128" s="487" t="s">
        <v>1369</v>
      </c>
      <c r="H1128" s="487" t="s">
        <v>271</v>
      </c>
      <c r="I1128" s="487" t="s">
        <v>1370</v>
      </c>
      <c r="J1128" s="487" t="s">
        <v>1371</v>
      </c>
      <c r="K1128" s="487" t="s">
        <v>1372</v>
      </c>
      <c r="L1128" s="488">
        <v>93.43</v>
      </c>
      <c r="M1128" s="488">
        <v>280.29000000000002</v>
      </c>
      <c r="N1128" s="487">
        <v>3</v>
      </c>
      <c r="O1128" s="573">
        <v>1</v>
      </c>
      <c r="P1128" s="488">
        <v>280.29000000000002</v>
      </c>
      <c r="Q1128" s="513">
        <v>1</v>
      </c>
      <c r="R1128" s="487">
        <v>3</v>
      </c>
      <c r="S1128" s="513">
        <v>1</v>
      </c>
      <c r="T1128" s="573">
        <v>1</v>
      </c>
      <c r="U1128" s="529">
        <v>1</v>
      </c>
    </row>
    <row r="1129" spans="1:21" ht="14.45" customHeight="1" x14ac:dyDescent="0.2">
      <c r="A1129" s="486">
        <v>27</v>
      </c>
      <c r="B1129" s="487" t="s">
        <v>503</v>
      </c>
      <c r="C1129" s="487" t="s">
        <v>511</v>
      </c>
      <c r="D1129" s="571" t="s">
        <v>1823</v>
      </c>
      <c r="E1129" s="572" t="s">
        <v>520</v>
      </c>
      <c r="F1129" s="487" t="s">
        <v>504</v>
      </c>
      <c r="G1129" s="487" t="s">
        <v>1373</v>
      </c>
      <c r="H1129" s="487" t="s">
        <v>486</v>
      </c>
      <c r="I1129" s="487" t="s">
        <v>1374</v>
      </c>
      <c r="J1129" s="487" t="s">
        <v>1375</v>
      </c>
      <c r="K1129" s="487" t="s">
        <v>1376</v>
      </c>
      <c r="L1129" s="488">
        <v>112.59</v>
      </c>
      <c r="M1129" s="488">
        <v>225.18</v>
      </c>
      <c r="N1129" s="487">
        <v>2</v>
      </c>
      <c r="O1129" s="573">
        <v>2</v>
      </c>
      <c r="P1129" s="488">
        <v>112.59</v>
      </c>
      <c r="Q1129" s="513">
        <v>0.5</v>
      </c>
      <c r="R1129" s="487">
        <v>1</v>
      </c>
      <c r="S1129" s="513">
        <v>0.5</v>
      </c>
      <c r="T1129" s="573">
        <v>1</v>
      </c>
      <c r="U1129" s="529">
        <v>0.5</v>
      </c>
    </row>
    <row r="1130" spans="1:21" ht="14.45" customHeight="1" x14ac:dyDescent="0.2">
      <c r="A1130" s="486">
        <v>27</v>
      </c>
      <c r="B1130" s="487" t="s">
        <v>503</v>
      </c>
      <c r="C1130" s="487" t="s">
        <v>511</v>
      </c>
      <c r="D1130" s="571" t="s">
        <v>1823</v>
      </c>
      <c r="E1130" s="572" t="s">
        <v>520</v>
      </c>
      <c r="F1130" s="487" t="s">
        <v>504</v>
      </c>
      <c r="G1130" s="487" t="s">
        <v>605</v>
      </c>
      <c r="H1130" s="487" t="s">
        <v>271</v>
      </c>
      <c r="I1130" s="487" t="s">
        <v>606</v>
      </c>
      <c r="J1130" s="487" t="s">
        <v>607</v>
      </c>
      <c r="K1130" s="487" t="s">
        <v>608</v>
      </c>
      <c r="L1130" s="488">
        <v>131.32</v>
      </c>
      <c r="M1130" s="488">
        <v>787.92</v>
      </c>
      <c r="N1130" s="487">
        <v>6</v>
      </c>
      <c r="O1130" s="573">
        <v>2</v>
      </c>
      <c r="P1130" s="488">
        <v>393.96</v>
      </c>
      <c r="Q1130" s="513">
        <v>0.5</v>
      </c>
      <c r="R1130" s="487">
        <v>3</v>
      </c>
      <c r="S1130" s="513">
        <v>0.5</v>
      </c>
      <c r="T1130" s="573">
        <v>1</v>
      </c>
      <c r="U1130" s="529">
        <v>0.5</v>
      </c>
    </row>
    <row r="1131" spans="1:21" ht="14.45" customHeight="1" x14ac:dyDescent="0.2">
      <c r="A1131" s="486">
        <v>27</v>
      </c>
      <c r="B1131" s="487" t="s">
        <v>503</v>
      </c>
      <c r="C1131" s="487" t="s">
        <v>511</v>
      </c>
      <c r="D1131" s="571" t="s">
        <v>1823</v>
      </c>
      <c r="E1131" s="572" t="s">
        <v>520</v>
      </c>
      <c r="F1131" s="487" t="s">
        <v>504</v>
      </c>
      <c r="G1131" s="487" t="s">
        <v>605</v>
      </c>
      <c r="H1131" s="487" t="s">
        <v>486</v>
      </c>
      <c r="I1131" s="487" t="s">
        <v>1039</v>
      </c>
      <c r="J1131" s="487" t="s">
        <v>1040</v>
      </c>
      <c r="K1131" s="487" t="s">
        <v>1041</v>
      </c>
      <c r="L1131" s="488">
        <v>131.32</v>
      </c>
      <c r="M1131" s="488">
        <v>1050.56</v>
      </c>
      <c r="N1131" s="487">
        <v>8</v>
      </c>
      <c r="O1131" s="573">
        <v>2</v>
      </c>
      <c r="P1131" s="488">
        <v>787.92</v>
      </c>
      <c r="Q1131" s="513">
        <v>0.75</v>
      </c>
      <c r="R1131" s="487">
        <v>6</v>
      </c>
      <c r="S1131" s="513">
        <v>0.75</v>
      </c>
      <c r="T1131" s="573">
        <v>1.5</v>
      </c>
      <c r="U1131" s="529">
        <v>0.75</v>
      </c>
    </row>
    <row r="1132" spans="1:21" ht="14.45" customHeight="1" x14ac:dyDescent="0.2">
      <c r="A1132" s="486">
        <v>27</v>
      </c>
      <c r="B1132" s="487" t="s">
        <v>503</v>
      </c>
      <c r="C1132" s="487" t="s">
        <v>511</v>
      </c>
      <c r="D1132" s="571" t="s">
        <v>1823</v>
      </c>
      <c r="E1132" s="572" t="s">
        <v>520</v>
      </c>
      <c r="F1132" s="487" t="s">
        <v>504</v>
      </c>
      <c r="G1132" s="487" t="s">
        <v>1807</v>
      </c>
      <c r="H1132" s="487" t="s">
        <v>271</v>
      </c>
      <c r="I1132" s="487" t="s">
        <v>1808</v>
      </c>
      <c r="J1132" s="487" t="s">
        <v>1809</v>
      </c>
      <c r="K1132" s="487" t="s">
        <v>1571</v>
      </c>
      <c r="L1132" s="488">
        <v>0</v>
      </c>
      <c r="M1132" s="488">
        <v>0</v>
      </c>
      <c r="N1132" s="487">
        <v>3</v>
      </c>
      <c r="O1132" s="573">
        <v>1</v>
      </c>
      <c r="P1132" s="488"/>
      <c r="Q1132" s="513"/>
      <c r="R1132" s="487"/>
      <c r="S1132" s="513">
        <v>0</v>
      </c>
      <c r="T1132" s="573"/>
      <c r="U1132" s="529">
        <v>0</v>
      </c>
    </row>
    <row r="1133" spans="1:21" ht="14.45" customHeight="1" x14ac:dyDescent="0.2">
      <c r="A1133" s="486">
        <v>27</v>
      </c>
      <c r="B1133" s="487" t="s">
        <v>503</v>
      </c>
      <c r="C1133" s="487" t="s">
        <v>511</v>
      </c>
      <c r="D1133" s="571" t="s">
        <v>1823</v>
      </c>
      <c r="E1133" s="572" t="s">
        <v>520</v>
      </c>
      <c r="F1133" s="487" t="s">
        <v>504</v>
      </c>
      <c r="G1133" s="487" t="s">
        <v>1507</v>
      </c>
      <c r="H1133" s="487" t="s">
        <v>271</v>
      </c>
      <c r="I1133" s="487" t="s">
        <v>1722</v>
      </c>
      <c r="J1133" s="487" t="s">
        <v>1509</v>
      </c>
      <c r="K1133" s="487" t="s">
        <v>1723</v>
      </c>
      <c r="L1133" s="488">
        <v>124.3</v>
      </c>
      <c r="M1133" s="488">
        <v>248.6</v>
      </c>
      <c r="N1133" s="487">
        <v>2</v>
      </c>
      <c r="O1133" s="573">
        <v>0.5</v>
      </c>
      <c r="P1133" s="488"/>
      <c r="Q1133" s="513">
        <v>0</v>
      </c>
      <c r="R1133" s="487"/>
      <c r="S1133" s="513">
        <v>0</v>
      </c>
      <c r="T1133" s="573"/>
      <c r="U1133" s="529">
        <v>0</v>
      </c>
    </row>
    <row r="1134" spans="1:21" ht="14.45" customHeight="1" x14ac:dyDescent="0.2">
      <c r="A1134" s="486">
        <v>27</v>
      </c>
      <c r="B1134" s="487" t="s">
        <v>503</v>
      </c>
      <c r="C1134" s="487" t="s">
        <v>511</v>
      </c>
      <c r="D1134" s="571" t="s">
        <v>1823</v>
      </c>
      <c r="E1134" s="572" t="s">
        <v>520</v>
      </c>
      <c r="F1134" s="487" t="s">
        <v>504</v>
      </c>
      <c r="G1134" s="487" t="s">
        <v>1042</v>
      </c>
      <c r="H1134" s="487" t="s">
        <v>271</v>
      </c>
      <c r="I1134" s="487" t="s">
        <v>1724</v>
      </c>
      <c r="J1134" s="487" t="s">
        <v>1725</v>
      </c>
      <c r="K1134" s="487" t="s">
        <v>1726</v>
      </c>
      <c r="L1134" s="488">
        <v>0</v>
      </c>
      <c r="M1134" s="488">
        <v>0</v>
      </c>
      <c r="N1134" s="487">
        <v>4</v>
      </c>
      <c r="O1134" s="573">
        <v>1.5</v>
      </c>
      <c r="P1134" s="488">
        <v>0</v>
      </c>
      <c r="Q1134" s="513"/>
      <c r="R1134" s="487">
        <v>2</v>
      </c>
      <c r="S1134" s="513">
        <v>0.5</v>
      </c>
      <c r="T1134" s="573">
        <v>1</v>
      </c>
      <c r="U1134" s="529">
        <v>0.66666666666666663</v>
      </c>
    </row>
    <row r="1135" spans="1:21" ht="14.45" customHeight="1" x14ac:dyDescent="0.2">
      <c r="A1135" s="486">
        <v>27</v>
      </c>
      <c r="B1135" s="487" t="s">
        <v>503</v>
      </c>
      <c r="C1135" s="487" t="s">
        <v>511</v>
      </c>
      <c r="D1135" s="571" t="s">
        <v>1823</v>
      </c>
      <c r="E1135" s="572" t="s">
        <v>520</v>
      </c>
      <c r="F1135" s="487" t="s">
        <v>504</v>
      </c>
      <c r="G1135" s="487" t="s">
        <v>1042</v>
      </c>
      <c r="H1135" s="487" t="s">
        <v>271</v>
      </c>
      <c r="I1135" s="487" t="s">
        <v>1810</v>
      </c>
      <c r="J1135" s="487" t="s">
        <v>1811</v>
      </c>
      <c r="K1135" s="487" t="s">
        <v>1812</v>
      </c>
      <c r="L1135" s="488">
        <v>0</v>
      </c>
      <c r="M1135" s="488">
        <v>0</v>
      </c>
      <c r="N1135" s="487">
        <v>3</v>
      </c>
      <c r="O1135" s="573">
        <v>0.5</v>
      </c>
      <c r="P1135" s="488">
        <v>0</v>
      </c>
      <c r="Q1135" s="513"/>
      <c r="R1135" s="487">
        <v>3</v>
      </c>
      <c r="S1135" s="513">
        <v>1</v>
      </c>
      <c r="T1135" s="573">
        <v>0.5</v>
      </c>
      <c r="U1135" s="529">
        <v>1</v>
      </c>
    </row>
    <row r="1136" spans="1:21" ht="14.45" customHeight="1" x14ac:dyDescent="0.2">
      <c r="A1136" s="486">
        <v>27</v>
      </c>
      <c r="B1136" s="487" t="s">
        <v>503</v>
      </c>
      <c r="C1136" s="487" t="s">
        <v>511</v>
      </c>
      <c r="D1136" s="571" t="s">
        <v>1823</v>
      </c>
      <c r="E1136" s="572" t="s">
        <v>520</v>
      </c>
      <c r="F1136" s="487" t="s">
        <v>504</v>
      </c>
      <c r="G1136" s="487" t="s">
        <v>1046</v>
      </c>
      <c r="H1136" s="487" t="s">
        <v>486</v>
      </c>
      <c r="I1136" s="487" t="s">
        <v>1377</v>
      </c>
      <c r="J1136" s="487" t="s">
        <v>1048</v>
      </c>
      <c r="K1136" s="487" t="s">
        <v>1378</v>
      </c>
      <c r="L1136" s="488">
        <v>218.73</v>
      </c>
      <c r="M1136" s="488">
        <v>218.73</v>
      </c>
      <c r="N1136" s="487">
        <v>1</v>
      </c>
      <c r="O1136" s="573">
        <v>1</v>
      </c>
      <c r="P1136" s="488">
        <v>218.73</v>
      </c>
      <c r="Q1136" s="513">
        <v>1</v>
      </c>
      <c r="R1136" s="487">
        <v>1</v>
      </c>
      <c r="S1136" s="513">
        <v>1</v>
      </c>
      <c r="T1136" s="573">
        <v>1</v>
      </c>
      <c r="U1136" s="529">
        <v>1</v>
      </c>
    </row>
    <row r="1137" spans="1:21" ht="14.45" customHeight="1" x14ac:dyDescent="0.2">
      <c r="A1137" s="486">
        <v>27</v>
      </c>
      <c r="B1137" s="487" t="s">
        <v>503</v>
      </c>
      <c r="C1137" s="487" t="s">
        <v>511</v>
      </c>
      <c r="D1137" s="571" t="s">
        <v>1823</v>
      </c>
      <c r="E1137" s="572" t="s">
        <v>520</v>
      </c>
      <c r="F1137" s="487" t="s">
        <v>504</v>
      </c>
      <c r="G1137" s="487" t="s">
        <v>1046</v>
      </c>
      <c r="H1137" s="487" t="s">
        <v>271</v>
      </c>
      <c r="I1137" s="487" t="s">
        <v>1379</v>
      </c>
      <c r="J1137" s="487" t="s">
        <v>1048</v>
      </c>
      <c r="K1137" s="487" t="s">
        <v>1049</v>
      </c>
      <c r="L1137" s="488">
        <v>729.09</v>
      </c>
      <c r="M1137" s="488">
        <v>1458.18</v>
      </c>
      <c r="N1137" s="487">
        <v>2</v>
      </c>
      <c r="O1137" s="573">
        <v>1.5</v>
      </c>
      <c r="P1137" s="488"/>
      <c r="Q1137" s="513">
        <v>0</v>
      </c>
      <c r="R1137" s="487"/>
      <c r="S1137" s="513">
        <v>0</v>
      </c>
      <c r="T1137" s="573"/>
      <c r="U1137" s="529">
        <v>0</v>
      </c>
    </row>
    <row r="1138" spans="1:21" ht="14.45" customHeight="1" x14ac:dyDescent="0.2">
      <c r="A1138" s="486">
        <v>27</v>
      </c>
      <c r="B1138" s="487" t="s">
        <v>503</v>
      </c>
      <c r="C1138" s="487" t="s">
        <v>511</v>
      </c>
      <c r="D1138" s="571" t="s">
        <v>1823</v>
      </c>
      <c r="E1138" s="572" t="s">
        <v>520</v>
      </c>
      <c r="F1138" s="487" t="s">
        <v>504</v>
      </c>
      <c r="G1138" s="487" t="s">
        <v>1050</v>
      </c>
      <c r="H1138" s="487" t="s">
        <v>486</v>
      </c>
      <c r="I1138" s="487" t="s">
        <v>1380</v>
      </c>
      <c r="J1138" s="487" t="s">
        <v>1052</v>
      </c>
      <c r="K1138" s="487" t="s">
        <v>1145</v>
      </c>
      <c r="L1138" s="488">
        <v>0</v>
      </c>
      <c r="M1138" s="488">
        <v>0</v>
      </c>
      <c r="N1138" s="487">
        <v>6</v>
      </c>
      <c r="O1138" s="573">
        <v>1</v>
      </c>
      <c r="P1138" s="488"/>
      <c r="Q1138" s="513"/>
      <c r="R1138" s="487"/>
      <c r="S1138" s="513">
        <v>0</v>
      </c>
      <c r="T1138" s="573"/>
      <c r="U1138" s="529">
        <v>0</v>
      </c>
    </row>
    <row r="1139" spans="1:21" ht="14.45" customHeight="1" x14ac:dyDescent="0.2">
      <c r="A1139" s="486">
        <v>27</v>
      </c>
      <c r="B1139" s="487" t="s">
        <v>503</v>
      </c>
      <c r="C1139" s="487" t="s">
        <v>511</v>
      </c>
      <c r="D1139" s="571" t="s">
        <v>1823</v>
      </c>
      <c r="E1139" s="572" t="s">
        <v>520</v>
      </c>
      <c r="F1139" s="487" t="s">
        <v>504</v>
      </c>
      <c r="G1139" s="487" t="s">
        <v>1050</v>
      </c>
      <c r="H1139" s="487" t="s">
        <v>486</v>
      </c>
      <c r="I1139" s="487" t="s">
        <v>1051</v>
      </c>
      <c r="J1139" s="487" t="s">
        <v>1052</v>
      </c>
      <c r="K1139" s="487" t="s">
        <v>754</v>
      </c>
      <c r="L1139" s="488">
        <v>0</v>
      </c>
      <c r="M1139" s="488">
        <v>0</v>
      </c>
      <c r="N1139" s="487">
        <v>1</v>
      </c>
      <c r="O1139" s="573">
        <v>1</v>
      </c>
      <c r="P1139" s="488">
        <v>0</v>
      </c>
      <c r="Q1139" s="513"/>
      <c r="R1139" s="487">
        <v>1</v>
      </c>
      <c r="S1139" s="513">
        <v>1</v>
      </c>
      <c r="T1139" s="573">
        <v>1</v>
      </c>
      <c r="U1139" s="529">
        <v>1</v>
      </c>
    </row>
    <row r="1140" spans="1:21" ht="14.45" customHeight="1" x14ac:dyDescent="0.2">
      <c r="A1140" s="486">
        <v>27</v>
      </c>
      <c r="B1140" s="487" t="s">
        <v>503</v>
      </c>
      <c r="C1140" s="487" t="s">
        <v>511</v>
      </c>
      <c r="D1140" s="571" t="s">
        <v>1823</v>
      </c>
      <c r="E1140" s="572" t="s">
        <v>520</v>
      </c>
      <c r="F1140" s="487" t="s">
        <v>504</v>
      </c>
      <c r="G1140" s="487" t="s">
        <v>1053</v>
      </c>
      <c r="H1140" s="487" t="s">
        <v>486</v>
      </c>
      <c r="I1140" s="487" t="s">
        <v>1054</v>
      </c>
      <c r="J1140" s="487" t="s">
        <v>1055</v>
      </c>
      <c r="K1140" s="487" t="s">
        <v>1056</v>
      </c>
      <c r="L1140" s="488">
        <v>184.74</v>
      </c>
      <c r="M1140" s="488">
        <v>738.96</v>
      </c>
      <c r="N1140" s="487">
        <v>4</v>
      </c>
      <c r="O1140" s="573">
        <v>3</v>
      </c>
      <c r="P1140" s="488">
        <v>554.22</v>
      </c>
      <c r="Q1140" s="513">
        <v>0.75</v>
      </c>
      <c r="R1140" s="487">
        <v>3</v>
      </c>
      <c r="S1140" s="513">
        <v>0.75</v>
      </c>
      <c r="T1140" s="573">
        <v>2</v>
      </c>
      <c r="U1140" s="529">
        <v>0.66666666666666663</v>
      </c>
    </row>
    <row r="1141" spans="1:21" ht="14.45" customHeight="1" x14ac:dyDescent="0.2">
      <c r="A1141" s="486">
        <v>27</v>
      </c>
      <c r="B1141" s="487" t="s">
        <v>503</v>
      </c>
      <c r="C1141" s="487" t="s">
        <v>511</v>
      </c>
      <c r="D1141" s="571" t="s">
        <v>1823</v>
      </c>
      <c r="E1141" s="572" t="s">
        <v>520</v>
      </c>
      <c r="F1141" s="487" t="s">
        <v>504</v>
      </c>
      <c r="G1141" s="487" t="s">
        <v>1053</v>
      </c>
      <c r="H1141" s="487" t="s">
        <v>486</v>
      </c>
      <c r="I1141" s="487" t="s">
        <v>1057</v>
      </c>
      <c r="J1141" s="487" t="s">
        <v>1058</v>
      </c>
      <c r="K1141" s="487" t="s">
        <v>1059</v>
      </c>
      <c r="L1141" s="488">
        <v>120.61</v>
      </c>
      <c r="M1141" s="488">
        <v>241.22</v>
      </c>
      <c r="N1141" s="487">
        <v>2</v>
      </c>
      <c r="O1141" s="573">
        <v>1</v>
      </c>
      <c r="P1141" s="488"/>
      <c r="Q1141" s="513">
        <v>0</v>
      </c>
      <c r="R1141" s="487"/>
      <c r="S1141" s="513">
        <v>0</v>
      </c>
      <c r="T1141" s="573"/>
      <c r="U1141" s="529">
        <v>0</v>
      </c>
    </row>
    <row r="1142" spans="1:21" ht="14.45" customHeight="1" x14ac:dyDescent="0.2">
      <c r="A1142" s="486">
        <v>27</v>
      </c>
      <c r="B1142" s="487" t="s">
        <v>503</v>
      </c>
      <c r="C1142" s="487" t="s">
        <v>511</v>
      </c>
      <c r="D1142" s="571" t="s">
        <v>1823</v>
      </c>
      <c r="E1142" s="572" t="s">
        <v>520</v>
      </c>
      <c r="F1142" s="487" t="s">
        <v>504</v>
      </c>
      <c r="G1142" s="487" t="s">
        <v>1060</v>
      </c>
      <c r="H1142" s="487" t="s">
        <v>486</v>
      </c>
      <c r="I1142" s="487" t="s">
        <v>1063</v>
      </c>
      <c r="J1142" s="487" t="s">
        <v>1064</v>
      </c>
      <c r="K1142" s="487" t="s">
        <v>1065</v>
      </c>
      <c r="L1142" s="488">
        <v>0</v>
      </c>
      <c r="M1142" s="488">
        <v>0</v>
      </c>
      <c r="N1142" s="487">
        <v>1</v>
      </c>
      <c r="O1142" s="573">
        <v>0.5</v>
      </c>
      <c r="P1142" s="488">
        <v>0</v>
      </c>
      <c r="Q1142" s="513"/>
      <c r="R1142" s="487">
        <v>1</v>
      </c>
      <c r="S1142" s="513">
        <v>1</v>
      </c>
      <c r="T1142" s="573">
        <v>0.5</v>
      </c>
      <c r="U1142" s="529">
        <v>1</v>
      </c>
    </row>
    <row r="1143" spans="1:21" ht="14.45" customHeight="1" x14ac:dyDescent="0.2">
      <c r="A1143" s="486">
        <v>27</v>
      </c>
      <c r="B1143" s="487" t="s">
        <v>503</v>
      </c>
      <c r="C1143" s="487" t="s">
        <v>511</v>
      </c>
      <c r="D1143" s="571" t="s">
        <v>1823</v>
      </c>
      <c r="E1143" s="572" t="s">
        <v>520</v>
      </c>
      <c r="F1143" s="487" t="s">
        <v>504</v>
      </c>
      <c r="G1143" s="487" t="s">
        <v>1060</v>
      </c>
      <c r="H1143" s="487" t="s">
        <v>486</v>
      </c>
      <c r="I1143" s="487" t="s">
        <v>1066</v>
      </c>
      <c r="J1143" s="487" t="s">
        <v>1064</v>
      </c>
      <c r="K1143" s="487" t="s">
        <v>1067</v>
      </c>
      <c r="L1143" s="488">
        <v>0</v>
      </c>
      <c r="M1143" s="488">
        <v>0</v>
      </c>
      <c r="N1143" s="487">
        <v>3</v>
      </c>
      <c r="O1143" s="573">
        <v>2</v>
      </c>
      <c r="P1143" s="488">
        <v>0</v>
      </c>
      <c r="Q1143" s="513"/>
      <c r="R1143" s="487">
        <v>3</v>
      </c>
      <c r="S1143" s="513">
        <v>1</v>
      </c>
      <c r="T1143" s="573">
        <v>2</v>
      </c>
      <c r="U1143" s="529">
        <v>1</v>
      </c>
    </row>
    <row r="1144" spans="1:21" ht="14.45" customHeight="1" x14ac:dyDescent="0.2">
      <c r="A1144" s="486">
        <v>27</v>
      </c>
      <c r="B1144" s="487" t="s">
        <v>503</v>
      </c>
      <c r="C1144" s="487" t="s">
        <v>511</v>
      </c>
      <c r="D1144" s="571" t="s">
        <v>1823</v>
      </c>
      <c r="E1144" s="572" t="s">
        <v>520</v>
      </c>
      <c r="F1144" s="487" t="s">
        <v>504</v>
      </c>
      <c r="G1144" s="487" t="s">
        <v>615</v>
      </c>
      <c r="H1144" s="487" t="s">
        <v>486</v>
      </c>
      <c r="I1144" s="487" t="s">
        <v>616</v>
      </c>
      <c r="J1144" s="487" t="s">
        <v>617</v>
      </c>
      <c r="K1144" s="487" t="s">
        <v>618</v>
      </c>
      <c r="L1144" s="488">
        <v>1771.84</v>
      </c>
      <c r="M1144" s="488">
        <v>23033.919999999998</v>
      </c>
      <c r="N1144" s="487">
        <v>13</v>
      </c>
      <c r="O1144" s="573">
        <v>5</v>
      </c>
      <c r="P1144" s="488">
        <v>7087.36</v>
      </c>
      <c r="Q1144" s="513">
        <v>0.30769230769230771</v>
      </c>
      <c r="R1144" s="487">
        <v>4</v>
      </c>
      <c r="S1144" s="513">
        <v>0.30769230769230771</v>
      </c>
      <c r="T1144" s="573">
        <v>2</v>
      </c>
      <c r="U1144" s="529">
        <v>0.4</v>
      </c>
    </row>
    <row r="1145" spans="1:21" ht="14.45" customHeight="1" x14ac:dyDescent="0.2">
      <c r="A1145" s="486">
        <v>27</v>
      </c>
      <c r="B1145" s="487" t="s">
        <v>503</v>
      </c>
      <c r="C1145" s="487" t="s">
        <v>511</v>
      </c>
      <c r="D1145" s="571" t="s">
        <v>1823</v>
      </c>
      <c r="E1145" s="572" t="s">
        <v>520</v>
      </c>
      <c r="F1145" s="487" t="s">
        <v>504</v>
      </c>
      <c r="G1145" s="487" t="s">
        <v>615</v>
      </c>
      <c r="H1145" s="487" t="s">
        <v>486</v>
      </c>
      <c r="I1145" s="487" t="s">
        <v>619</v>
      </c>
      <c r="J1145" s="487" t="s">
        <v>617</v>
      </c>
      <c r="K1145" s="487" t="s">
        <v>620</v>
      </c>
      <c r="L1145" s="488">
        <v>1544.99</v>
      </c>
      <c r="M1145" s="488">
        <v>20084.87</v>
      </c>
      <c r="N1145" s="487">
        <v>13</v>
      </c>
      <c r="O1145" s="573">
        <v>4.5</v>
      </c>
      <c r="P1145" s="488">
        <v>6179.96</v>
      </c>
      <c r="Q1145" s="513">
        <v>0.30769230769230771</v>
      </c>
      <c r="R1145" s="487">
        <v>4</v>
      </c>
      <c r="S1145" s="513">
        <v>0.30769230769230771</v>
      </c>
      <c r="T1145" s="573">
        <v>1.5</v>
      </c>
      <c r="U1145" s="529">
        <v>0.33333333333333331</v>
      </c>
    </row>
    <row r="1146" spans="1:21" ht="14.45" customHeight="1" x14ac:dyDescent="0.2">
      <c r="A1146" s="486">
        <v>27</v>
      </c>
      <c r="B1146" s="487" t="s">
        <v>503</v>
      </c>
      <c r="C1146" s="487" t="s">
        <v>511</v>
      </c>
      <c r="D1146" s="571" t="s">
        <v>1823</v>
      </c>
      <c r="E1146" s="572" t="s">
        <v>520</v>
      </c>
      <c r="F1146" s="487" t="s">
        <v>504</v>
      </c>
      <c r="G1146" s="487" t="s">
        <v>615</v>
      </c>
      <c r="H1146" s="487" t="s">
        <v>486</v>
      </c>
      <c r="I1146" s="487" t="s">
        <v>1070</v>
      </c>
      <c r="J1146" s="487" t="s">
        <v>617</v>
      </c>
      <c r="K1146" s="487" t="s">
        <v>1071</v>
      </c>
      <c r="L1146" s="488">
        <v>2669.75</v>
      </c>
      <c r="M1146" s="488">
        <v>2669.75</v>
      </c>
      <c r="N1146" s="487">
        <v>1</v>
      </c>
      <c r="O1146" s="573">
        <v>0.5</v>
      </c>
      <c r="P1146" s="488"/>
      <c r="Q1146" s="513">
        <v>0</v>
      </c>
      <c r="R1146" s="487"/>
      <c r="S1146" s="513">
        <v>0</v>
      </c>
      <c r="T1146" s="573"/>
      <c r="U1146" s="529">
        <v>0</v>
      </c>
    </row>
    <row r="1147" spans="1:21" ht="14.45" customHeight="1" x14ac:dyDescent="0.2">
      <c r="A1147" s="486">
        <v>27</v>
      </c>
      <c r="B1147" s="487" t="s">
        <v>503</v>
      </c>
      <c r="C1147" s="487" t="s">
        <v>511</v>
      </c>
      <c r="D1147" s="571" t="s">
        <v>1823</v>
      </c>
      <c r="E1147" s="572" t="s">
        <v>520</v>
      </c>
      <c r="F1147" s="487" t="s">
        <v>504</v>
      </c>
      <c r="G1147" s="487" t="s">
        <v>1072</v>
      </c>
      <c r="H1147" s="487" t="s">
        <v>271</v>
      </c>
      <c r="I1147" s="487" t="s">
        <v>1073</v>
      </c>
      <c r="J1147" s="487" t="s">
        <v>1074</v>
      </c>
      <c r="K1147" s="487" t="s">
        <v>1075</v>
      </c>
      <c r="L1147" s="488">
        <v>544.38</v>
      </c>
      <c r="M1147" s="488">
        <v>544.38</v>
      </c>
      <c r="N1147" s="487">
        <v>1</v>
      </c>
      <c r="O1147" s="573">
        <v>1</v>
      </c>
      <c r="P1147" s="488">
        <v>544.38</v>
      </c>
      <c r="Q1147" s="513">
        <v>1</v>
      </c>
      <c r="R1147" s="487">
        <v>1</v>
      </c>
      <c r="S1147" s="513">
        <v>1</v>
      </c>
      <c r="T1147" s="573">
        <v>1</v>
      </c>
      <c r="U1147" s="529">
        <v>1</v>
      </c>
    </row>
    <row r="1148" spans="1:21" ht="14.45" customHeight="1" x14ac:dyDescent="0.2">
      <c r="A1148" s="486">
        <v>27</v>
      </c>
      <c r="B1148" s="487" t="s">
        <v>503</v>
      </c>
      <c r="C1148" s="487" t="s">
        <v>511</v>
      </c>
      <c r="D1148" s="571" t="s">
        <v>1823</v>
      </c>
      <c r="E1148" s="572" t="s">
        <v>520</v>
      </c>
      <c r="F1148" s="487" t="s">
        <v>504</v>
      </c>
      <c r="G1148" s="487" t="s">
        <v>1072</v>
      </c>
      <c r="H1148" s="487" t="s">
        <v>271</v>
      </c>
      <c r="I1148" s="487" t="s">
        <v>1383</v>
      </c>
      <c r="J1148" s="487" t="s">
        <v>1074</v>
      </c>
      <c r="K1148" s="487" t="s">
        <v>1384</v>
      </c>
      <c r="L1148" s="488">
        <v>181.45</v>
      </c>
      <c r="M1148" s="488">
        <v>362.9</v>
      </c>
      <c r="N1148" s="487">
        <v>2</v>
      </c>
      <c r="O1148" s="573">
        <v>1</v>
      </c>
      <c r="P1148" s="488">
        <v>362.9</v>
      </c>
      <c r="Q1148" s="513">
        <v>1</v>
      </c>
      <c r="R1148" s="487">
        <v>2</v>
      </c>
      <c r="S1148" s="513">
        <v>1</v>
      </c>
      <c r="T1148" s="573">
        <v>1</v>
      </c>
      <c r="U1148" s="529">
        <v>1</v>
      </c>
    </row>
    <row r="1149" spans="1:21" ht="14.45" customHeight="1" x14ac:dyDescent="0.2">
      <c r="A1149" s="486">
        <v>27</v>
      </c>
      <c r="B1149" s="487" t="s">
        <v>503</v>
      </c>
      <c r="C1149" s="487" t="s">
        <v>511</v>
      </c>
      <c r="D1149" s="571" t="s">
        <v>1823</v>
      </c>
      <c r="E1149" s="572" t="s">
        <v>520</v>
      </c>
      <c r="F1149" s="487" t="s">
        <v>504</v>
      </c>
      <c r="G1149" s="487" t="s">
        <v>1072</v>
      </c>
      <c r="H1149" s="487" t="s">
        <v>271</v>
      </c>
      <c r="I1149" s="487" t="s">
        <v>1385</v>
      </c>
      <c r="J1149" s="487" t="s">
        <v>1074</v>
      </c>
      <c r="K1149" s="487" t="s">
        <v>1386</v>
      </c>
      <c r="L1149" s="488">
        <v>109.17</v>
      </c>
      <c r="M1149" s="488">
        <v>436.68</v>
      </c>
      <c r="N1149" s="487">
        <v>4</v>
      </c>
      <c r="O1149" s="573">
        <v>2</v>
      </c>
      <c r="P1149" s="488">
        <v>436.68</v>
      </c>
      <c r="Q1149" s="513">
        <v>1</v>
      </c>
      <c r="R1149" s="487">
        <v>4</v>
      </c>
      <c r="S1149" s="513">
        <v>1</v>
      </c>
      <c r="T1149" s="573">
        <v>2</v>
      </c>
      <c r="U1149" s="529">
        <v>1</v>
      </c>
    </row>
    <row r="1150" spans="1:21" ht="14.45" customHeight="1" x14ac:dyDescent="0.2">
      <c r="A1150" s="486">
        <v>27</v>
      </c>
      <c r="B1150" s="487" t="s">
        <v>503</v>
      </c>
      <c r="C1150" s="487" t="s">
        <v>511</v>
      </c>
      <c r="D1150" s="571" t="s">
        <v>1823</v>
      </c>
      <c r="E1150" s="572" t="s">
        <v>520</v>
      </c>
      <c r="F1150" s="487" t="s">
        <v>504</v>
      </c>
      <c r="G1150" s="487" t="s">
        <v>1072</v>
      </c>
      <c r="H1150" s="487" t="s">
        <v>271</v>
      </c>
      <c r="I1150" s="487" t="s">
        <v>1511</v>
      </c>
      <c r="J1150" s="487" t="s">
        <v>1074</v>
      </c>
      <c r="K1150" s="487" t="s">
        <v>1512</v>
      </c>
      <c r="L1150" s="488">
        <v>327.49</v>
      </c>
      <c r="M1150" s="488">
        <v>654.98</v>
      </c>
      <c r="N1150" s="487">
        <v>2</v>
      </c>
      <c r="O1150" s="573">
        <v>2</v>
      </c>
      <c r="P1150" s="488">
        <v>654.98</v>
      </c>
      <c r="Q1150" s="513">
        <v>1</v>
      </c>
      <c r="R1150" s="487">
        <v>2</v>
      </c>
      <c r="S1150" s="513">
        <v>1</v>
      </c>
      <c r="T1150" s="573">
        <v>2</v>
      </c>
      <c r="U1150" s="529">
        <v>1</v>
      </c>
    </row>
    <row r="1151" spans="1:21" ht="14.45" customHeight="1" x14ac:dyDescent="0.2">
      <c r="A1151" s="486">
        <v>27</v>
      </c>
      <c r="B1151" s="487" t="s">
        <v>503</v>
      </c>
      <c r="C1151" s="487" t="s">
        <v>511</v>
      </c>
      <c r="D1151" s="571" t="s">
        <v>1823</v>
      </c>
      <c r="E1151" s="572" t="s">
        <v>520</v>
      </c>
      <c r="F1151" s="487" t="s">
        <v>504</v>
      </c>
      <c r="G1151" s="487" t="s">
        <v>1101</v>
      </c>
      <c r="H1151" s="487" t="s">
        <v>271</v>
      </c>
      <c r="I1151" s="487" t="s">
        <v>1813</v>
      </c>
      <c r="J1151" s="487" t="s">
        <v>1103</v>
      </c>
      <c r="K1151" s="487" t="s">
        <v>1814</v>
      </c>
      <c r="L1151" s="488">
        <v>1721.86</v>
      </c>
      <c r="M1151" s="488">
        <v>10331.16</v>
      </c>
      <c r="N1151" s="487">
        <v>6</v>
      </c>
      <c r="O1151" s="573">
        <v>1</v>
      </c>
      <c r="P1151" s="488">
        <v>10331.16</v>
      </c>
      <c r="Q1151" s="513">
        <v>1</v>
      </c>
      <c r="R1151" s="487">
        <v>6</v>
      </c>
      <c r="S1151" s="513">
        <v>1</v>
      </c>
      <c r="T1151" s="573">
        <v>1</v>
      </c>
      <c r="U1151" s="529">
        <v>1</v>
      </c>
    </row>
    <row r="1152" spans="1:21" ht="14.45" customHeight="1" x14ac:dyDescent="0.2">
      <c r="A1152" s="486">
        <v>27</v>
      </c>
      <c r="B1152" s="487" t="s">
        <v>503</v>
      </c>
      <c r="C1152" s="487" t="s">
        <v>511</v>
      </c>
      <c r="D1152" s="571" t="s">
        <v>1823</v>
      </c>
      <c r="E1152" s="572" t="s">
        <v>520</v>
      </c>
      <c r="F1152" s="487" t="s">
        <v>504</v>
      </c>
      <c r="G1152" s="487" t="s">
        <v>1101</v>
      </c>
      <c r="H1152" s="487" t="s">
        <v>271</v>
      </c>
      <c r="I1152" s="487" t="s">
        <v>1813</v>
      </c>
      <c r="J1152" s="487" t="s">
        <v>1103</v>
      </c>
      <c r="K1152" s="487" t="s">
        <v>1814</v>
      </c>
      <c r="L1152" s="488">
        <v>1704.59</v>
      </c>
      <c r="M1152" s="488">
        <v>10227.539999999999</v>
      </c>
      <c r="N1152" s="487">
        <v>6</v>
      </c>
      <c r="O1152" s="573">
        <v>0.5</v>
      </c>
      <c r="P1152" s="488">
        <v>10227.539999999999</v>
      </c>
      <c r="Q1152" s="513">
        <v>1</v>
      </c>
      <c r="R1152" s="487">
        <v>6</v>
      </c>
      <c r="S1152" s="513">
        <v>1</v>
      </c>
      <c r="T1152" s="573">
        <v>0.5</v>
      </c>
      <c r="U1152" s="529">
        <v>1</v>
      </c>
    </row>
    <row r="1153" spans="1:21" ht="14.45" customHeight="1" x14ac:dyDescent="0.2">
      <c r="A1153" s="486">
        <v>27</v>
      </c>
      <c r="B1153" s="487" t="s">
        <v>503</v>
      </c>
      <c r="C1153" s="487" t="s">
        <v>511</v>
      </c>
      <c r="D1153" s="571" t="s">
        <v>1823</v>
      </c>
      <c r="E1153" s="572" t="s">
        <v>520</v>
      </c>
      <c r="F1153" s="487" t="s">
        <v>504</v>
      </c>
      <c r="G1153" s="487" t="s">
        <v>1111</v>
      </c>
      <c r="H1153" s="487" t="s">
        <v>271</v>
      </c>
      <c r="I1153" s="487" t="s">
        <v>1112</v>
      </c>
      <c r="J1153" s="487" t="s">
        <v>1113</v>
      </c>
      <c r="K1153" s="487" t="s">
        <v>728</v>
      </c>
      <c r="L1153" s="488">
        <v>0</v>
      </c>
      <c r="M1153" s="488">
        <v>0</v>
      </c>
      <c r="N1153" s="487">
        <v>3</v>
      </c>
      <c r="O1153" s="573">
        <v>1.5</v>
      </c>
      <c r="P1153" s="488">
        <v>0</v>
      </c>
      <c r="Q1153" s="513"/>
      <c r="R1153" s="487">
        <v>1</v>
      </c>
      <c r="S1153" s="513">
        <v>0.33333333333333331</v>
      </c>
      <c r="T1153" s="573">
        <v>1</v>
      </c>
      <c r="U1153" s="529">
        <v>0.66666666666666663</v>
      </c>
    </row>
    <row r="1154" spans="1:21" ht="14.45" customHeight="1" x14ac:dyDescent="0.2">
      <c r="A1154" s="486">
        <v>27</v>
      </c>
      <c r="B1154" s="487" t="s">
        <v>503</v>
      </c>
      <c r="C1154" s="487" t="s">
        <v>511</v>
      </c>
      <c r="D1154" s="571" t="s">
        <v>1823</v>
      </c>
      <c r="E1154" s="572" t="s">
        <v>520</v>
      </c>
      <c r="F1154" s="487" t="s">
        <v>504</v>
      </c>
      <c r="G1154" s="487" t="s">
        <v>628</v>
      </c>
      <c r="H1154" s="487" t="s">
        <v>271</v>
      </c>
      <c r="I1154" s="487" t="s">
        <v>1115</v>
      </c>
      <c r="J1154" s="487" t="s">
        <v>1116</v>
      </c>
      <c r="K1154" s="487" t="s">
        <v>1117</v>
      </c>
      <c r="L1154" s="488">
        <v>94.28</v>
      </c>
      <c r="M1154" s="488">
        <v>188.56</v>
      </c>
      <c r="N1154" s="487">
        <v>2</v>
      </c>
      <c r="O1154" s="573">
        <v>1.5</v>
      </c>
      <c r="P1154" s="488">
        <v>188.56</v>
      </c>
      <c r="Q1154" s="513">
        <v>1</v>
      </c>
      <c r="R1154" s="487">
        <v>2</v>
      </c>
      <c r="S1154" s="513">
        <v>1</v>
      </c>
      <c r="T1154" s="573">
        <v>1.5</v>
      </c>
      <c r="U1154" s="529">
        <v>1</v>
      </c>
    </row>
    <row r="1155" spans="1:21" ht="14.45" customHeight="1" x14ac:dyDescent="0.2">
      <c r="A1155" s="486">
        <v>27</v>
      </c>
      <c r="B1155" s="487" t="s">
        <v>503</v>
      </c>
      <c r="C1155" s="487" t="s">
        <v>511</v>
      </c>
      <c r="D1155" s="571" t="s">
        <v>1823</v>
      </c>
      <c r="E1155" s="572" t="s">
        <v>520</v>
      </c>
      <c r="F1155" s="487" t="s">
        <v>504</v>
      </c>
      <c r="G1155" s="487" t="s">
        <v>628</v>
      </c>
      <c r="H1155" s="487" t="s">
        <v>486</v>
      </c>
      <c r="I1155" s="487" t="s">
        <v>1118</v>
      </c>
      <c r="J1155" s="487" t="s">
        <v>630</v>
      </c>
      <c r="K1155" s="487" t="s">
        <v>1119</v>
      </c>
      <c r="L1155" s="488">
        <v>105.23</v>
      </c>
      <c r="M1155" s="488">
        <v>210.46</v>
      </c>
      <c r="N1155" s="487">
        <v>2</v>
      </c>
      <c r="O1155" s="573">
        <v>1.5</v>
      </c>
      <c r="P1155" s="488">
        <v>210.46</v>
      </c>
      <c r="Q1155" s="513">
        <v>1</v>
      </c>
      <c r="R1155" s="487">
        <v>2</v>
      </c>
      <c r="S1155" s="513">
        <v>1</v>
      </c>
      <c r="T1155" s="573">
        <v>1.5</v>
      </c>
      <c r="U1155" s="529">
        <v>1</v>
      </c>
    </row>
    <row r="1156" spans="1:21" ht="14.45" customHeight="1" x14ac:dyDescent="0.2">
      <c r="A1156" s="486">
        <v>27</v>
      </c>
      <c r="B1156" s="487" t="s">
        <v>503</v>
      </c>
      <c r="C1156" s="487" t="s">
        <v>511</v>
      </c>
      <c r="D1156" s="571" t="s">
        <v>1823</v>
      </c>
      <c r="E1156" s="572" t="s">
        <v>520</v>
      </c>
      <c r="F1156" s="487" t="s">
        <v>504</v>
      </c>
      <c r="G1156" s="487" t="s">
        <v>628</v>
      </c>
      <c r="H1156" s="487" t="s">
        <v>486</v>
      </c>
      <c r="I1156" s="487" t="s">
        <v>1122</v>
      </c>
      <c r="J1156" s="487" t="s">
        <v>630</v>
      </c>
      <c r="K1156" s="487" t="s">
        <v>1123</v>
      </c>
      <c r="L1156" s="488">
        <v>84.18</v>
      </c>
      <c r="M1156" s="488">
        <v>84.18</v>
      </c>
      <c r="N1156" s="487">
        <v>1</v>
      </c>
      <c r="O1156" s="573">
        <v>0.5</v>
      </c>
      <c r="P1156" s="488"/>
      <c r="Q1156" s="513">
        <v>0</v>
      </c>
      <c r="R1156" s="487"/>
      <c r="S1156" s="513">
        <v>0</v>
      </c>
      <c r="T1156" s="573"/>
      <c r="U1156" s="529">
        <v>0</v>
      </c>
    </row>
    <row r="1157" spans="1:21" ht="14.45" customHeight="1" x14ac:dyDescent="0.2">
      <c r="A1157" s="486">
        <v>27</v>
      </c>
      <c r="B1157" s="487" t="s">
        <v>503</v>
      </c>
      <c r="C1157" s="487" t="s">
        <v>511</v>
      </c>
      <c r="D1157" s="571" t="s">
        <v>1823</v>
      </c>
      <c r="E1157" s="572" t="s">
        <v>520</v>
      </c>
      <c r="F1157" s="487" t="s">
        <v>504</v>
      </c>
      <c r="G1157" s="487" t="s">
        <v>628</v>
      </c>
      <c r="H1157" s="487" t="s">
        <v>271</v>
      </c>
      <c r="I1157" s="487" t="s">
        <v>1124</v>
      </c>
      <c r="J1157" s="487" t="s">
        <v>1116</v>
      </c>
      <c r="K1157" s="487" t="s">
        <v>1125</v>
      </c>
      <c r="L1157" s="488">
        <v>84.18</v>
      </c>
      <c r="M1157" s="488">
        <v>84.18</v>
      </c>
      <c r="N1157" s="487">
        <v>1</v>
      </c>
      <c r="O1157" s="573">
        <v>1</v>
      </c>
      <c r="P1157" s="488"/>
      <c r="Q1157" s="513">
        <v>0</v>
      </c>
      <c r="R1157" s="487"/>
      <c r="S1157" s="513">
        <v>0</v>
      </c>
      <c r="T1157" s="573"/>
      <c r="U1157" s="529">
        <v>0</v>
      </c>
    </row>
    <row r="1158" spans="1:21" ht="14.45" customHeight="1" x14ac:dyDescent="0.2">
      <c r="A1158" s="486">
        <v>27</v>
      </c>
      <c r="B1158" s="487" t="s">
        <v>503</v>
      </c>
      <c r="C1158" s="487" t="s">
        <v>511</v>
      </c>
      <c r="D1158" s="571" t="s">
        <v>1823</v>
      </c>
      <c r="E1158" s="572" t="s">
        <v>520</v>
      </c>
      <c r="F1158" s="487" t="s">
        <v>504</v>
      </c>
      <c r="G1158" s="487" t="s">
        <v>628</v>
      </c>
      <c r="H1158" s="487" t="s">
        <v>486</v>
      </c>
      <c r="I1158" s="487" t="s">
        <v>632</v>
      </c>
      <c r="J1158" s="487" t="s">
        <v>630</v>
      </c>
      <c r="K1158" s="487" t="s">
        <v>633</v>
      </c>
      <c r="L1158" s="488">
        <v>49.08</v>
      </c>
      <c r="M1158" s="488">
        <v>49.08</v>
      </c>
      <c r="N1158" s="487">
        <v>1</v>
      </c>
      <c r="O1158" s="573">
        <v>0.5</v>
      </c>
      <c r="P1158" s="488"/>
      <c r="Q1158" s="513">
        <v>0</v>
      </c>
      <c r="R1158" s="487"/>
      <c r="S1158" s="513">
        <v>0</v>
      </c>
      <c r="T1158" s="573"/>
      <c r="U1158" s="529">
        <v>0</v>
      </c>
    </row>
    <row r="1159" spans="1:21" ht="14.45" customHeight="1" x14ac:dyDescent="0.2">
      <c r="A1159" s="486">
        <v>27</v>
      </c>
      <c r="B1159" s="487" t="s">
        <v>503</v>
      </c>
      <c r="C1159" s="487" t="s">
        <v>511</v>
      </c>
      <c r="D1159" s="571" t="s">
        <v>1823</v>
      </c>
      <c r="E1159" s="572" t="s">
        <v>520</v>
      </c>
      <c r="F1159" s="487" t="s">
        <v>504</v>
      </c>
      <c r="G1159" s="487" t="s">
        <v>1403</v>
      </c>
      <c r="H1159" s="487" t="s">
        <v>271</v>
      </c>
      <c r="I1159" s="487" t="s">
        <v>1404</v>
      </c>
      <c r="J1159" s="487" t="s">
        <v>1405</v>
      </c>
      <c r="K1159" s="487" t="s">
        <v>1406</v>
      </c>
      <c r="L1159" s="488">
        <v>803.51</v>
      </c>
      <c r="M1159" s="488">
        <v>803.51</v>
      </c>
      <c r="N1159" s="487">
        <v>1</v>
      </c>
      <c r="O1159" s="573">
        <v>0.5</v>
      </c>
      <c r="P1159" s="488"/>
      <c r="Q1159" s="513">
        <v>0</v>
      </c>
      <c r="R1159" s="487"/>
      <c r="S1159" s="513">
        <v>0</v>
      </c>
      <c r="T1159" s="573"/>
      <c r="U1159" s="529">
        <v>0</v>
      </c>
    </row>
    <row r="1160" spans="1:21" ht="14.45" customHeight="1" x14ac:dyDescent="0.2">
      <c r="A1160" s="486">
        <v>27</v>
      </c>
      <c r="B1160" s="487" t="s">
        <v>503</v>
      </c>
      <c r="C1160" s="487" t="s">
        <v>511</v>
      </c>
      <c r="D1160" s="571" t="s">
        <v>1823</v>
      </c>
      <c r="E1160" s="572" t="s">
        <v>520</v>
      </c>
      <c r="F1160" s="487" t="s">
        <v>504</v>
      </c>
      <c r="G1160" s="487" t="s">
        <v>634</v>
      </c>
      <c r="H1160" s="487" t="s">
        <v>271</v>
      </c>
      <c r="I1160" s="487" t="s">
        <v>635</v>
      </c>
      <c r="J1160" s="487" t="s">
        <v>636</v>
      </c>
      <c r="K1160" s="487" t="s">
        <v>637</v>
      </c>
      <c r="L1160" s="488">
        <v>121.92</v>
      </c>
      <c r="M1160" s="488">
        <v>4023.3599999999997</v>
      </c>
      <c r="N1160" s="487">
        <v>33</v>
      </c>
      <c r="O1160" s="573">
        <v>8.5</v>
      </c>
      <c r="P1160" s="488">
        <v>2560.3199999999997</v>
      </c>
      <c r="Q1160" s="513">
        <v>0.63636363636363635</v>
      </c>
      <c r="R1160" s="487">
        <v>21</v>
      </c>
      <c r="S1160" s="513">
        <v>0.63636363636363635</v>
      </c>
      <c r="T1160" s="573">
        <v>6</v>
      </c>
      <c r="U1160" s="529">
        <v>0.70588235294117652</v>
      </c>
    </row>
    <row r="1161" spans="1:21" ht="14.45" customHeight="1" x14ac:dyDescent="0.2">
      <c r="A1161" s="486">
        <v>27</v>
      </c>
      <c r="B1161" s="487" t="s">
        <v>503</v>
      </c>
      <c r="C1161" s="487" t="s">
        <v>511</v>
      </c>
      <c r="D1161" s="571" t="s">
        <v>1823</v>
      </c>
      <c r="E1161" s="572" t="s">
        <v>520</v>
      </c>
      <c r="F1161" s="487" t="s">
        <v>504</v>
      </c>
      <c r="G1161" s="487" t="s">
        <v>634</v>
      </c>
      <c r="H1161" s="487" t="s">
        <v>271</v>
      </c>
      <c r="I1161" s="487" t="s">
        <v>635</v>
      </c>
      <c r="J1161" s="487" t="s">
        <v>636</v>
      </c>
      <c r="K1161" s="487" t="s">
        <v>637</v>
      </c>
      <c r="L1161" s="488">
        <v>107.27</v>
      </c>
      <c r="M1161" s="488">
        <v>1609.05</v>
      </c>
      <c r="N1161" s="487">
        <v>15</v>
      </c>
      <c r="O1161" s="573">
        <v>6</v>
      </c>
      <c r="P1161" s="488">
        <v>1287.24</v>
      </c>
      <c r="Q1161" s="513">
        <v>0.8</v>
      </c>
      <c r="R1161" s="487">
        <v>12</v>
      </c>
      <c r="S1161" s="513">
        <v>0.8</v>
      </c>
      <c r="T1161" s="573">
        <v>5</v>
      </c>
      <c r="U1161" s="529">
        <v>0.83333333333333337</v>
      </c>
    </row>
    <row r="1162" spans="1:21" ht="14.45" customHeight="1" x14ac:dyDescent="0.2">
      <c r="A1162" s="486">
        <v>27</v>
      </c>
      <c r="B1162" s="487" t="s">
        <v>503</v>
      </c>
      <c r="C1162" s="487" t="s">
        <v>511</v>
      </c>
      <c r="D1162" s="571" t="s">
        <v>1823</v>
      </c>
      <c r="E1162" s="572" t="s">
        <v>520</v>
      </c>
      <c r="F1162" s="487" t="s">
        <v>504</v>
      </c>
      <c r="G1162" s="487" t="s">
        <v>634</v>
      </c>
      <c r="H1162" s="487" t="s">
        <v>271</v>
      </c>
      <c r="I1162" s="487" t="s">
        <v>1131</v>
      </c>
      <c r="J1162" s="487" t="s">
        <v>636</v>
      </c>
      <c r="K1162" s="487" t="s">
        <v>637</v>
      </c>
      <c r="L1162" s="488">
        <v>121.92</v>
      </c>
      <c r="M1162" s="488">
        <v>731.52</v>
      </c>
      <c r="N1162" s="487">
        <v>6</v>
      </c>
      <c r="O1162" s="573">
        <v>1</v>
      </c>
      <c r="P1162" s="488"/>
      <c r="Q1162" s="513">
        <v>0</v>
      </c>
      <c r="R1162" s="487"/>
      <c r="S1162" s="513">
        <v>0</v>
      </c>
      <c r="T1162" s="573"/>
      <c r="U1162" s="529">
        <v>0</v>
      </c>
    </row>
    <row r="1163" spans="1:21" ht="14.45" customHeight="1" x14ac:dyDescent="0.2">
      <c r="A1163" s="486">
        <v>27</v>
      </c>
      <c r="B1163" s="487" t="s">
        <v>503</v>
      </c>
      <c r="C1163" s="487" t="s">
        <v>511</v>
      </c>
      <c r="D1163" s="571" t="s">
        <v>1823</v>
      </c>
      <c r="E1163" s="572" t="s">
        <v>521</v>
      </c>
      <c r="F1163" s="487" t="s">
        <v>504</v>
      </c>
      <c r="G1163" s="487" t="s">
        <v>555</v>
      </c>
      <c r="H1163" s="487" t="s">
        <v>271</v>
      </c>
      <c r="I1163" s="487" t="s">
        <v>556</v>
      </c>
      <c r="J1163" s="487" t="s">
        <v>557</v>
      </c>
      <c r="K1163" s="487" t="s">
        <v>558</v>
      </c>
      <c r="L1163" s="488">
        <v>1771.84</v>
      </c>
      <c r="M1163" s="488">
        <v>5315.5199999999995</v>
      </c>
      <c r="N1163" s="487">
        <v>3</v>
      </c>
      <c r="O1163" s="573">
        <v>1</v>
      </c>
      <c r="P1163" s="488">
        <v>5315.5199999999995</v>
      </c>
      <c r="Q1163" s="513">
        <v>1</v>
      </c>
      <c r="R1163" s="487">
        <v>3</v>
      </c>
      <c r="S1163" s="513">
        <v>1</v>
      </c>
      <c r="T1163" s="573">
        <v>1</v>
      </c>
      <c r="U1163" s="529">
        <v>1</v>
      </c>
    </row>
    <row r="1164" spans="1:21" ht="14.45" customHeight="1" x14ac:dyDescent="0.2">
      <c r="A1164" s="486">
        <v>27</v>
      </c>
      <c r="B1164" s="487" t="s">
        <v>503</v>
      </c>
      <c r="C1164" s="487" t="s">
        <v>511</v>
      </c>
      <c r="D1164" s="571" t="s">
        <v>1823</v>
      </c>
      <c r="E1164" s="572" t="s">
        <v>521</v>
      </c>
      <c r="F1164" s="487" t="s">
        <v>504</v>
      </c>
      <c r="G1164" s="487" t="s">
        <v>820</v>
      </c>
      <c r="H1164" s="487" t="s">
        <v>271</v>
      </c>
      <c r="I1164" s="487" t="s">
        <v>1815</v>
      </c>
      <c r="J1164" s="487" t="s">
        <v>1816</v>
      </c>
      <c r="K1164" s="487" t="s">
        <v>823</v>
      </c>
      <c r="L1164" s="488">
        <v>35.11</v>
      </c>
      <c r="M1164" s="488">
        <v>105.33</v>
      </c>
      <c r="N1164" s="487">
        <v>3</v>
      </c>
      <c r="O1164" s="573">
        <v>1</v>
      </c>
      <c r="P1164" s="488"/>
      <c r="Q1164" s="513">
        <v>0</v>
      </c>
      <c r="R1164" s="487"/>
      <c r="S1164" s="513">
        <v>0</v>
      </c>
      <c r="T1164" s="573"/>
      <c r="U1164" s="529">
        <v>0</v>
      </c>
    </row>
    <row r="1165" spans="1:21" ht="14.45" customHeight="1" x14ac:dyDescent="0.2">
      <c r="A1165" s="486">
        <v>27</v>
      </c>
      <c r="B1165" s="487" t="s">
        <v>503</v>
      </c>
      <c r="C1165" s="487" t="s">
        <v>511</v>
      </c>
      <c r="D1165" s="571" t="s">
        <v>1823</v>
      </c>
      <c r="E1165" s="572" t="s">
        <v>521</v>
      </c>
      <c r="F1165" s="487" t="s">
        <v>504</v>
      </c>
      <c r="G1165" s="487" t="s">
        <v>1072</v>
      </c>
      <c r="H1165" s="487" t="s">
        <v>271</v>
      </c>
      <c r="I1165" s="487" t="s">
        <v>1383</v>
      </c>
      <c r="J1165" s="487" t="s">
        <v>1074</v>
      </c>
      <c r="K1165" s="487" t="s">
        <v>1384</v>
      </c>
      <c r="L1165" s="488">
        <v>181.45</v>
      </c>
      <c r="M1165" s="488">
        <v>181.45</v>
      </c>
      <c r="N1165" s="487">
        <v>1</v>
      </c>
      <c r="O1165" s="573">
        <v>1</v>
      </c>
      <c r="P1165" s="488"/>
      <c r="Q1165" s="513">
        <v>0</v>
      </c>
      <c r="R1165" s="487"/>
      <c r="S1165" s="513">
        <v>0</v>
      </c>
      <c r="T1165" s="573"/>
      <c r="U1165" s="529">
        <v>0</v>
      </c>
    </row>
    <row r="1166" spans="1:21" ht="14.45" customHeight="1" x14ac:dyDescent="0.2">
      <c r="A1166" s="486">
        <v>27</v>
      </c>
      <c r="B1166" s="487" t="s">
        <v>503</v>
      </c>
      <c r="C1166" s="487" t="s">
        <v>511</v>
      </c>
      <c r="D1166" s="571" t="s">
        <v>1823</v>
      </c>
      <c r="E1166" s="572" t="s">
        <v>522</v>
      </c>
      <c r="F1166" s="487" t="s">
        <v>504</v>
      </c>
      <c r="G1166" s="487" t="s">
        <v>566</v>
      </c>
      <c r="H1166" s="487" t="s">
        <v>271</v>
      </c>
      <c r="I1166" s="487" t="s">
        <v>1446</v>
      </c>
      <c r="J1166" s="487" t="s">
        <v>789</v>
      </c>
      <c r="K1166" s="487" t="s">
        <v>1447</v>
      </c>
      <c r="L1166" s="488">
        <v>49.2</v>
      </c>
      <c r="M1166" s="488">
        <v>147.60000000000002</v>
      </c>
      <c r="N1166" s="487">
        <v>3</v>
      </c>
      <c r="O1166" s="573">
        <v>1</v>
      </c>
      <c r="P1166" s="488">
        <v>147.60000000000002</v>
      </c>
      <c r="Q1166" s="513">
        <v>1</v>
      </c>
      <c r="R1166" s="487">
        <v>3</v>
      </c>
      <c r="S1166" s="513">
        <v>1</v>
      </c>
      <c r="T1166" s="573">
        <v>1</v>
      </c>
      <c r="U1166" s="529">
        <v>1</v>
      </c>
    </row>
    <row r="1167" spans="1:21" ht="14.45" customHeight="1" x14ac:dyDescent="0.2">
      <c r="A1167" s="486">
        <v>27</v>
      </c>
      <c r="B1167" s="487" t="s">
        <v>503</v>
      </c>
      <c r="C1167" s="487" t="s">
        <v>511</v>
      </c>
      <c r="D1167" s="571" t="s">
        <v>1823</v>
      </c>
      <c r="E1167" s="572" t="s">
        <v>522</v>
      </c>
      <c r="F1167" s="487" t="s">
        <v>504</v>
      </c>
      <c r="G1167" s="487" t="s">
        <v>1817</v>
      </c>
      <c r="H1167" s="487" t="s">
        <v>271</v>
      </c>
      <c r="I1167" s="487" t="s">
        <v>1818</v>
      </c>
      <c r="J1167" s="487" t="s">
        <v>1819</v>
      </c>
      <c r="K1167" s="487" t="s">
        <v>1820</v>
      </c>
      <c r="L1167" s="488">
        <v>53.57</v>
      </c>
      <c r="M1167" s="488">
        <v>107.14</v>
      </c>
      <c r="N1167" s="487">
        <v>2</v>
      </c>
      <c r="O1167" s="573">
        <v>1</v>
      </c>
      <c r="P1167" s="488">
        <v>107.14</v>
      </c>
      <c r="Q1167" s="513">
        <v>1</v>
      </c>
      <c r="R1167" s="487">
        <v>2</v>
      </c>
      <c r="S1167" s="513">
        <v>1</v>
      </c>
      <c r="T1167" s="573">
        <v>1</v>
      </c>
      <c r="U1167" s="529">
        <v>1</v>
      </c>
    </row>
    <row r="1168" spans="1:21" ht="14.45" customHeight="1" x14ac:dyDescent="0.2">
      <c r="A1168" s="486">
        <v>27</v>
      </c>
      <c r="B1168" s="487" t="s">
        <v>503</v>
      </c>
      <c r="C1168" s="487" t="s">
        <v>511</v>
      </c>
      <c r="D1168" s="571" t="s">
        <v>1823</v>
      </c>
      <c r="E1168" s="572" t="s">
        <v>522</v>
      </c>
      <c r="F1168" s="487" t="s">
        <v>504</v>
      </c>
      <c r="G1168" s="487" t="s">
        <v>582</v>
      </c>
      <c r="H1168" s="487" t="s">
        <v>271</v>
      </c>
      <c r="I1168" s="487" t="s">
        <v>930</v>
      </c>
      <c r="J1168" s="487" t="s">
        <v>584</v>
      </c>
      <c r="K1168" s="487" t="s">
        <v>931</v>
      </c>
      <c r="L1168" s="488">
        <v>205.84</v>
      </c>
      <c r="M1168" s="488">
        <v>205.84</v>
      </c>
      <c r="N1168" s="487">
        <v>1</v>
      </c>
      <c r="O1168" s="573">
        <v>1</v>
      </c>
      <c r="P1168" s="488">
        <v>205.84</v>
      </c>
      <c r="Q1168" s="513">
        <v>1</v>
      </c>
      <c r="R1168" s="487">
        <v>1</v>
      </c>
      <c r="S1168" s="513">
        <v>1</v>
      </c>
      <c r="T1168" s="573">
        <v>1</v>
      </c>
      <c r="U1168" s="529">
        <v>1</v>
      </c>
    </row>
    <row r="1169" spans="1:21" ht="14.45" customHeight="1" x14ac:dyDescent="0.2">
      <c r="A1169" s="486">
        <v>27</v>
      </c>
      <c r="B1169" s="487" t="s">
        <v>503</v>
      </c>
      <c r="C1169" s="487" t="s">
        <v>511</v>
      </c>
      <c r="D1169" s="571" t="s">
        <v>1823</v>
      </c>
      <c r="E1169" s="572" t="s">
        <v>522</v>
      </c>
      <c r="F1169" s="487" t="s">
        <v>504</v>
      </c>
      <c r="G1169" s="487" t="s">
        <v>533</v>
      </c>
      <c r="H1169" s="487" t="s">
        <v>486</v>
      </c>
      <c r="I1169" s="487" t="s">
        <v>1489</v>
      </c>
      <c r="J1169" s="487" t="s">
        <v>535</v>
      </c>
      <c r="K1169" s="487" t="s">
        <v>1490</v>
      </c>
      <c r="L1169" s="488">
        <v>170.43</v>
      </c>
      <c r="M1169" s="488">
        <v>511.29</v>
      </c>
      <c r="N1169" s="487">
        <v>3</v>
      </c>
      <c r="O1169" s="573">
        <v>1</v>
      </c>
      <c r="P1169" s="488">
        <v>511.29</v>
      </c>
      <c r="Q1169" s="513">
        <v>1</v>
      </c>
      <c r="R1169" s="487">
        <v>3</v>
      </c>
      <c r="S1169" s="513">
        <v>1</v>
      </c>
      <c r="T1169" s="573">
        <v>1</v>
      </c>
      <c r="U1169" s="529">
        <v>1</v>
      </c>
    </row>
    <row r="1170" spans="1:21" ht="14.45" customHeight="1" x14ac:dyDescent="0.2">
      <c r="A1170" s="486">
        <v>27</v>
      </c>
      <c r="B1170" s="487" t="s">
        <v>503</v>
      </c>
      <c r="C1170" s="487" t="s">
        <v>511</v>
      </c>
      <c r="D1170" s="571" t="s">
        <v>1823</v>
      </c>
      <c r="E1170" s="572" t="s">
        <v>522</v>
      </c>
      <c r="F1170" s="487" t="s">
        <v>504</v>
      </c>
      <c r="G1170" s="487" t="s">
        <v>1072</v>
      </c>
      <c r="H1170" s="487" t="s">
        <v>271</v>
      </c>
      <c r="I1170" s="487" t="s">
        <v>1511</v>
      </c>
      <c r="J1170" s="487" t="s">
        <v>1074</v>
      </c>
      <c r="K1170" s="487" t="s">
        <v>1512</v>
      </c>
      <c r="L1170" s="488">
        <v>327.49</v>
      </c>
      <c r="M1170" s="488">
        <v>327.49</v>
      </c>
      <c r="N1170" s="487">
        <v>1</v>
      </c>
      <c r="O1170" s="573">
        <v>1</v>
      </c>
      <c r="P1170" s="488"/>
      <c r="Q1170" s="513">
        <v>0</v>
      </c>
      <c r="R1170" s="487"/>
      <c r="S1170" s="513">
        <v>0</v>
      </c>
      <c r="T1170" s="573"/>
      <c r="U1170" s="529">
        <v>0</v>
      </c>
    </row>
    <row r="1171" spans="1:21" ht="14.45" customHeight="1" x14ac:dyDescent="0.2">
      <c r="A1171" s="486">
        <v>27</v>
      </c>
      <c r="B1171" s="487" t="s">
        <v>503</v>
      </c>
      <c r="C1171" s="487" t="s">
        <v>511</v>
      </c>
      <c r="D1171" s="571" t="s">
        <v>1823</v>
      </c>
      <c r="E1171" s="572" t="s">
        <v>518</v>
      </c>
      <c r="F1171" s="487" t="s">
        <v>504</v>
      </c>
      <c r="G1171" s="487" t="s">
        <v>748</v>
      </c>
      <c r="H1171" s="487" t="s">
        <v>271</v>
      </c>
      <c r="I1171" s="487" t="s">
        <v>752</v>
      </c>
      <c r="J1171" s="487" t="s">
        <v>753</v>
      </c>
      <c r="K1171" s="487" t="s">
        <v>754</v>
      </c>
      <c r="L1171" s="488">
        <v>373.46</v>
      </c>
      <c r="M1171" s="488">
        <v>373.46</v>
      </c>
      <c r="N1171" s="487">
        <v>1</v>
      </c>
      <c r="O1171" s="573">
        <v>1</v>
      </c>
      <c r="P1171" s="488">
        <v>373.46</v>
      </c>
      <c r="Q1171" s="513">
        <v>1</v>
      </c>
      <c r="R1171" s="487">
        <v>1</v>
      </c>
      <c r="S1171" s="513">
        <v>1</v>
      </c>
      <c r="T1171" s="573">
        <v>1</v>
      </c>
      <c r="U1171" s="529">
        <v>1</v>
      </c>
    </row>
    <row r="1172" spans="1:21" ht="14.45" customHeight="1" x14ac:dyDescent="0.2">
      <c r="A1172" s="486">
        <v>27</v>
      </c>
      <c r="B1172" s="487" t="s">
        <v>503</v>
      </c>
      <c r="C1172" s="487" t="s">
        <v>511</v>
      </c>
      <c r="D1172" s="571" t="s">
        <v>1823</v>
      </c>
      <c r="E1172" s="572" t="s">
        <v>518</v>
      </c>
      <c r="F1172" s="487" t="s">
        <v>504</v>
      </c>
      <c r="G1172" s="487" t="s">
        <v>1200</v>
      </c>
      <c r="H1172" s="487" t="s">
        <v>486</v>
      </c>
      <c r="I1172" s="487" t="s">
        <v>1201</v>
      </c>
      <c r="J1172" s="487" t="s">
        <v>1202</v>
      </c>
      <c r="K1172" s="487" t="s">
        <v>1203</v>
      </c>
      <c r="L1172" s="488">
        <v>419.2</v>
      </c>
      <c r="M1172" s="488">
        <v>419.2</v>
      </c>
      <c r="N1172" s="487">
        <v>1</v>
      </c>
      <c r="O1172" s="573">
        <v>1</v>
      </c>
      <c r="P1172" s="488">
        <v>419.2</v>
      </c>
      <c r="Q1172" s="513">
        <v>1</v>
      </c>
      <c r="R1172" s="487">
        <v>1</v>
      </c>
      <c r="S1172" s="513">
        <v>1</v>
      </c>
      <c r="T1172" s="573">
        <v>1</v>
      </c>
      <c r="U1172" s="529">
        <v>1</v>
      </c>
    </row>
    <row r="1173" spans="1:21" ht="14.45" customHeight="1" x14ac:dyDescent="0.2">
      <c r="A1173" s="486">
        <v>27</v>
      </c>
      <c r="B1173" s="487" t="s">
        <v>503</v>
      </c>
      <c r="C1173" s="487" t="s">
        <v>511</v>
      </c>
      <c r="D1173" s="571" t="s">
        <v>1823</v>
      </c>
      <c r="E1173" s="572" t="s">
        <v>518</v>
      </c>
      <c r="F1173" s="487" t="s">
        <v>504</v>
      </c>
      <c r="G1173" s="487" t="s">
        <v>615</v>
      </c>
      <c r="H1173" s="487" t="s">
        <v>486</v>
      </c>
      <c r="I1173" s="487" t="s">
        <v>616</v>
      </c>
      <c r="J1173" s="487" t="s">
        <v>617</v>
      </c>
      <c r="K1173" s="487" t="s">
        <v>618</v>
      </c>
      <c r="L1173" s="488">
        <v>1771.84</v>
      </c>
      <c r="M1173" s="488">
        <v>5315.5199999999995</v>
      </c>
      <c r="N1173" s="487">
        <v>3</v>
      </c>
      <c r="O1173" s="573">
        <v>1</v>
      </c>
      <c r="P1173" s="488"/>
      <c r="Q1173" s="513">
        <v>0</v>
      </c>
      <c r="R1173" s="487"/>
      <c r="S1173" s="513">
        <v>0</v>
      </c>
      <c r="T1173" s="573"/>
      <c r="U1173" s="529">
        <v>0</v>
      </c>
    </row>
    <row r="1174" spans="1:21" ht="14.45" customHeight="1" x14ac:dyDescent="0.2">
      <c r="A1174" s="486">
        <v>27</v>
      </c>
      <c r="B1174" s="487" t="s">
        <v>503</v>
      </c>
      <c r="C1174" s="487" t="s">
        <v>511</v>
      </c>
      <c r="D1174" s="571" t="s">
        <v>1823</v>
      </c>
      <c r="E1174" s="572" t="s">
        <v>518</v>
      </c>
      <c r="F1174" s="487" t="s">
        <v>504</v>
      </c>
      <c r="G1174" s="487" t="s">
        <v>1072</v>
      </c>
      <c r="H1174" s="487" t="s">
        <v>271</v>
      </c>
      <c r="I1174" s="487" t="s">
        <v>1076</v>
      </c>
      <c r="J1174" s="487" t="s">
        <v>1077</v>
      </c>
      <c r="K1174" s="487" t="s">
        <v>1078</v>
      </c>
      <c r="L1174" s="488">
        <v>327.49</v>
      </c>
      <c r="M1174" s="488">
        <v>327.49</v>
      </c>
      <c r="N1174" s="487">
        <v>1</v>
      </c>
      <c r="O1174" s="573">
        <v>1</v>
      </c>
      <c r="P1174" s="488">
        <v>327.49</v>
      </c>
      <c r="Q1174" s="513">
        <v>1</v>
      </c>
      <c r="R1174" s="487">
        <v>1</v>
      </c>
      <c r="S1174" s="513">
        <v>1</v>
      </c>
      <c r="T1174" s="573">
        <v>1</v>
      </c>
      <c r="U1174" s="529">
        <v>1</v>
      </c>
    </row>
    <row r="1175" spans="1:21" ht="14.45" customHeight="1" x14ac:dyDescent="0.2">
      <c r="A1175" s="486">
        <v>27</v>
      </c>
      <c r="B1175" s="487" t="s">
        <v>503</v>
      </c>
      <c r="C1175" s="487" t="s">
        <v>511</v>
      </c>
      <c r="D1175" s="571" t="s">
        <v>1823</v>
      </c>
      <c r="E1175" s="572" t="s">
        <v>519</v>
      </c>
      <c r="F1175" s="487" t="s">
        <v>504</v>
      </c>
      <c r="G1175" s="487" t="s">
        <v>537</v>
      </c>
      <c r="H1175" s="487" t="s">
        <v>486</v>
      </c>
      <c r="I1175" s="487" t="s">
        <v>538</v>
      </c>
      <c r="J1175" s="487" t="s">
        <v>539</v>
      </c>
      <c r="K1175" s="487" t="s">
        <v>540</v>
      </c>
      <c r="L1175" s="488">
        <v>72.55</v>
      </c>
      <c r="M1175" s="488">
        <v>72.55</v>
      </c>
      <c r="N1175" s="487">
        <v>1</v>
      </c>
      <c r="O1175" s="573">
        <v>1</v>
      </c>
      <c r="P1175" s="488"/>
      <c r="Q1175" s="513">
        <v>0</v>
      </c>
      <c r="R1175" s="487"/>
      <c r="S1175" s="513">
        <v>0</v>
      </c>
      <c r="T1175" s="573"/>
      <c r="U1175" s="529">
        <v>0</v>
      </c>
    </row>
    <row r="1176" spans="1:21" ht="14.45" customHeight="1" x14ac:dyDescent="0.2">
      <c r="A1176" s="486">
        <v>27</v>
      </c>
      <c r="B1176" s="487" t="s">
        <v>503</v>
      </c>
      <c r="C1176" s="487" t="s">
        <v>511</v>
      </c>
      <c r="D1176" s="571" t="s">
        <v>1823</v>
      </c>
      <c r="E1176" s="572" t="s">
        <v>519</v>
      </c>
      <c r="F1176" s="487" t="s">
        <v>504</v>
      </c>
      <c r="G1176" s="487" t="s">
        <v>547</v>
      </c>
      <c r="H1176" s="487" t="s">
        <v>271</v>
      </c>
      <c r="I1176" s="487" t="s">
        <v>1147</v>
      </c>
      <c r="J1176" s="487" t="s">
        <v>549</v>
      </c>
      <c r="K1176" s="487" t="s">
        <v>672</v>
      </c>
      <c r="L1176" s="488">
        <v>430.05</v>
      </c>
      <c r="M1176" s="488">
        <v>430.05</v>
      </c>
      <c r="N1176" s="487">
        <v>1</v>
      </c>
      <c r="O1176" s="573">
        <v>1</v>
      </c>
      <c r="P1176" s="488"/>
      <c r="Q1176" s="513">
        <v>0</v>
      </c>
      <c r="R1176" s="487"/>
      <c r="S1176" s="513">
        <v>0</v>
      </c>
      <c r="T1176" s="573"/>
      <c r="U1176" s="529">
        <v>0</v>
      </c>
    </row>
    <row r="1177" spans="1:21" ht="14.45" customHeight="1" x14ac:dyDescent="0.2">
      <c r="A1177" s="486">
        <v>27</v>
      </c>
      <c r="B1177" s="487" t="s">
        <v>503</v>
      </c>
      <c r="C1177" s="487" t="s">
        <v>511</v>
      </c>
      <c r="D1177" s="571" t="s">
        <v>1823</v>
      </c>
      <c r="E1177" s="572" t="s">
        <v>519</v>
      </c>
      <c r="F1177" s="487" t="s">
        <v>504</v>
      </c>
      <c r="G1177" s="487" t="s">
        <v>835</v>
      </c>
      <c r="H1177" s="487" t="s">
        <v>271</v>
      </c>
      <c r="I1177" s="487" t="s">
        <v>845</v>
      </c>
      <c r="J1177" s="487" t="s">
        <v>837</v>
      </c>
      <c r="K1177" s="487" t="s">
        <v>540</v>
      </c>
      <c r="L1177" s="488">
        <v>58.62</v>
      </c>
      <c r="M1177" s="488">
        <v>58.62</v>
      </c>
      <c r="N1177" s="487">
        <v>1</v>
      </c>
      <c r="O1177" s="573">
        <v>1</v>
      </c>
      <c r="P1177" s="488"/>
      <c r="Q1177" s="513">
        <v>0</v>
      </c>
      <c r="R1177" s="487"/>
      <c r="S1177" s="513">
        <v>0</v>
      </c>
      <c r="T1177" s="573"/>
      <c r="U1177" s="529">
        <v>0</v>
      </c>
    </row>
    <row r="1178" spans="1:21" ht="14.45" customHeight="1" x14ac:dyDescent="0.2">
      <c r="A1178" s="486">
        <v>27</v>
      </c>
      <c r="B1178" s="487" t="s">
        <v>503</v>
      </c>
      <c r="C1178" s="487" t="s">
        <v>511</v>
      </c>
      <c r="D1178" s="571" t="s">
        <v>1823</v>
      </c>
      <c r="E1178" s="572" t="s">
        <v>519</v>
      </c>
      <c r="F1178" s="487" t="s">
        <v>504</v>
      </c>
      <c r="G1178" s="487" t="s">
        <v>1014</v>
      </c>
      <c r="H1178" s="487" t="s">
        <v>271</v>
      </c>
      <c r="I1178" s="487" t="s">
        <v>1015</v>
      </c>
      <c r="J1178" s="487" t="s">
        <v>1016</v>
      </c>
      <c r="K1178" s="487" t="s">
        <v>1017</v>
      </c>
      <c r="L1178" s="488">
        <v>789.2</v>
      </c>
      <c r="M1178" s="488">
        <v>2367.6000000000004</v>
      </c>
      <c r="N1178" s="487">
        <v>3</v>
      </c>
      <c r="O1178" s="573">
        <v>1</v>
      </c>
      <c r="P1178" s="488"/>
      <c r="Q1178" s="513">
        <v>0</v>
      </c>
      <c r="R1178" s="487"/>
      <c r="S1178" s="513">
        <v>0</v>
      </c>
      <c r="T1178" s="573"/>
      <c r="U1178" s="529">
        <v>0</v>
      </c>
    </row>
    <row r="1179" spans="1:21" ht="14.45" customHeight="1" thickBot="1" x14ac:dyDescent="0.25">
      <c r="A1179" s="493">
        <v>27</v>
      </c>
      <c r="B1179" s="494" t="s">
        <v>503</v>
      </c>
      <c r="C1179" s="494" t="s">
        <v>511</v>
      </c>
      <c r="D1179" s="574" t="s">
        <v>1823</v>
      </c>
      <c r="E1179" s="575" t="s">
        <v>519</v>
      </c>
      <c r="F1179" s="494" t="s">
        <v>504</v>
      </c>
      <c r="G1179" s="494" t="s">
        <v>605</v>
      </c>
      <c r="H1179" s="494" t="s">
        <v>486</v>
      </c>
      <c r="I1179" s="494" t="s">
        <v>1039</v>
      </c>
      <c r="J1179" s="494" t="s">
        <v>1040</v>
      </c>
      <c r="K1179" s="494" t="s">
        <v>1041</v>
      </c>
      <c r="L1179" s="495">
        <v>131.32</v>
      </c>
      <c r="M1179" s="495">
        <v>393.96</v>
      </c>
      <c r="N1179" s="494">
        <v>3</v>
      </c>
      <c r="O1179" s="576">
        <v>1</v>
      </c>
      <c r="P1179" s="495"/>
      <c r="Q1179" s="506">
        <v>0</v>
      </c>
      <c r="R1179" s="494"/>
      <c r="S1179" s="506">
        <v>0</v>
      </c>
      <c r="T1179" s="576"/>
      <c r="U1179" s="530">
        <v>0</v>
      </c>
    </row>
  </sheetData>
  <autoFilter ref="A6:U6" xr:uid="{00000000-0009-0000-0000-000012000000}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 xr:uid="{F7E8CF9F-E135-478E-AD89-9101ED9C1457}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List28">
    <tabColor theme="0" tint="-0.249977111117893"/>
    <pageSetUpPr fitToPage="1"/>
  </sheetPr>
  <dimension ref="A1:F79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ColWidth="8.85546875" defaultRowHeight="14.45" customHeight="1" x14ac:dyDescent="0.2"/>
  <cols>
    <col min="1" max="1" width="46.7109375" style="129" customWidth="1"/>
    <col min="2" max="2" width="10" style="207" customWidth="1"/>
    <col min="3" max="3" width="5.5703125" style="210" customWidth="1"/>
    <col min="4" max="4" width="10" style="207" customWidth="1"/>
    <col min="5" max="5" width="5.5703125" style="210" customWidth="1"/>
    <col min="6" max="6" width="10" style="207" customWidth="1"/>
    <col min="7" max="7" width="8.85546875" style="129" customWidth="1"/>
    <col min="8" max="16384" width="8.85546875" style="129"/>
  </cols>
  <sheetData>
    <row r="1" spans="1:6" ht="37.9" customHeight="1" thickBot="1" x14ac:dyDescent="0.35">
      <c r="A1" s="367" t="s">
        <v>1825</v>
      </c>
      <c r="B1" s="368"/>
      <c r="C1" s="368"/>
      <c r="D1" s="368"/>
      <c r="E1" s="368"/>
      <c r="F1" s="368"/>
    </row>
    <row r="2" spans="1:6" ht="14.45" customHeight="1" thickBot="1" x14ac:dyDescent="0.25">
      <c r="A2" s="459" t="s">
        <v>270</v>
      </c>
      <c r="B2" s="63"/>
      <c r="C2" s="64"/>
      <c r="D2" s="65"/>
      <c r="E2" s="64"/>
      <c r="F2" s="65"/>
    </row>
    <row r="3" spans="1:6" ht="14.45" customHeight="1" thickBot="1" x14ac:dyDescent="0.25">
      <c r="A3" s="100"/>
      <c r="B3" s="369" t="s">
        <v>129</v>
      </c>
      <c r="C3" s="370"/>
      <c r="D3" s="371" t="s">
        <v>128</v>
      </c>
      <c r="E3" s="370"/>
      <c r="F3" s="80" t="s">
        <v>3</v>
      </c>
    </row>
    <row r="4" spans="1:6" ht="14.45" customHeight="1" thickBot="1" x14ac:dyDescent="0.25">
      <c r="A4" s="577" t="s">
        <v>165</v>
      </c>
      <c r="B4" s="501" t="s">
        <v>14</v>
      </c>
      <c r="C4" s="502" t="s">
        <v>2</v>
      </c>
      <c r="D4" s="501" t="s">
        <v>14</v>
      </c>
      <c r="E4" s="502" t="s">
        <v>2</v>
      </c>
      <c r="F4" s="503" t="s">
        <v>14</v>
      </c>
    </row>
    <row r="5" spans="1:6" ht="14.45" customHeight="1" x14ac:dyDescent="0.2">
      <c r="A5" s="579" t="s">
        <v>516</v>
      </c>
      <c r="B5" s="116">
        <v>27446.720000000005</v>
      </c>
      <c r="C5" s="570">
        <v>0.2045832115874274</v>
      </c>
      <c r="D5" s="116">
        <v>106712.48000000005</v>
      </c>
      <c r="E5" s="570">
        <v>0.79541678841257246</v>
      </c>
      <c r="F5" s="578">
        <v>134159.20000000007</v>
      </c>
    </row>
    <row r="6" spans="1:6" ht="14.45" customHeight="1" x14ac:dyDescent="0.2">
      <c r="A6" s="580" t="s">
        <v>520</v>
      </c>
      <c r="B6" s="491">
        <v>17331.43</v>
      </c>
      <c r="C6" s="513">
        <v>0.11771957218816922</v>
      </c>
      <c r="D6" s="491">
        <v>129894.98000000001</v>
      </c>
      <c r="E6" s="513">
        <v>0.8822804278118308</v>
      </c>
      <c r="F6" s="492">
        <v>147226.41</v>
      </c>
    </row>
    <row r="7" spans="1:6" ht="14.45" customHeight="1" x14ac:dyDescent="0.2">
      <c r="A7" s="580" t="s">
        <v>521</v>
      </c>
      <c r="B7" s="491">
        <v>4208.12</v>
      </c>
      <c r="C7" s="513">
        <v>6.5671673468776226E-2</v>
      </c>
      <c r="D7" s="491">
        <v>59870.040000000023</v>
      </c>
      <c r="E7" s="513">
        <v>0.93432832653122377</v>
      </c>
      <c r="F7" s="492">
        <v>64078.160000000025</v>
      </c>
    </row>
    <row r="8" spans="1:6" ht="14.45" customHeight="1" x14ac:dyDescent="0.2">
      <c r="A8" s="580" t="s">
        <v>519</v>
      </c>
      <c r="B8" s="491">
        <v>3698.37</v>
      </c>
      <c r="C8" s="513">
        <v>0.26162960971710325</v>
      </c>
      <c r="D8" s="491">
        <v>10437.530000000001</v>
      </c>
      <c r="E8" s="513">
        <v>0.73837039028289675</v>
      </c>
      <c r="F8" s="492">
        <v>14135.900000000001</v>
      </c>
    </row>
    <row r="9" spans="1:6" ht="14.45" customHeight="1" x14ac:dyDescent="0.2">
      <c r="A9" s="580" t="s">
        <v>522</v>
      </c>
      <c r="B9" s="491">
        <v>430.05</v>
      </c>
      <c r="C9" s="513">
        <v>0.21396054628224584</v>
      </c>
      <c r="D9" s="491">
        <v>1579.9</v>
      </c>
      <c r="E9" s="513">
        <v>0.78603945371775419</v>
      </c>
      <c r="F9" s="492">
        <v>2009.95</v>
      </c>
    </row>
    <row r="10" spans="1:6" ht="14.45" customHeight="1" x14ac:dyDescent="0.2">
      <c r="A10" s="580" t="s">
        <v>518</v>
      </c>
      <c r="B10" s="491">
        <v>373.82000000000005</v>
      </c>
      <c r="C10" s="513">
        <v>3.0041049082101385E-2</v>
      </c>
      <c r="D10" s="491">
        <v>12069.82</v>
      </c>
      <c r="E10" s="513">
        <v>0.96995895091789863</v>
      </c>
      <c r="F10" s="492">
        <v>12443.64</v>
      </c>
    </row>
    <row r="11" spans="1:6" ht="14.45" customHeight="1" thickBot="1" x14ac:dyDescent="0.25">
      <c r="A11" s="518" t="s">
        <v>517</v>
      </c>
      <c r="B11" s="514"/>
      <c r="C11" s="515">
        <v>0</v>
      </c>
      <c r="D11" s="514">
        <v>352.37</v>
      </c>
      <c r="E11" s="515">
        <v>1</v>
      </c>
      <c r="F11" s="516">
        <v>352.37</v>
      </c>
    </row>
    <row r="12" spans="1:6" ht="14.45" customHeight="1" thickBot="1" x14ac:dyDescent="0.25">
      <c r="A12" s="507" t="s">
        <v>3</v>
      </c>
      <c r="B12" s="508">
        <v>53488.510000000017</v>
      </c>
      <c r="C12" s="509">
        <v>0.14286246176372933</v>
      </c>
      <c r="D12" s="508">
        <v>320917.12000000017</v>
      </c>
      <c r="E12" s="509">
        <v>0.8571375382362707</v>
      </c>
      <c r="F12" s="510">
        <v>374405.63000000018</v>
      </c>
    </row>
    <row r="13" spans="1:6" ht="14.45" customHeight="1" thickBot="1" x14ac:dyDescent="0.25"/>
    <row r="14" spans="1:6" ht="14.45" customHeight="1" x14ac:dyDescent="0.2">
      <c r="A14" s="579" t="s">
        <v>1826</v>
      </c>
      <c r="B14" s="116">
        <v>7780.3300000000017</v>
      </c>
      <c r="C14" s="570">
        <v>0.29876738719801477</v>
      </c>
      <c r="D14" s="116">
        <v>18261.100000000009</v>
      </c>
      <c r="E14" s="570">
        <v>0.70123261280198523</v>
      </c>
      <c r="F14" s="578">
        <v>26041.430000000011</v>
      </c>
    </row>
    <row r="15" spans="1:6" ht="14.45" customHeight="1" x14ac:dyDescent="0.2">
      <c r="A15" s="580" t="s">
        <v>1827</v>
      </c>
      <c r="B15" s="491">
        <v>7304.38</v>
      </c>
      <c r="C15" s="513">
        <v>0.78489731532662244</v>
      </c>
      <c r="D15" s="491">
        <v>2001.78</v>
      </c>
      <c r="E15" s="513">
        <v>0.21510268467337765</v>
      </c>
      <c r="F15" s="492">
        <v>9306.16</v>
      </c>
    </row>
    <row r="16" spans="1:6" ht="14.45" customHeight="1" x14ac:dyDescent="0.2">
      <c r="A16" s="580" t="s">
        <v>1828</v>
      </c>
      <c r="B16" s="491">
        <v>7044.61</v>
      </c>
      <c r="C16" s="513">
        <v>0.29333377193566867</v>
      </c>
      <c r="D16" s="491">
        <v>16971.07</v>
      </c>
      <c r="E16" s="513">
        <v>0.70666622806433133</v>
      </c>
      <c r="F16" s="492">
        <v>24015.68</v>
      </c>
    </row>
    <row r="17" spans="1:6" ht="14.45" customHeight="1" x14ac:dyDescent="0.2">
      <c r="A17" s="580" t="s">
        <v>1829</v>
      </c>
      <c r="B17" s="491">
        <v>3838.0499999999997</v>
      </c>
      <c r="C17" s="513">
        <v>0.83586142913455275</v>
      </c>
      <c r="D17" s="491">
        <v>753.68</v>
      </c>
      <c r="E17" s="513">
        <v>0.16413857086544723</v>
      </c>
      <c r="F17" s="492">
        <v>4591.7299999999996</v>
      </c>
    </row>
    <row r="18" spans="1:6" ht="14.45" customHeight="1" x14ac:dyDescent="0.2">
      <c r="A18" s="580" t="s">
        <v>1830</v>
      </c>
      <c r="B18" s="491">
        <v>2972.6099999999988</v>
      </c>
      <c r="C18" s="513">
        <v>0.5136383428713609</v>
      </c>
      <c r="D18" s="491">
        <v>2814.75</v>
      </c>
      <c r="E18" s="513">
        <v>0.48636165712863905</v>
      </c>
      <c r="F18" s="492">
        <v>5787.3599999999988</v>
      </c>
    </row>
    <row r="19" spans="1:6" ht="14.45" customHeight="1" x14ac:dyDescent="0.2">
      <c r="A19" s="580" t="s">
        <v>1831</v>
      </c>
      <c r="B19" s="491">
        <v>2916.36</v>
      </c>
      <c r="C19" s="513">
        <v>0.43478183086748839</v>
      </c>
      <c r="D19" s="491">
        <v>3791.28</v>
      </c>
      <c r="E19" s="513">
        <v>0.56521816913251155</v>
      </c>
      <c r="F19" s="492">
        <v>6707.64</v>
      </c>
    </row>
    <row r="20" spans="1:6" ht="14.45" customHeight="1" x14ac:dyDescent="0.2">
      <c r="A20" s="580" t="s">
        <v>1832</v>
      </c>
      <c r="B20" s="491">
        <v>2572.38</v>
      </c>
      <c r="C20" s="513">
        <v>1</v>
      </c>
      <c r="D20" s="491"/>
      <c r="E20" s="513">
        <v>0</v>
      </c>
      <c r="F20" s="492">
        <v>2572.38</v>
      </c>
    </row>
    <row r="21" spans="1:6" ht="14.45" customHeight="1" x14ac:dyDescent="0.2">
      <c r="A21" s="580" t="s">
        <v>1833</v>
      </c>
      <c r="B21" s="491">
        <v>2436.0099999999998</v>
      </c>
      <c r="C21" s="513">
        <v>0.40692402779633835</v>
      </c>
      <c r="D21" s="491">
        <v>3550.3899999999994</v>
      </c>
      <c r="E21" s="513">
        <v>0.59307597220366159</v>
      </c>
      <c r="F21" s="492">
        <v>5986.4</v>
      </c>
    </row>
    <row r="22" spans="1:6" ht="14.45" customHeight="1" x14ac:dyDescent="0.2">
      <c r="A22" s="580" t="s">
        <v>1834</v>
      </c>
      <c r="B22" s="491">
        <v>1482.43</v>
      </c>
      <c r="C22" s="513">
        <v>1</v>
      </c>
      <c r="D22" s="491"/>
      <c r="E22" s="513">
        <v>0</v>
      </c>
      <c r="F22" s="492">
        <v>1482.43</v>
      </c>
    </row>
    <row r="23" spans="1:6" ht="14.45" customHeight="1" x14ac:dyDescent="0.2">
      <c r="A23" s="580" t="s">
        <v>1835</v>
      </c>
      <c r="B23" s="491">
        <v>1432.63</v>
      </c>
      <c r="C23" s="513">
        <v>0.39820276062194598</v>
      </c>
      <c r="D23" s="491">
        <v>2165.11</v>
      </c>
      <c r="E23" s="513">
        <v>0.60179723937805396</v>
      </c>
      <c r="F23" s="492">
        <v>3597.7400000000002</v>
      </c>
    </row>
    <row r="24" spans="1:6" ht="14.45" customHeight="1" x14ac:dyDescent="0.2">
      <c r="A24" s="580" t="s">
        <v>1836</v>
      </c>
      <c r="B24" s="491">
        <v>1294.1599999999999</v>
      </c>
      <c r="C24" s="513">
        <v>0.73835550788470761</v>
      </c>
      <c r="D24" s="491">
        <v>458.6</v>
      </c>
      <c r="E24" s="513">
        <v>0.2616444921152925</v>
      </c>
      <c r="F24" s="492">
        <v>1752.7599999999998</v>
      </c>
    </row>
    <row r="25" spans="1:6" ht="14.45" customHeight="1" x14ac:dyDescent="0.2">
      <c r="A25" s="580" t="s">
        <v>1837</v>
      </c>
      <c r="B25" s="491">
        <v>1225.9200000000003</v>
      </c>
      <c r="C25" s="513">
        <v>0.35977848407744256</v>
      </c>
      <c r="D25" s="491">
        <v>2181.5100000000002</v>
      </c>
      <c r="E25" s="513">
        <v>0.64022151592255749</v>
      </c>
      <c r="F25" s="492">
        <v>3407.4300000000003</v>
      </c>
    </row>
    <row r="26" spans="1:6" ht="14.45" customHeight="1" x14ac:dyDescent="0.2">
      <c r="A26" s="580" t="s">
        <v>1838</v>
      </c>
      <c r="B26" s="491">
        <v>1161.5999999999999</v>
      </c>
      <c r="C26" s="513">
        <v>0.32581165416169977</v>
      </c>
      <c r="D26" s="491">
        <v>2403.6499999999996</v>
      </c>
      <c r="E26" s="513">
        <v>0.67418834583830023</v>
      </c>
      <c r="F26" s="492">
        <v>3565.2499999999995</v>
      </c>
    </row>
    <row r="27" spans="1:6" ht="14.45" customHeight="1" x14ac:dyDescent="0.2">
      <c r="A27" s="580" t="s">
        <v>1839</v>
      </c>
      <c r="B27" s="491">
        <v>1156.28</v>
      </c>
      <c r="C27" s="513">
        <v>0.42881725534408321</v>
      </c>
      <c r="D27" s="491">
        <v>1540.1600000000003</v>
      </c>
      <c r="E27" s="513">
        <v>0.57118274465591667</v>
      </c>
      <c r="F27" s="492">
        <v>2696.4400000000005</v>
      </c>
    </row>
    <row r="28" spans="1:6" ht="14.45" customHeight="1" x14ac:dyDescent="0.2">
      <c r="A28" s="580" t="s">
        <v>1840</v>
      </c>
      <c r="B28" s="491">
        <v>765.18</v>
      </c>
      <c r="C28" s="513">
        <v>0.36</v>
      </c>
      <c r="D28" s="491">
        <v>1360.32</v>
      </c>
      <c r="E28" s="513">
        <v>0.64</v>
      </c>
      <c r="F28" s="492">
        <v>2125.5</v>
      </c>
    </row>
    <row r="29" spans="1:6" ht="14.45" customHeight="1" x14ac:dyDescent="0.2">
      <c r="A29" s="580" t="s">
        <v>1841</v>
      </c>
      <c r="B29" s="491">
        <v>680.29</v>
      </c>
      <c r="C29" s="513">
        <v>0.21178847614659474</v>
      </c>
      <c r="D29" s="491">
        <v>2531.8300000000004</v>
      </c>
      <c r="E29" s="513">
        <v>0.78821152385340532</v>
      </c>
      <c r="F29" s="492">
        <v>3212.1200000000003</v>
      </c>
    </row>
    <row r="30" spans="1:6" ht="14.45" customHeight="1" x14ac:dyDescent="0.2">
      <c r="A30" s="580" t="s">
        <v>1842</v>
      </c>
      <c r="B30" s="491">
        <v>673.63</v>
      </c>
      <c r="C30" s="513">
        <v>0.11992786133424484</v>
      </c>
      <c r="D30" s="491">
        <v>4943.3300000000008</v>
      </c>
      <c r="E30" s="513">
        <v>0.88007213866575518</v>
      </c>
      <c r="F30" s="492">
        <v>5616.9600000000009</v>
      </c>
    </row>
    <row r="31" spans="1:6" ht="14.45" customHeight="1" x14ac:dyDescent="0.2">
      <c r="A31" s="580" t="s">
        <v>1843</v>
      </c>
      <c r="B31" s="491">
        <v>654.02</v>
      </c>
      <c r="C31" s="513">
        <v>0.1652638202065482</v>
      </c>
      <c r="D31" s="491">
        <v>3303.41</v>
      </c>
      <c r="E31" s="513">
        <v>0.83473617979345183</v>
      </c>
      <c r="F31" s="492">
        <v>3957.43</v>
      </c>
    </row>
    <row r="32" spans="1:6" ht="14.45" customHeight="1" x14ac:dyDescent="0.2">
      <c r="A32" s="580" t="s">
        <v>1844</v>
      </c>
      <c r="B32" s="491">
        <v>627.53</v>
      </c>
      <c r="C32" s="513">
        <v>1</v>
      </c>
      <c r="D32" s="491"/>
      <c r="E32" s="513">
        <v>0</v>
      </c>
      <c r="F32" s="492">
        <v>627.53</v>
      </c>
    </row>
    <row r="33" spans="1:6" ht="14.45" customHeight="1" x14ac:dyDescent="0.2">
      <c r="A33" s="580" t="s">
        <v>1845</v>
      </c>
      <c r="B33" s="491">
        <v>616</v>
      </c>
      <c r="C33" s="513">
        <v>0.23809983959182887</v>
      </c>
      <c r="D33" s="491">
        <v>1971.1499999999996</v>
      </c>
      <c r="E33" s="513">
        <v>0.7619001604081711</v>
      </c>
      <c r="F33" s="492">
        <v>2587.1499999999996</v>
      </c>
    </row>
    <row r="34" spans="1:6" ht="14.45" customHeight="1" x14ac:dyDescent="0.2">
      <c r="A34" s="580" t="s">
        <v>1846</v>
      </c>
      <c r="B34" s="491">
        <v>542.72</v>
      </c>
      <c r="C34" s="513">
        <v>2.0401780344039465E-2</v>
      </c>
      <c r="D34" s="491">
        <v>26058.87999999999</v>
      </c>
      <c r="E34" s="513">
        <v>0.9795982196559605</v>
      </c>
      <c r="F34" s="492">
        <v>26601.599999999991</v>
      </c>
    </row>
    <row r="35" spans="1:6" ht="14.45" customHeight="1" x14ac:dyDescent="0.2">
      <c r="A35" s="580" t="s">
        <v>1847</v>
      </c>
      <c r="B35" s="491">
        <v>518.56000000000006</v>
      </c>
      <c r="C35" s="513">
        <v>0.18549148662183434</v>
      </c>
      <c r="D35" s="491">
        <v>2277.04</v>
      </c>
      <c r="E35" s="513">
        <v>0.81450851337816566</v>
      </c>
      <c r="F35" s="492">
        <v>2795.6</v>
      </c>
    </row>
    <row r="36" spans="1:6" ht="14.45" customHeight="1" x14ac:dyDescent="0.2">
      <c r="A36" s="580" t="s">
        <v>1848</v>
      </c>
      <c r="B36" s="491">
        <v>430.05</v>
      </c>
      <c r="C36" s="513">
        <v>0.21505403229435974</v>
      </c>
      <c r="D36" s="491">
        <v>1569.68</v>
      </c>
      <c r="E36" s="513">
        <v>0.78494596770564029</v>
      </c>
      <c r="F36" s="492">
        <v>1999.73</v>
      </c>
    </row>
    <row r="37" spans="1:6" ht="14.45" customHeight="1" x14ac:dyDescent="0.2">
      <c r="A37" s="580" t="s">
        <v>1849</v>
      </c>
      <c r="B37" s="491">
        <v>413.62</v>
      </c>
      <c r="C37" s="513">
        <v>5.7973573962489998E-2</v>
      </c>
      <c r="D37" s="491">
        <v>6721.01</v>
      </c>
      <c r="E37" s="513">
        <v>0.94202642603750997</v>
      </c>
      <c r="F37" s="492">
        <v>7134.63</v>
      </c>
    </row>
    <row r="38" spans="1:6" ht="14.45" customHeight="1" x14ac:dyDescent="0.2">
      <c r="A38" s="580" t="s">
        <v>1850</v>
      </c>
      <c r="B38" s="491">
        <v>406.83</v>
      </c>
      <c r="C38" s="513">
        <v>0.69764211609362947</v>
      </c>
      <c r="D38" s="491">
        <v>176.32</v>
      </c>
      <c r="E38" s="513">
        <v>0.30235788390637058</v>
      </c>
      <c r="F38" s="492">
        <v>583.15</v>
      </c>
    </row>
    <row r="39" spans="1:6" ht="14.45" customHeight="1" x14ac:dyDescent="0.2">
      <c r="A39" s="580" t="s">
        <v>1851</v>
      </c>
      <c r="B39" s="491">
        <v>406.66</v>
      </c>
      <c r="C39" s="513">
        <v>1</v>
      </c>
      <c r="D39" s="491"/>
      <c r="E39" s="513">
        <v>0</v>
      </c>
      <c r="F39" s="492">
        <v>406.66</v>
      </c>
    </row>
    <row r="40" spans="1:6" ht="14.45" customHeight="1" x14ac:dyDescent="0.2">
      <c r="A40" s="580" t="s">
        <v>1852</v>
      </c>
      <c r="B40" s="491">
        <v>327.49</v>
      </c>
      <c r="C40" s="513">
        <v>1</v>
      </c>
      <c r="D40" s="491"/>
      <c r="E40" s="513">
        <v>0</v>
      </c>
      <c r="F40" s="492">
        <v>327.49</v>
      </c>
    </row>
    <row r="41" spans="1:6" ht="14.45" customHeight="1" x14ac:dyDescent="0.2">
      <c r="A41" s="580" t="s">
        <v>1853</v>
      </c>
      <c r="B41" s="491">
        <v>311.39999999999998</v>
      </c>
      <c r="C41" s="513">
        <v>0.30769230769230771</v>
      </c>
      <c r="D41" s="491">
        <v>700.65</v>
      </c>
      <c r="E41" s="513">
        <v>0.69230769230769229</v>
      </c>
      <c r="F41" s="492">
        <v>1012.05</v>
      </c>
    </row>
    <row r="42" spans="1:6" ht="14.45" customHeight="1" x14ac:dyDescent="0.2">
      <c r="A42" s="580" t="s">
        <v>1854</v>
      </c>
      <c r="B42" s="491">
        <v>301.2</v>
      </c>
      <c r="C42" s="513">
        <v>1</v>
      </c>
      <c r="D42" s="491"/>
      <c r="E42" s="513">
        <v>0</v>
      </c>
      <c r="F42" s="492">
        <v>301.2</v>
      </c>
    </row>
    <row r="43" spans="1:6" ht="14.45" customHeight="1" x14ac:dyDescent="0.2">
      <c r="A43" s="580" t="s">
        <v>1855</v>
      </c>
      <c r="B43" s="491">
        <v>254.82</v>
      </c>
      <c r="C43" s="513">
        <v>1</v>
      </c>
      <c r="D43" s="491"/>
      <c r="E43" s="513">
        <v>0</v>
      </c>
      <c r="F43" s="492">
        <v>254.82</v>
      </c>
    </row>
    <row r="44" spans="1:6" ht="14.45" customHeight="1" x14ac:dyDescent="0.2">
      <c r="A44" s="580" t="s">
        <v>493</v>
      </c>
      <c r="B44" s="491">
        <v>240.03000000000003</v>
      </c>
      <c r="C44" s="513">
        <v>8.3331597475368169E-2</v>
      </c>
      <c r="D44" s="491">
        <v>2640.3900000000003</v>
      </c>
      <c r="E44" s="513">
        <v>0.91666840252463178</v>
      </c>
      <c r="F44" s="492">
        <v>2880.4200000000005</v>
      </c>
    </row>
    <row r="45" spans="1:6" ht="14.45" customHeight="1" x14ac:dyDescent="0.2">
      <c r="A45" s="580" t="s">
        <v>1856</v>
      </c>
      <c r="B45" s="491">
        <v>189.32999999999998</v>
      </c>
      <c r="C45" s="513">
        <v>1</v>
      </c>
      <c r="D45" s="491"/>
      <c r="E45" s="513">
        <v>0</v>
      </c>
      <c r="F45" s="492">
        <v>189.32999999999998</v>
      </c>
    </row>
    <row r="46" spans="1:6" ht="14.45" customHeight="1" x14ac:dyDescent="0.2">
      <c r="A46" s="580" t="s">
        <v>1857</v>
      </c>
      <c r="B46" s="491">
        <v>166.56</v>
      </c>
      <c r="C46" s="513">
        <v>1</v>
      </c>
      <c r="D46" s="491"/>
      <c r="E46" s="513">
        <v>0</v>
      </c>
      <c r="F46" s="492">
        <v>166.56</v>
      </c>
    </row>
    <row r="47" spans="1:6" ht="14.45" customHeight="1" x14ac:dyDescent="0.2">
      <c r="A47" s="580" t="s">
        <v>1858</v>
      </c>
      <c r="B47" s="491">
        <v>155.30000000000001</v>
      </c>
      <c r="C47" s="513">
        <v>0.5</v>
      </c>
      <c r="D47" s="491">
        <v>155.30000000000001</v>
      </c>
      <c r="E47" s="513">
        <v>0.5</v>
      </c>
      <c r="F47" s="492">
        <v>310.60000000000002</v>
      </c>
    </row>
    <row r="48" spans="1:6" ht="14.45" customHeight="1" x14ac:dyDescent="0.2">
      <c r="A48" s="580" t="s">
        <v>1859</v>
      </c>
      <c r="B48" s="491">
        <v>101.56</v>
      </c>
      <c r="C48" s="513">
        <v>0.49493177387914233</v>
      </c>
      <c r="D48" s="491">
        <v>103.64</v>
      </c>
      <c r="E48" s="513">
        <v>0.50506822612085778</v>
      </c>
      <c r="F48" s="492">
        <v>205.2</v>
      </c>
    </row>
    <row r="49" spans="1:6" ht="14.45" customHeight="1" x14ac:dyDescent="0.2">
      <c r="A49" s="580" t="s">
        <v>1860</v>
      </c>
      <c r="B49" s="491">
        <v>87.98</v>
      </c>
      <c r="C49" s="513">
        <v>1</v>
      </c>
      <c r="D49" s="491"/>
      <c r="E49" s="513">
        <v>0</v>
      </c>
      <c r="F49" s="492">
        <v>87.98</v>
      </c>
    </row>
    <row r="50" spans="1:6" ht="14.45" customHeight="1" x14ac:dyDescent="0.2">
      <c r="A50" s="580" t="s">
        <v>1861</v>
      </c>
      <c r="B50" s="491"/>
      <c r="C50" s="513">
        <v>0</v>
      </c>
      <c r="D50" s="491">
        <v>197.96999999999997</v>
      </c>
      <c r="E50" s="513">
        <v>1</v>
      </c>
      <c r="F50" s="492">
        <v>197.96999999999997</v>
      </c>
    </row>
    <row r="51" spans="1:6" ht="14.45" customHeight="1" x14ac:dyDescent="0.2">
      <c r="A51" s="580" t="s">
        <v>1862</v>
      </c>
      <c r="B51" s="491"/>
      <c r="C51" s="513">
        <v>0</v>
      </c>
      <c r="D51" s="491">
        <v>256.62</v>
      </c>
      <c r="E51" s="513">
        <v>1</v>
      </c>
      <c r="F51" s="492">
        <v>256.62</v>
      </c>
    </row>
    <row r="52" spans="1:6" ht="14.45" customHeight="1" x14ac:dyDescent="0.2">
      <c r="A52" s="580" t="s">
        <v>1863</v>
      </c>
      <c r="B52" s="491"/>
      <c r="C52" s="513">
        <v>0</v>
      </c>
      <c r="D52" s="491">
        <v>587.73</v>
      </c>
      <c r="E52" s="513">
        <v>1</v>
      </c>
      <c r="F52" s="492">
        <v>587.73</v>
      </c>
    </row>
    <row r="53" spans="1:6" ht="14.45" customHeight="1" x14ac:dyDescent="0.2">
      <c r="A53" s="580" t="s">
        <v>1864</v>
      </c>
      <c r="B53" s="491"/>
      <c r="C53" s="513">
        <v>0</v>
      </c>
      <c r="D53" s="491">
        <v>5108.2299999999996</v>
      </c>
      <c r="E53" s="513">
        <v>1</v>
      </c>
      <c r="F53" s="492">
        <v>5108.2299999999996</v>
      </c>
    </row>
    <row r="54" spans="1:6" ht="14.45" customHeight="1" x14ac:dyDescent="0.2">
      <c r="A54" s="580" t="s">
        <v>1865</v>
      </c>
      <c r="B54" s="491"/>
      <c r="C54" s="513">
        <v>0</v>
      </c>
      <c r="D54" s="491">
        <v>70.199999999999989</v>
      </c>
      <c r="E54" s="513">
        <v>1</v>
      </c>
      <c r="F54" s="492">
        <v>70.199999999999989</v>
      </c>
    </row>
    <row r="55" spans="1:6" ht="14.45" customHeight="1" x14ac:dyDescent="0.2">
      <c r="A55" s="580" t="s">
        <v>1866</v>
      </c>
      <c r="B55" s="491"/>
      <c r="C55" s="513">
        <v>0</v>
      </c>
      <c r="D55" s="491">
        <v>1940.4700000000003</v>
      </c>
      <c r="E55" s="513">
        <v>1</v>
      </c>
      <c r="F55" s="492">
        <v>1940.4700000000003</v>
      </c>
    </row>
    <row r="56" spans="1:6" ht="14.45" customHeight="1" x14ac:dyDescent="0.2">
      <c r="A56" s="580" t="s">
        <v>1867</v>
      </c>
      <c r="B56" s="491"/>
      <c r="C56" s="513"/>
      <c r="D56" s="491">
        <v>0</v>
      </c>
      <c r="E56" s="513"/>
      <c r="F56" s="492">
        <v>0</v>
      </c>
    </row>
    <row r="57" spans="1:6" ht="14.45" customHeight="1" x14ac:dyDescent="0.2">
      <c r="A57" s="580" t="s">
        <v>1868</v>
      </c>
      <c r="B57" s="491"/>
      <c r="C57" s="513">
        <v>0</v>
      </c>
      <c r="D57" s="491">
        <v>655.23</v>
      </c>
      <c r="E57" s="513">
        <v>1</v>
      </c>
      <c r="F57" s="492">
        <v>655.23</v>
      </c>
    </row>
    <row r="58" spans="1:6" ht="14.45" customHeight="1" x14ac:dyDescent="0.2">
      <c r="A58" s="580" t="s">
        <v>1869</v>
      </c>
      <c r="B58" s="491"/>
      <c r="C58" s="513">
        <v>0</v>
      </c>
      <c r="D58" s="491">
        <v>161170.89000000001</v>
      </c>
      <c r="E58" s="513">
        <v>1</v>
      </c>
      <c r="F58" s="492">
        <v>161170.89000000001</v>
      </c>
    </row>
    <row r="59" spans="1:6" ht="14.45" customHeight="1" x14ac:dyDescent="0.2">
      <c r="A59" s="580" t="s">
        <v>1870</v>
      </c>
      <c r="B59" s="491"/>
      <c r="C59" s="513">
        <v>0</v>
      </c>
      <c r="D59" s="491">
        <v>96.47999999999999</v>
      </c>
      <c r="E59" s="513">
        <v>1</v>
      </c>
      <c r="F59" s="492">
        <v>96.47999999999999</v>
      </c>
    </row>
    <row r="60" spans="1:6" ht="14.45" customHeight="1" x14ac:dyDescent="0.2">
      <c r="A60" s="580" t="s">
        <v>1871</v>
      </c>
      <c r="B60" s="491"/>
      <c r="C60" s="513"/>
      <c r="D60" s="491">
        <v>0</v>
      </c>
      <c r="E60" s="513"/>
      <c r="F60" s="492">
        <v>0</v>
      </c>
    </row>
    <row r="61" spans="1:6" ht="14.45" customHeight="1" x14ac:dyDescent="0.2">
      <c r="A61" s="580" t="s">
        <v>1872</v>
      </c>
      <c r="B61" s="491"/>
      <c r="C61" s="513">
        <v>0</v>
      </c>
      <c r="D61" s="491">
        <v>7545.579999999999</v>
      </c>
      <c r="E61" s="513">
        <v>1</v>
      </c>
      <c r="F61" s="492">
        <v>7545.579999999999</v>
      </c>
    </row>
    <row r="62" spans="1:6" ht="14.45" customHeight="1" x14ac:dyDescent="0.2">
      <c r="A62" s="580" t="s">
        <v>1873</v>
      </c>
      <c r="B62" s="491">
        <v>0</v>
      </c>
      <c r="C62" s="513"/>
      <c r="D62" s="491">
        <v>0</v>
      </c>
      <c r="E62" s="513"/>
      <c r="F62" s="492">
        <v>0</v>
      </c>
    </row>
    <row r="63" spans="1:6" ht="14.45" customHeight="1" x14ac:dyDescent="0.2">
      <c r="A63" s="580" t="s">
        <v>1874</v>
      </c>
      <c r="B63" s="491"/>
      <c r="C63" s="513">
        <v>0</v>
      </c>
      <c r="D63" s="491">
        <v>2070.35</v>
      </c>
      <c r="E63" s="513">
        <v>1</v>
      </c>
      <c r="F63" s="492">
        <v>2070.35</v>
      </c>
    </row>
    <row r="64" spans="1:6" ht="14.45" customHeight="1" x14ac:dyDescent="0.2">
      <c r="A64" s="580" t="s">
        <v>1875</v>
      </c>
      <c r="B64" s="491"/>
      <c r="C64" s="513">
        <v>0</v>
      </c>
      <c r="D64" s="491">
        <v>4410.8099999999995</v>
      </c>
      <c r="E64" s="513">
        <v>1</v>
      </c>
      <c r="F64" s="492">
        <v>4410.8099999999995</v>
      </c>
    </row>
    <row r="65" spans="1:6" ht="14.45" customHeight="1" x14ac:dyDescent="0.2">
      <c r="A65" s="580" t="s">
        <v>1876</v>
      </c>
      <c r="B65" s="491"/>
      <c r="C65" s="513">
        <v>0</v>
      </c>
      <c r="D65" s="491">
        <v>11511.13</v>
      </c>
      <c r="E65" s="513">
        <v>1</v>
      </c>
      <c r="F65" s="492">
        <v>11511.13</v>
      </c>
    </row>
    <row r="66" spans="1:6" ht="14.45" customHeight="1" x14ac:dyDescent="0.2">
      <c r="A66" s="580" t="s">
        <v>1877</v>
      </c>
      <c r="B66" s="491"/>
      <c r="C66" s="513">
        <v>0</v>
      </c>
      <c r="D66" s="491">
        <v>622.31999999999994</v>
      </c>
      <c r="E66" s="513">
        <v>1</v>
      </c>
      <c r="F66" s="492">
        <v>622.31999999999994</v>
      </c>
    </row>
    <row r="67" spans="1:6" ht="14.45" customHeight="1" x14ac:dyDescent="0.2">
      <c r="A67" s="580" t="s">
        <v>1878</v>
      </c>
      <c r="B67" s="491"/>
      <c r="C67" s="513">
        <v>0</v>
      </c>
      <c r="D67" s="491">
        <v>974.04</v>
      </c>
      <c r="E67" s="513">
        <v>1</v>
      </c>
      <c r="F67" s="492">
        <v>974.04</v>
      </c>
    </row>
    <row r="68" spans="1:6" ht="14.45" customHeight="1" x14ac:dyDescent="0.2">
      <c r="A68" s="580" t="s">
        <v>1879</v>
      </c>
      <c r="B68" s="491">
        <v>0</v>
      </c>
      <c r="C68" s="513">
        <v>0</v>
      </c>
      <c r="D68" s="491">
        <v>3939.6</v>
      </c>
      <c r="E68" s="513">
        <v>1</v>
      </c>
      <c r="F68" s="492">
        <v>3939.6</v>
      </c>
    </row>
    <row r="69" spans="1:6" ht="14.45" customHeight="1" x14ac:dyDescent="0.2">
      <c r="A69" s="580" t="s">
        <v>1880</v>
      </c>
      <c r="B69" s="491"/>
      <c r="C69" s="513">
        <v>0</v>
      </c>
      <c r="D69" s="491">
        <v>421.77</v>
      </c>
      <c r="E69" s="513">
        <v>1</v>
      </c>
      <c r="F69" s="492">
        <v>421.77</v>
      </c>
    </row>
    <row r="70" spans="1:6" ht="14.45" customHeight="1" x14ac:dyDescent="0.2">
      <c r="A70" s="580" t="s">
        <v>1881</v>
      </c>
      <c r="B70" s="491"/>
      <c r="C70" s="513">
        <v>0</v>
      </c>
      <c r="D70" s="491">
        <v>687.02</v>
      </c>
      <c r="E70" s="513">
        <v>1</v>
      </c>
      <c r="F70" s="492">
        <v>687.02</v>
      </c>
    </row>
    <row r="71" spans="1:6" ht="14.45" customHeight="1" x14ac:dyDescent="0.2">
      <c r="A71" s="580" t="s">
        <v>1882</v>
      </c>
      <c r="B71" s="491"/>
      <c r="C71" s="513"/>
      <c r="D71" s="491">
        <v>0</v>
      </c>
      <c r="E71" s="513"/>
      <c r="F71" s="492">
        <v>0</v>
      </c>
    </row>
    <row r="72" spans="1:6" ht="14.45" customHeight="1" x14ac:dyDescent="0.2">
      <c r="A72" s="580" t="s">
        <v>1883</v>
      </c>
      <c r="B72" s="491"/>
      <c r="C72" s="513">
        <v>0</v>
      </c>
      <c r="D72" s="491">
        <v>562.95000000000005</v>
      </c>
      <c r="E72" s="513">
        <v>1</v>
      </c>
      <c r="F72" s="492">
        <v>562.95000000000005</v>
      </c>
    </row>
    <row r="73" spans="1:6" ht="14.45" customHeight="1" x14ac:dyDescent="0.2">
      <c r="A73" s="580" t="s">
        <v>1884</v>
      </c>
      <c r="B73" s="491"/>
      <c r="C73" s="513">
        <v>0</v>
      </c>
      <c r="D73" s="491">
        <v>732.62</v>
      </c>
      <c r="E73" s="513">
        <v>1</v>
      </c>
      <c r="F73" s="492">
        <v>732.62</v>
      </c>
    </row>
    <row r="74" spans="1:6" ht="14.45" customHeight="1" x14ac:dyDescent="0.2">
      <c r="A74" s="580" t="s">
        <v>1885</v>
      </c>
      <c r="B74" s="491"/>
      <c r="C74" s="513">
        <v>0</v>
      </c>
      <c r="D74" s="491">
        <v>2469.7600000000002</v>
      </c>
      <c r="E74" s="513">
        <v>1</v>
      </c>
      <c r="F74" s="492">
        <v>2469.7600000000002</v>
      </c>
    </row>
    <row r="75" spans="1:6" ht="14.45" customHeight="1" x14ac:dyDescent="0.2">
      <c r="A75" s="580" t="s">
        <v>1886</v>
      </c>
      <c r="B75" s="491"/>
      <c r="C75" s="513">
        <v>0</v>
      </c>
      <c r="D75" s="491">
        <v>1165.2800000000002</v>
      </c>
      <c r="E75" s="513">
        <v>1</v>
      </c>
      <c r="F75" s="492">
        <v>1165.2800000000002</v>
      </c>
    </row>
    <row r="76" spans="1:6" ht="14.45" customHeight="1" x14ac:dyDescent="0.2">
      <c r="A76" s="580" t="s">
        <v>1887</v>
      </c>
      <c r="B76" s="491"/>
      <c r="C76" s="513">
        <v>0</v>
      </c>
      <c r="D76" s="491">
        <v>1150.1699999999998</v>
      </c>
      <c r="E76" s="513">
        <v>1</v>
      </c>
      <c r="F76" s="492">
        <v>1150.1699999999998</v>
      </c>
    </row>
    <row r="77" spans="1:6" ht="14.45" customHeight="1" x14ac:dyDescent="0.2">
      <c r="A77" s="580" t="s">
        <v>1888</v>
      </c>
      <c r="B77" s="491"/>
      <c r="C77" s="513">
        <v>0</v>
      </c>
      <c r="D77" s="491">
        <v>96.02</v>
      </c>
      <c r="E77" s="513">
        <v>1</v>
      </c>
      <c r="F77" s="492">
        <v>96.02</v>
      </c>
    </row>
    <row r="78" spans="1:6" ht="14.45" customHeight="1" thickBot="1" x14ac:dyDescent="0.25">
      <c r="A78" s="518" t="s">
        <v>1889</v>
      </c>
      <c r="B78" s="514"/>
      <c r="C78" s="515">
        <v>0</v>
      </c>
      <c r="D78" s="514">
        <v>1067.8500000000001</v>
      </c>
      <c r="E78" s="515">
        <v>1</v>
      </c>
      <c r="F78" s="516">
        <v>1067.8500000000001</v>
      </c>
    </row>
    <row r="79" spans="1:6" ht="14.45" customHeight="1" thickBot="1" x14ac:dyDescent="0.25">
      <c r="A79" s="507" t="s">
        <v>3</v>
      </c>
      <c r="B79" s="508">
        <v>53488.509999999995</v>
      </c>
      <c r="C79" s="509">
        <v>0.14286246176372933</v>
      </c>
      <c r="D79" s="508">
        <v>320917.12</v>
      </c>
      <c r="E79" s="509">
        <v>0.85713753823627059</v>
      </c>
      <c r="F79" s="510">
        <v>374405.63</v>
      </c>
    </row>
  </sheetData>
  <mergeCells count="3">
    <mergeCell ref="A1:F1"/>
    <mergeCell ref="B3:C3"/>
    <mergeCell ref="D3:E3"/>
  </mergeCells>
  <conditionalFormatting sqref="C5:C1048576">
    <cfRule type="cellIs" dxfId="21" priority="12" stopIfTrue="1" operator="greaterThan">
      <formula>0.2</formula>
    </cfRule>
  </conditionalFormatting>
  <conditionalFormatting sqref="F5:F11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{62BE4854-9007-4B92-BEB8-83C2E50C961B}</x14:id>
        </ext>
      </extLst>
    </cfRule>
  </conditionalFormatting>
  <conditionalFormatting sqref="F14:F78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{A6E0DBE2-C160-4608-B129-AD0CFA3290CE}</x14:id>
        </ext>
      </extLst>
    </cfRule>
  </conditionalFormatting>
  <hyperlinks>
    <hyperlink ref="A2" location="Obsah!A1" display="Zpět na Obsah  KL 01  1.-4.měsíc" xr:uid="{59BA027C-EDED-445D-A3F6-9E4EEDC1D5D0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2BE4854-9007-4B92-BEB8-83C2E50C961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F5:F11</xm:sqref>
        </x14:conditionalFormatting>
        <x14:conditionalFormatting xmlns:xm="http://schemas.microsoft.com/office/excel/2006/main">
          <x14:cfRule type="dataBar" id="{A6E0DBE2-C160-4608-B129-AD0CFA3290C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F14:F78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List31">
    <tabColor theme="0" tint="-0.249977111117893"/>
    <pageSetUpPr fitToPage="1"/>
  </sheetPr>
  <dimension ref="A1:M407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22.28515625" style="129" customWidth="1"/>
    <col min="2" max="2" width="8.85546875" style="129" bestFit="1" customWidth="1"/>
    <col min="3" max="3" width="7" style="129" bestFit="1" customWidth="1"/>
    <col min="4" max="5" width="22.28515625" style="129" customWidth="1"/>
    <col min="6" max="6" width="6.7109375" style="207" customWidth="1"/>
    <col min="7" max="7" width="10" style="207" customWidth="1"/>
    <col min="8" max="8" width="6.7109375" style="210" customWidth="1"/>
    <col min="9" max="9" width="6.7109375" style="207" customWidth="1"/>
    <col min="10" max="10" width="10" style="207" customWidth="1"/>
    <col min="11" max="11" width="6.7109375" style="210" customWidth="1"/>
    <col min="12" max="12" width="6.7109375" style="207" customWidth="1"/>
    <col min="13" max="13" width="10" style="207" customWidth="1"/>
    <col min="14" max="16384" width="8.85546875" style="129"/>
  </cols>
  <sheetData>
    <row r="1" spans="1:13" ht="18.600000000000001" customHeight="1" thickBot="1" x14ac:dyDescent="0.35">
      <c r="A1" s="368" t="s">
        <v>1956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29"/>
      <c r="M1" s="329"/>
    </row>
    <row r="2" spans="1:13" ht="14.45" customHeight="1" thickBot="1" x14ac:dyDescent="0.25">
      <c r="A2" s="459" t="s">
        <v>270</v>
      </c>
      <c r="B2" s="206"/>
      <c r="C2" s="206"/>
      <c r="D2" s="206"/>
      <c r="E2" s="206"/>
      <c r="F2" s="214"/>
      <c r="G2" s="214"/>
      <c r="H2" s="215"/>
      <c r="I2" s="214"/>
      <c r="J2" s="214"/>
      <c r="K2" s="215"/>
      <c r="L2" s="214"/>
    </row>
    <row r="3" spans="1:13" ht="14.45" customHeight="1" thickBot="1" x14ac:dyDescent="0.25">
      <c r="E3" s="79" t="s">
        <v>127</v>
      </c>
      <c r="F3" s="43">
        <f>SUBTOTAL(9,F6:F1048576)</f>
        <v>361</v>
      </c>
      <c r="G3" s="43">
        <f>SUBTOTAL(9,G6:G1048576)</f>
        <v>53488.510000000009</v>
      </c>
      <c r="H3" s="44">
        <f>IF(M3=0,0,G3/M3)</f>
        <v>0.14286246176372933</v>
      </c>
      <c r="I3" s="43">
        <f>SUBTOTAL(9,I6:I1048576)</f>
        <v>1212</v>
      </c>
      <c r="J3" s="43">
        <f>SUBTOTAL(9,J6:J1048576)</f>
        <v>320917.11999999994</v>
      </c>
      <c r="K3" s="44">
        <f>IF(M3=0,0,J3/M3)</f>
        <v>0.85713753823627015</v>
      </c>
      <c r="L3" s="43">
        <f>SUBTOTAL(9,L6:L1048576)</f>
        <v>1573</v>
      </c>
      <c r="M3" s="45">
        <f>SUBTOTAL(9,M6:M1048576)</f>
        <v>374405.63000000012</v>
      </c>
    </row>
    <row r="4" spans="1:13" ht="14.45" customHeight="1" thickBot="1" x14ac:dyDescent="0.25">
      <c r="A4" s="41"/>
      <c r="B4" s="41"/>
      <c r="C4" s="41"/>
      <c r="D4" s="41"/>
      <c r="E4" s="42"/>
      <c r="F4" s="372" t="s">
        <v>129</v>
      </c>
      <c r="G4" s="373"/>
      <c r="H4" s="374"/>
      <c r="I4" s="375" t="s">
        <v>128</v>
      </c>
      <c r="J4" s="373"/>
      <c r="K4" s="374"/>
      <c r="L4" s="376" t="s">
        <v>3</v>
      </c>
      <c r="M4" s="377"/>
    </row>
    <row r="5" spans="1:13" ht="14.45" customHeight="1" thickBot="1" x14ac:dyDescent="0.25">
      <c r="A5" s="577" t="s">
        <v>135</v>
      </c>
      <c r="B5" s="581" t="s">
        <v>131</v>
      </c>
      <c r="C5" s="581" t="s">
        <v>70</v>
      </c>
      <c r="D5" s="581" t="s">
        <v>132</v>
      </c>
      <c r="E5" s="581" t="s">
        <v>133</v>
      </c>
      <c r="F5" s="520" t="s">
        <v>28</v>
      </c>
      <c r="G5" s="520" t="s">
        <v>14</v>
      </c>
      <c r="H5" s="502" t="s">
        <v>134</v>
      </c>
      <c r="I5" s="501" t="s">
        <v>28</v>
      </c>
      <c r="J5" s="520" t="s">
        <v>14</v>
      </c>
      <c r="K5" s="502" t="s">
        <v>134</v>
      </c>
      <c r="L5" s="501" t="s">
        <v>28</v>
      </c>
      <c r="M5" s="521" t="s">
        <v>14</v>
      </c>
    </row>
    <row r="6" spans="1:13" ht="14.45" customHeight="1" x14ac:dyDescent="0.2">
      <c r="A6" s="564" t="s">
        <v>516</v>
      </c>
      <c r="B6" s="565" t="s">
        <v>1890</v>
      </c>
      <c r="C6" s="565" t="s">
        <v>1673</v>
      </c>
      <c r="D6" s="565" t="s">
        <v>915</v>
      </c>
      <c r="E6" s="565" t="s">
        <v>1674</v>
      </c>
      <c r="F6" s="116">
        <v>1</v>
      </c>
      <c r="G6" s="116">
        <v>301.2</v>
      </c>
      <c r="H6" s="570">
        <v>1</v>
      </c>
      <c r="I6" s="116"/>
      <c r="J6" s="116"/>
      <c r="K6" s="570">
        <v>0</v>
      </c>
      <c r="L6" s="116">
        <v>1</v>
      </c>
      <c r="M6" s="578">
        <v>301.2</v>
      </c>
    </row>
    <row r="7" spans="1:13" ht="14.45" customHeight="1" x14ac:dyDescent="0.2">
      <c r="A7" s="486" t="s">
        <v>516</v>
      </c>
      <c r="B7" s="487" t="s">
        <v>1891</v>
      </c>
      <c r="C7" s="487" t="s">
        <v>927</v>
      </c>
      <c r="D7" s="487" t="s">
        <v>928</v>
      </c>
      <c r="E7" s="487" t="s">
        <v>929</v>
      </c>
      <c r="F7" s="491">
        <v>2</v>
      </c>
      <c r="G7" s="491">
        <v>345.82</v>
      </c>
      <c r="H7" s="513">
        <v>1</v>
      </c>
      <c r="I7" s="491"/>
      <c r="J7" s="491"/>
      <c r="K7" s="513">
        <v>0</v>
      </c>
      <c r="L7" s="491">
        <v>2</v>
      </c>
      <c r="M7" s="492">
        <v>345.82</v>
      </c>
    </row>
    <row r="8" spans="1:13" ht="14.45" customHeight="1" x14ac:dyDescent="0.2">
      <c r="A8" s="486" t="s">
        <v>516</v>
      </c>
      <c r="B8" s="487" t="s">
        <v>1891</v>
      </c>
      <c r="C8" s="487" t="s">
        <v>583</v>
      </c>
      <c r="D8" s="487" t="s">
        <v>584</v>
      </c>
      <c r="E8" s="487" t="s">
        <v>585</v>
      </c>
      <c r="F8" s="491"/>
      <c r="G8" s="491"/>
      <c r="H8" s="513">
        <v>0</v>
      </c>
      <c r="I8" s="491">
        <v>5</v>
      </c>
      <c r="J8" s="491">
        <v>514.65000000000009</v>
      </c>
      <c r="K8" s="513">
        <v>1</v>
      </c>
      <c r="L8" s="491">
        <v>5</v>
      </c>
      <c r="M8" s="492">
        <v>514.65000000000009</v>
      </c>
    </row>
    <row r="9" spans="1:13" ht="14.45" customHeight="1" x14ac:dyDescent="0.2">
      <c r="A9" s="486" t="s">
        <v>516</v>
      </c>
      <c r="B9" s="487" t="s">
        <v>1891</v>
      </c>
      <c r="C9" s="487" t="s">
        <v>1680</v>
      </c>
      <c r="D9" s="487" t="s">
        <v>1681</v>
      </c>
      <c r="E9" s="487" t="s">
        <v>1682</v>
      </c>
      <c r="F9" s="491">
        <v>3</v>
      </c>
      <c r="G9" s="491">
        <v>617.52</v>
      </c>
      <c r="H9" s="513">
        <v>1</v>
      </c>
      <c r="I9" s="491"/>
      <c r="J9" s="491"/>
      <c r="K9" s="513">
        <v>0</v>
      </c>
      <c r="L9" s="491">
        <v>3</v>
      </c>
      <c r="M9" s="492">
        <v>617.52</v>
      </c>
    </row>
    <row r="10" spans="1:13" ht="14.45" customHeight="1" x14ac:dyDescent="0.2">
      <c r="A10" s="486" t="s">
        <v>516</v>
      </c>
      <c r="B10" s="487" t="s">
        <v>1891</v>
      </c>
      <c r="C10" s="487" t="s">
        <v>1683</v>
      </c>
      <c r="D10" s="487" t="s">
        <v>1684</v>
      </c>
      <c r="E10" s="487" t="s">
        <v>1685</v>
      </c>
      <c r="F10" s="491">
        <v>2</v>
      </c>
      <c r="G10" s="491">
        <v>123.52</v>
      </c>
      <c r="H10" s="513">
        <v>1</v>
      </c>
      <c r="I10" s="491"/>
      <c r="J10" s="491"/>
      <c r="K10" s="513">
        <v>0</v>
      </c>
      <c r="L10" s="491">
        <v>2</v>
      </c>
      <c r="M10" s="492">
        <v>123.52</v>
      </c>
    </row>
    <row r="11" spans="1:13" ht="14.45" customHeight="1" x14ac:dyDescent="0.2">
      <c r="A11" s="486" t="s">
        <v>516</v>
      </c>
      <c r="B11" s="487" t="s">
        <v>1892</v>
      </c>
      <c r="C11" s="487" t="s">
        <v>860</v>
      </c>
      <c r="D11" s="487" t="s">
        <v>861</v>
      </c>
      <c r="E11" s="487" t="s">
        <v>862</v>
      </c>
      <c r="F11" s="491"/>
      <c r="G11" s="491"/>
      <c r="H11" s="513">
        <v>0</v>
      </c>
      <c r="I11" s="491">
        <v>6</v>
      </c>
      <c r="J11" s="491">
        <v>570.57999999999993</v>
      </c>
      <c r="K11" s="513">
        <v>1</v>
      </c>
      <c r="L11" s="491">
        <v>6</v>
      </c>
      <c r="M11" s="492">
        <v>570.57999999999993</v>
      </c>
    </row>
    <row r="12" spans="1:13" ht="14.45" customHeight="1" x14ac:dyDescent="0.2">
      <c r="A12" s="486" t="s">
        <v>516</v>
      </c>
      <c r="B12" s="487" t="s">
        <v>1893</v>
      </c>
      <c r="C12" s="487" t="s">
        <v>881</v>
      </c>
      <c r="D12" s="487" t="s">
        <v>882</v>
      </c>
      <c r="E12" s="487" t="s">
        <v>883</v>
      </c>
      <c r="F12" s="491"/>
      <c r="G12" s="491"/>
      <c r="H12" s="513">
        <v>0</v>
      </c>
      <c r="I12" s="491">
        <v>3</v>
      </c>
      <c r="J12" s="491">
        <v>259.23</v>
      </c>
      <c r="K12" s="513">
        <v>1</v>
      </c>
      <c r="L12" s="491">
        <v>3</v>
      </c>
      <c r="M12" s="492">
        <v>259.23</v>
      </c>
    </row>
    <row r="13" spans="1:13" ht="14.45" customHeight="1" x14ac:dyDescent="0.2">
      <c r="A13" s="486" t="s">
        <v>516</v>
      </c>
      <c r="B13" s="487" t="s">
        <v>1893</v>
      </c>
      <c r="C13" s="487" t="s">
        <v>886</v>
      </c>
      <c r="D13" s="487" t="s">
        <v>882</v>
      </c>
      <c r="E13" s="487" t="s">
        <v>887</v>
      </c>
      <c r="F13" s="491"/>
      <c r="G13" s="491"/>
      <c r="H13" s="513">
        <v>0</v>
      </c>
      <c r="I13" s="491">
        <v>9</v>
      </c>
      <c r="J13" s="491">
        <v>661.05</v>
      </c>
      <c r="K13" s="513">
        <v>1</v>
      </c>
      <c r="L13" s="491">
        <v>9</v>
      </c>
      <c r="M13" s="492">
        <v>661.05</v>
      </c>
    </row>
    <row r="14" spans="1:13" ht="14.45" customHeight="1" x14ac:dyDescent="0.2">
      <c r="A14" s="486" t="s">
        <v>516</v>
      </c>
      <c r="B14" s="487" t="s">
        <v>1893</v>
      </c>
      <c r="C14" s="487" t="s">
        <v>884</v>
      </c>
      <c r="D14" s="487" t="s">
        <v>882</v>
      </c>
      <c r="E14" s="487" t="s">
        <v>885</v>
      </c>
      <c r="F14" s="491"/>
      <c r="G14" s="491"/>
      <c r="H14" s="513">
        <v>0</v>
      </c>
      <c r="I14" s="491">
        <v>9</v>
      </c>
      <c r="J14" s="491">
        <v>388.89</v>
      </c>
      <c r="K14" s="513">
        <v>1</v>
      </c>
      <c r="L14" s="491">
        <v>9</v>
      </c>
      <c r="M14" s="492">
        <v>388.89</v>
      </c>
    </row>
    <row r="15" spans="1:13" ht="14.45" customHeight="1" x14ac:dyDescent="0.2">
      <c r="A15" s="486" t="s">
        <v>516</v>
      </c>
      <c r="B15" s="487" t="s">
        <v>1894</v>
      </c>
      <c r="C15" s="487" t="s">
        <v>769</v>
      </c>
      <c r="D15" s="487" t="s">
        <v>767</v>
      </c>
      <c r="E15" s="487" t="s">
        <v>770</v>
      </c>
      <c r="F15" s="491">
        <v>1</v>
      </c>
      <c r="G15" s="491">
        <v>83.28</v>
      </c>
      <c r="H15" s="513">
        <v>1</v>
      </c>
      <c r="I15" s="491"/>
      <c r="J15" s="491"/>
      <c r="K15" s="513">
        <v>0</v>
      </c>
      <c r="L15" s="491">
        <v>1</v>
      </c>
      <c r="M15" s="492">
        <v>83.28</v>
      </c>
    </row>
    <row r="16" spans="1:13" ht="14.45" customHeight="1" x14ac:dyDescent="0.2">
      <c r="A16" s="486" t="s">
        <v>516</v>
      </c>
      <c r="B16" s="487" t="s">
        <v>1895</v>
      </c>
      <c r="C16" s="487" t="s">
        <v>1054</v>
      </c>
      <c r="D16" s="487" t="s">
        <v>1055</v>
      </c>
      <c r="E16" s="487" t="s">
        <v>1056</v>
      </c>
      <c r="F16" s="491"/>
      <c r="G16" s="491"/>
      <c r="H16" s="513">
        <v>0</v>
      </c>
      <c r="I16" s="491">
        <v>8</v>
      </c>
      <c r="J16" s="491">
        <v>1477.92</v>
      </c>
      <c r="K16" s="513">
        <v>1</v>
      </c>
      <c r="L16" s="491">
        <v>8</v>
      </c>
      <c r="M16" s="492">
        <v>1477.92</v>
      </c>
    </row>
    <row r="17" spans="1:13" ht="14.45" customHeight="1" x14ac:dyDescent="0.2">
      <c r="A17" s="486" t="s">
        <v>516</v>
      </c>
      <c r="B17" s="487" t="s">
        <v>1895</v>
      </c>
      <c r="C17" s="487" t="s">
        <v>1057</v>
      </c>
      <c r="D17" s="487" t="s">
        <v>1058</v>
      </c>
      <c r="E17" s="487" t="s">
        <v>1059</v>
      </c>
      <c r="F17" s="491"/>
      <c r="G17" s="491"/>
      <c r="H17" s="513">
        <v>0</v>
      </c>
      <c r="I17" s="491">
        <v>7</v>
      </c>
      <c r="J17" s="491">
        <v>844.27</v>
      </c>
      <c r="K17" s="513">
        <v>1</v>
      </c>
      <c r="L17" s="491">
        <v>7</v>
      </c>
      <c r="M17" s="492">
        <v>844.27</v>
      </c>
    </row>
    <row r="18" spans="1:13" ht="14.45" customHeight="1" x14ac:dyDescent="0.2">
      <c r="A18" s="486" t="s">
        <v>516</v>
      </c>
      <c r="B18" s="487" t="s">
        <v>1896</v>
      </c>
      <c r="C18" s="487" t="s">
        <v>1572</v>
      </c>
      <c r="D18" s="487" t="s">
        <v>576</v>
      </c>
      <c r="E18" s="487" t="s">
        <v>1573</v>
      </c>
      <c r="F18" s="491"/>
      <c r="G18" s="491"/>
      <c r="H18" s="513">
        <v>0</v>
      </c>
      <c r="I18" s="491">
        <v>1</v>
      </c>
      <c r="J18" s="491">
        <v>1385.62</v>
      </c>
      <c r="K18" s="513">
        <v>1</v>
      </c>
      <c r="L18" s="491">
        <v>1</v>
      </c>
      <c r="M18" s="492">
        <v>1385.62</v>
      </c>
    </row>
    <row r="19" spans="1:13" ht="14.45" customHeight="1" x14ac:dyDescent="0.2">
      <c r="A19" s="486" t="s">
        <v>516</v>
      </c>
      <c r="B19" s="487" t="s">
        <v>1896</v>
      </c>
      <c r="C19" s="487" t="s">
        <v>899</v>
      </c>
      <c r="D19" s="487" t="s">
        <v>900</v>
      </c>
      <c r="E19" s="487" t="s">
        <v>901</v>
      </c>
      <c r="F19" s="491"/>
      <c r="G19" s="491"/>
      <c r="H19" s="513">
        <v>0</v>
      </c>
      <c r="I19" s="491">
        <v>1</v>
      </c>
      <c r="J19" s="491">
        <v>368.16</v>
      </c>
      <c r="K19" s="513">
        <v>1</v>
      </c>
      <c r="L19" s="491">
        <v>1</v>
      </c>
      <c r="M19" s="492">
        <v>368.16</v>
      </c>
    </row>
    <row r="20" spans="1:13" ht="14.45" customHeight="1" x14ac:dyDescent="0.2">
      <c r="A20" s="486" t="s">
        <v>516</v>
      </c>
      <c r="B20" s="487" t="s">
        <v>1896</v>
      </c>
      <c r="C20" s="487" t="s">
        <v>1669</v>
      </c>
      <c r="D20" s="487" t="s">
        <v>900</v>
      </c>
      <c r="E20" s="487" t="s">
        <v>1670</v>
      </c>
      <c r="F20" s="491"/>
      <c r="G20" s="491"/>
      <c r="H20" s="513">
        <v>0</v>
      </c>
      <c r="I20" s="491">
        <v>2</v>
      </c>
      <c r="J20" s="491">
        <v>981.78</v>
      </c>
      <c r="K20" s="513">
        <v>1</v>
      </c>
      <c r="L20" s="491">
        <v>2</v>
      </c>
      <c r="M20" s="492">
        <v>981.78</v>
      </c>
    </row>
    <row r="21" spans="1:13" ht="14.45" customHeight="1" x14ac:dyDescent="0.2">
      <c r="A21" s="486" t="s">
        <v>516</v>
      </c>
      <c r="B21" s="487" t="s">
        <v>1896</v>
      </c>
      <c r="C21" s="487" t="s">
        <v>902</v>
      </c>
      <c r="D21" s="487" t="s">
        <v>900</v>
      </c>
      <c r="E21" s="487" t="s">
        <v>903</v>
      </c>
      <c r="F21" s="491"/>
      <c r="G21" s="491"/>
      <c r="H21" s="513">
        <v>0</v>
      </c>
      <c r="I21" s="491">
        <v>2</v>
      </c>
      <c r="J21" s="491">
        <v>1847.48</v>
      </c>
      <c r="K21" s="513">
        <v>1</v>
      </c>
      <c r="L21" s="491">
        <v>2</v>
      </c>
      <c r="M21" s="492">
        <v>1847.48</v>
      </c>
    </row>
    <row r="22" spans="1:13" ht="14.45" customHeight="1" x14ac:dyDescent="0.2">
      <c r="A22" s="486" t="s">
        <v>516</v>
      </c>
      <c r="B22" s="487" t="s">
        <v>1897</v>
      </c>
      <c r="C22" s="487" t="s">
        <v>828</v>
      </c>
      <c r="D22" s="487" t="s">
        <v>829</v>
      </c>
      <c r="E22" s="487" t="s">
        <v>830</v>
      </c>
      <c r="F22" s="491">
        <v>7</v>
      </c>
      <c r="G22" s="491">
        <v>2102.31</v>
      </c>
      <c r="H22" s="513">
        <v>1</v>
      </c>
      <c r="I22" s="491"/>
      <c r="J22" s="491"/>
      <c r="K22" s="513">
        <v>0</v>
      </c>
      <c r="L22" s="491">
        <v>7</v>
      </c>
      <c r="M22" s="492">
        <v>2102.31</v>
      </c>
    </row>
    <row r="23" spans="1:13" ht="14.45" customHeight="1" x14ac:dyDescent="0.2">
      <c r="A23" s="486" t="s">
        <v>516</v>
      </c>
      <c r="B23" s="487" t="s">
        <v>1897</v>
      </c>
      <c r="C23" s="487" t="s">
        <v>1245</v>
      </c>
      <c r="D23" s="487" t="s">
        <v>1246</v>
      </c>
      <c r="E23" s="487" t="s">
        <v>1247</v>
      </c>
      <c r="F23" s="491"/>
      <c r="G23" s="491"/>
      <c r="H23" s="513">
        <v>0</v>
      </c>
      <c r="I23" s="491">
        <v>1</v>
      </c>
      <c r="J23" s="491">
        <v>93.43</v>
      </c>
      <c r="K23" s="513">
        <v>1</v>
      </c>
      <c r="L23" s="491">
        <v>1</v>
      </c>
      <c r="M23" s="492">
        <v>93.43</v>
      </c>
    </row>
    <row r="24" spans="1:13" ht="14.45" customHeight="1" x14ac:dyDescent="0.2">
      <c r="A24" s="486" t="s">
        <v>516</v>
      </c>
      <c r="B24" s="487" t="s">
        <v>1897</v>
      </c>
      <c r="C24" s="487" t="s">
        <v>1460</v>
      </c>
      <c r="D24" s="487" t="s">
        <v>1246</v>
      </c>
      <c r="E24" s="487" t="s">
        <v>1461</v>
      </c>
      <c r="F24" s="491"/>
      <c r="G24" s="491"/>
      <c r="H24" s="513">
        <v>0</v>
      </c>
      <c r="I24" s="491">
        <v>2</v>
      </c>
      <c r="J24" s="491">
        <v>373.74</v>
      </c>
      <c r="K24" s="513">
        <v>1</v>
      </c>
      <c r="L24" s="491">
        <v>2</v>
      </c>
      <c r="M24" s="492">
        <v>373.74</v>
      </c>
    </row>
    <row r="25" spans="1:13" ht="14.45" customHeight="1" x14ac:dyDescent="0.2">
      <c r="A25" s="486" t="s">
        <v>516</v>
      </c>
      <c r="B25" s="487" t="s">
        <v>1898</v>
      </c>
      <c r="C25" s="487" t="s">
        <v>959</v>
      </c>
      <c r="D25" s="487" t="s">
        <v>960</v>
      </c>
      <c r="E25" s="487" t="s">
        <v>961</v>
      </c>
      <c r="F25" s="491">
        <v>11</v>
      </c>
      <c r="G25" s="491">
        <v>3522.3099999999995</v>
      </c>
      <c r="H25" s="513">
        <v>1</v>
      </c>
      <c r="I25" s="491"/>
      <c r="J25" s="491"/>
      <c r="K25" s="513">
        <v>0</v>
      </c>
      <c r="L25" s="491">
        <v>11</v>
      </c>
      <c r="M25" s="492">
        <v>3522.3099999999995</v>
      </c>
    </row>
    <row r="26" spans="1:13" ht="14.45" customHeight="1" x14ac:dyDescent="0.2">
      <c r="A26" s="486" t="s">
        <v>516</v>
      </c>
      <c r="B26" s="487" t="s">
        <v>1898</v>
      </c>
      <c r="C26" s="487" t="s">
        <v>962</v>
      </c>
      <c r="D26" s="487" t="s">
        <v>963</v>
      </c>
      <c r="E26" s="487" t="s">
        <v>961</v>
      </c>
      <c r="F26" s="491">
        <v>3</v>
      </c>
      <c r="G26" s="491">
        <v>960.62999999999988</v>
      </c>
      <c r="H26" s="513">
        <v>1</v>
      </c>
      <c r="I26" s="491"/>
      <c r="J26" s="491"/>
      <c r="K26" s="513">
        <v>0</v>
      </c>
      <c r="L26" s="491">
        <v>3</v>
      </c>
      <c r="M26" s="492">
        <v>960.62999999999988</v>
      </c>
    </row>
    <row r="27" spans="1:13" ht="14.45" customHeight="1" x14ac:dyDescent="0.2">
      <c r="A27" s="486" t="s">
        <v>516</v>
      </c>
      <c r="B27" s="487" t="s">
        <v>1898</v>
      </c>
      <c r="C27" s="487" t="s">
        <v>968</v>
      </c>
      <c r="D27" s="487" t="s">
        <v>960</v>
      </c>
      <c r="E27" s="487" t="s">
        <v>969</v>
      </c>
      <c r="F27" s="491">
        <v>4</v>
      </c>
      <c r="G27" s="491">
        <v>1280.8399999999999</v>
      </c>
      <c r="H27" s="513">
        <v>1</v>
      </c>
      <c r="I27" s="491"/>
      <c r="J27" s="491"/>
      <c r="K27" s="513">
        <v>0</v>
      </c>
      <c r="L27" s="491">
        <v>4</v>
      </c>
      <c r="M27" s="492">
        <v>1280.8399999999999</v>
      </c>
    </row>
    <row r="28" spans="1:13" ht="14.45" customHeight="1" x14ac:dyDescent="0.2">
      <c r="A28" s="486" t="s">
        <v>516</v>
      </c>
      <c r="B28" s="487" t="s">
        <v>1898</v>
      </c>
      <c r="C28" s="487" t="s">
        <v>964</v>
      </c>
      <c r="D28" s="487" t="s">
        <v>960</v>
      </c>
      <c r="E28" s="487" t="s">
        <v>965</v>
      </c>
      <c r="F28" s="491">
        <v>2</v>
      </c>
      <c r="G28" s="491">
        <v>320.2</v>
      </c>
      <c r="H28" s="513">
        <v>1</v>
      </c>
      <c r="I28" s="491"/>
      <c r="J28" s="491"/>
      <c r="K28" s="513">
        <v>0</v>
      </c>
      <c r="L28" s="491">
        <v>2</v>
      </c>
      <c r="M28" s="492">
        <v>320.2</v>
      </c>
    </row>
    <row r="29" spans="1:13" ht="14.45" customHeight="1" x14ac:dyDescent="0.2">
      <c r="A29" s="486" t="s">
        <v>516</v>
      </c>
      <c r="B29" s="487" t="s">
        <v>1898</v>
      </c>
      <c r="C29" s="487" t="s">
        <v>966</v>
      </c>
      <c r="D29" s="487" t="s">
        <v>967</v>
      </c>
      <c r="E29" s="487" t="s">
        <v>961</v>
      </c>
      <c r="F29" s="491"/>
      <c r="G29" s="491"/>
      <c r="H29" s="513">
        <v>0</v>
      </c>
      <c r="I29" s="491">
        <v>19</v>
      </c>
      <c r="J29" s="491">
        <v>6083.99</v>
      </c>
      <c r="K29" s="513">
        <v>1</v>
      </c>
      <c r="L29" s="491">
        <v>19</v>
      </c>
      <c r="M29" s="492">
        <v>6083.99</v>
      </c>
    </row>
    <row r="30" spans="1:13" ht="14.45" customHeight="1" x14ac:dyDescent="0.2">
      <c r="A30" s="486" t="s">
        <v>516</v>
      </c>
      <c r="B30" s="487" t="s">
        <v>495</v>
      </c>
      <c r="C30" s="487" t="s">
        <v>652</v>
      </c>
      <c r="D30" s="487" t="s">
        <v>487</v>
      </c>
      <c r="E30" s="487" t="s">
        <v>653</v>
      </c>
      <c r="F30" s="491"/>
      <c r="G30" s="491"/>
      <c r="H30" s="513">
        <v>0</v>
      </c>
      <c r="I30" s="491">
        <v>18</v>
      </c>
      <c r="J30" s="491">
        <v>1440.1800000000003</v>
      </c>
      <c r="K30" s="513">
        <v>1</v>
      </c>
      <c r="L30" s="491">
        <v>18</v>
      </c>
      <c r="M30" s="492">
        <v>1440.1800000000003</v>
      </c>
    </row>
    <row r="31" spans="1:13" ht="14.45" customHeight="1" x14ac:dyDescent="0.2">
      <c r="A31" s="486" t="s">
        <v>516</v>
      </c>
      <c r="B31" s="487" t="s">
        <v>495</v>
      </c>
      <c r="C31" s="487" t="s">
        <v>654</v>
      </c>
      <c r="D31" s="487" t="s">
        <v>487</v>
      </c>
      <c r="E31" s="487" t="s">
        <v>655</v>
      </c>
      <c r="F31" s="491"/>
      <c r="G31" s="491"/>
      <c r="H31" s="513">
        <v>0</v>
      </c>
      <c r="I31" s="491">
        <v>6</v>
      </c>
      <c r="J31" s="491">
        <v>960.18000000000006</v>
      </c>
      <c r="K31" s="513">
        <v>1</v>
      </c>
      <c r="L31" s="491">
        <v>6</v>
      </c>
      <c r="M31" s="492">
        <v>960.18000000000006</v>
      </c>
    </row>
    <row r="32" spans="1:13" ht="14.45" customHeight="1" x14ac:dyDescent="0.2">
      <c r="A32" s="486" t="s">
        <v>516</v>
      </c>
      <c r="B32" s="487" t="s">
        <v>495</v>
      </c>
      <c r="C32" s="487" t="s">
        <v>1595</v>
      </c>
      <c r="D32" s="487" t="s">
        <v>1596</v>
      </c>
      <c r="E32" s="487" t="s">
        <v>653</v>
      </c>
      <c r="F32" s="491">
        <v>3</v>
      </c>
      <c r="G32" s="491">
        <v>240.03000000000003</v>
      </c>
      <c r="H32" s="513">
        <v>1</v>
      </c>
      <c r="I32" s="491"/>
      <c r="J32" s="491"/>
      <c r="K32" s="513">
        <v>0</v>
      </c>
      <c r="L32" s="491">
        <v>3</v>
      </c>
      <c r="M32" s="492">
        <v>240.03000000000003</v>
      </c>
    </row>
    <row r="33" spans="1:13" ht="14.45" customHeight="1" x14ac:dyDescent="0.2">
      <c r="A33" s="486" t="s">
        <v>516</v>
      </c>
      <c r="B33" s="487" t="s">
        <v>1899</v>
      </c>
      <c r="C33" s="487" t="s">
        <v>1039</v>
      </c>
      <c r="D33" s="487" t="s">
        <v>1040</v>
      </c>
      <c r="E33" s="487" t="s">
        <v>1041</v>
      </c>
      <c r="F33" s="491"/>
      <c r="G33" s="491"/>
      <c r="H33" s="513">
        <v>0</v>
      </c>
      <c r="I33" s="491">
        <v>7</v>
      </c>
      <c r="J33" s="491">
        <v>919.2399999999999</v>
      </c>
      <c r="K33" s="513">
        <v>1</v>
      </c>
      <c r="L33" s="491">
        <v>7</v>
      </c>
      <c r="M33" s="492">
        <v>919.2399999999999</v>
      </c>
    </row>
    <row r="34" spans="1:13" ht="14.45" customHeight="1" x14ac:dyDescent="0.2">
      <c r="A34" s="486" t="s">
        <v>516</v>
      </c>
      <c r="B34" s="487" t="s">
        <v>1899</v>
      </c>
      <c r="C34" s="487" t="s">
        <v>804</v>
      </c>
      <c r="D34" s="487" t="s">
        <v>1900</v>
      </c>
      <c r="E34" s="487" t="s">
        <v>1901</v>
      </c>
      <c r="F34" s="491">
        <v>4</v>
      </c>
      <c r="G34" s="491">
        <v>0</v>
      </c>
      <c r="H34" s="513"/>
      <c r="I34" s="491"/>
      <c r="J34" s="491"/>
      <c r="K34" s="513"/>
      <c r="L34" s="491">
        <v>4</v>
      </c>
      <c r="M34" s="492">
        <v>0</v>
      </c>
    </row>
    <row r="35" spans="1:13" ht="14.45" customHeight="1" x14ac:dyDescent="0.2">
      <c r="A35" s="486" t="s">
        <v>516</v>
      </c>
      <c r="B35" s="487" t="s">
        <v>1902</v>
      </c>
      <c r="C35" s="487" t="s">
        <v>1640</v>
      </c>
      <c r="D35" s="487" t="s">
        <v>1641</v>
      </c>
      <c r="E35" s="487" t="s">
        <v>1237</v>
      </c>
      <c r="F35" s="491"/>
      <c r="G35" s="491"/>
      <c r="H35" s="513">
        <v>0</v>
      </c>
      <c r="I35" s="491">
        <v>1</v>
      </c>
      <c r="J35" s="491">
        <v>655.23</v>
      </c>
      <c r="K35" s="513">
        <v>1</v>
      </c>
      <c r="L35" s="491">
        <v>1</v>
      </c>
      <c r="M35" s="492">
        <v>655.23</v>
      </c>
    </row>
    <row r="36" spans="1:13" ht="14.45" customHeight="1" x14ac:dyDescent="0.2">
      <c r="A36" s="486" t="s">
        <v>516</v>
      </c>
      <c r="B36" s="487" t="s">
        <v>1903</v>
      </c>
      <c r="C36" s="487" t="s">
        <v>734</v>
      </c>
      <c r="D36" s="487" t="s">
        <v>735</v>
      </c>
      <c r="E36" s="487" t="s">
        <v>736</v>
      </c>
      <c r="F36" s="491"/>
      <c r="G36" s="491"/>
      <c r="H36" s="513">
        <v>0</v>
      </c>
      <c r="I36" s="491">
        <v>8</v>
      </c>
      <c r="J36" s="491">
        <v>2402.48</v>
      </c>
      <c r="K36" s="513">
        <v>1</v>
      </c>
      <c r="L36" s="491">
        <v>8</v>
      </c>
      <c r="M36" s="492">
        <v>2402.48</v>
      </c>
    </row>
    <row r="37" spans="1:13" ht="14.45" customHeight="1" x14ac:dyDescent="0.2">
      <c r="A37" s="486" t="s">
        <v>516</v>
      </c>
      <c r="B37" s="487" t="s">
        <v>1903</v>
      </c>
      <c r="C37" s="487" t="s">
        <v>737</v>
      </c>
      <c r="D37" s="487" t="s">
        <v>738</v>
      </c>
      <c r="E37" s="487" t="s">
        <v>739</v>
      </c>
      <c r="F37" s="491">
        <v>2</v>
      </c>
      <c r="G37" s="491">
        <v>654.02</v>
      </c>
      <c r="H37" s="513">
        <v>1</v>
      </c>
      <c r="I37" s="491"/>
      <c r="J37" s="491"/>
      <c r="K37" s="513">
        <v>0</v>
      </c>
      <c r="L37" s="491">
        <v>2</v>
      </c>
      <c r="M37" s="492">
        <v>654.02</v>
      </c>
    </row>
    <row r="38" spans="1:13" ht="14.45" customHeight="1" x14ac:dyDescent="0.2">
      <c r="A38" s="486" t="s">
        <v>516</v>
      </c>
      <c r="B38" s="487" t="s">
        <v>1904</v>
      </c>
      <c r="C38" s="487" t="s">
        <v>760</v>
      </c>
      <c r="D38" s="487" t="s">
        <v>761</v>
      </c>
      <c r="E38" s="487" t="s">
        <v>762</v>
      </c>
      <c r="F38" s="491"/>
      <c r="G38" s="491"/>
      <c r="H38" s="513">
        <v>0</v>
      </c>
      <c r="I38" s="491">
        <v>7</v>
      </c>
      <c r="J38" s="491">
        <v>297.57</v>
      </c>
      <c r="K38" s="513">
        <v>1</v>
      </c>
      <c r="L38" s="491">
        <v>7</v>
      </c>
      <c r="M38" s="492">
        <v>297.57</v>
      </c>
    </row>
    <row r="39" spans="1:13" ht="14.45" customHeight="1" x14ac:dyDescent="0.2">
      <c r="A39" s="486" t="s">
        <v>516</v>
      </c>
      <c r="B39" s="487" t="s">
        <v>1904</v>
      </c>
      <c r="C39" s="487" t="s">
        <v>1208</v>
      </c>
      <c r="D39" s="487" t="s">
        <v>761</v>
      </c>
      <c r="E39" s="487" t="s">
        <v>1209</v>
      </c>
      <c r="F39" s="491"/>
      <c r="G39" s="491"/>
      <c r="H39" s="513">
        <v>0</v>
      </c>
      <c r="I39" s="491">
        <v>6</v>
      </c>
      <c r="J39" s="491">
        <v>510.12</v>
      </c>
      <c r="K39" s="513">
        <v>1</v>
      </c>
      <c r="L39" s="491">
        <v>6</v>
      </c>
      <c r="M39" s="492">
        <v>510.12</v>
      </c>
    </row>
    <row r="40" spans="1:13" ht="14.45" customHeight="1" x14ac:dyDescent="0.2">
      <c r="A40" s="486" t="s">
        <v>516</v>
      </c>
      <c r="B40" s="487" t="s">
        <v>1904</v>
      </c>
      <c r="C40" s="487" t="s">
        <v>763</v>
      </c>
      <c r="D40" s="487" t="s">
        <v>764</v>
      </c>
      <c r="E40" s="487" t="s">
        <v>762</v>
      </c>
      <c r="F40" s="491">
        <v>12</v>
      </c>
      <c r="G40" s="491">
        <v>510.12</v>
      </c>
      <c r="H40" s="513">
        <v>1</v>
      </c>
      <c r="I40" s="491"/>
      <c r="J40" s="491"/>
      <c r="K40" s="513">
        <v>0</v>
      </c>
      <c r="L40" s="491">
        <v>12</v>
      </c>
      <c r="M40" s="492">
        <v>510.12</v>
      </c>
    </row>
    <row r="41" spans="1:13" ht="14.45" customHeight="1" x14ac:dyDescent="0.2">
      <c r="A41" s="486" t="s">
        <v>516</v>
      </c>
      <c r="B41" s="487" t="s">
        <v>1905</v>
      </c>
      <c r="C41" s="487" t="s">
        <v>745</v>
      </c>
      <c r="D41" s="487" t="s">
        <v>746</v>
      </c>
      <c r="E41" s="487" t="s">
        <v>747</v>
      </c>
      <c r="F41" s="491">
        <v>3</v>
      </c>
      <c r="G41" s="491">
        <v>189.32999999999998</v>
      </c>
      <c r="H41" s="513">
        <v>1</v>
      </c>
      <c r="I41" s="491"/>
      <c r="J41" s="491"/>
      <c r="K41" s="513">
        <v>0</v>
      </c>
      <c r="L41" s="491">
        <v>3</v>
      </c>
      <c r="M41" s="492">
        <v>189.32999999999998</v>
      </c>
    </row>
    <row r="42" spans="1:13" ht="14.45" customHeight="1" x14ac:dyDescent="0.2">
      <c r="A42" s="486" t="s">
        <v>516</v>
      </c>
      <c r="B42" s="487" t="s">
        <v>1906</v>
      </c>
      <c r="C42" s="487" t="s">
        <v>924</v>
      </c>
      <c r="D42" s="487" t="s">
        <v>925</v>
      </c>
      <c r="E42" s="487" t="s">
        <v>926</v>
      </c>
      <c r="F42" s="491"/>
      <c r="G42" s="491"/>
      <c r="H42" s="513"/>
      <c r="I42" s="491">
        <v>1</v>
      </c>
      <c r="J42" s="491">
        <v>0</v>
      </c>
      <c r="K42" s="513"/>
      <c r="L42" s="491">
        <v>1</v>
      </c>
      <c r="M42" s="492">
        <v>0</v>
      </c>
    </row>
    <row r="43" spans="1:13" ht="14.45" customHeight="1" x14ac:dyDescent="0.2">
      <c r="A43" s="486" t="s">
        <v>516</v>
      </c>
      <c r="B43" s="487" t="s">
        <v>1907</v>
      </c>
      <c r="C43" s="487" t="s">
        <v>888</v>
      </c>
      <c r="D43" s="487" t="s">
        <v>889</v>
      </c>
      <c r="E43" s="487" t="s">
        <v>540</v>
      </c>
      <c r="F43" s="491">
        <v>3</v>
      </c>
      <c r="G43" s="491">
        <v>329.85</v>
      </c>
      <c r="H43" s="513">
        <v>1</v>
      </c>
      <c r="I43" s="491"/>
      <c r="J43" s="491"/>
      <c r="K43" s="513">
        <v>0</v>
      </c>
      <c r="L43" s="491">
        <v>3</v>
      </c>
      <c r="M43" s="492">
        <v>329.85</v>
      </c>
    </row>
    <row r="44" spans="1:13" ht="14.45" customHeight="1" x14ac:dyDescent="0.2">
      <c r="A44" s="486" t="s">
        <v>516</v>
      </c>
      <c r="B44" s="487" t="s">
        <v>1907</v>
      </c>
      <c r="C44" s="487" t="s">
        <v>890</v>
      </c>
      <c r="D44" s="487" t="s">
        <v>572</v>
      </c>
      <c r="E44" s="487" t="s">
        <v>891</v>
      </c>
      <c r="F44" s="491">
        <v>7</v>
      </c>
      <c r="G44" s="491">
        <v>74.550000000000011</v>
      </c>
      <c r="H44" s="513">
        <v>1</v>
      </c>
      <c r="I44" s="491"/>
      <c r="J44" s="491"/>
      <c r="K44" s="513">
        <v>0</v>
      </c>
      <c r="L44" s="491">
        <v>7</v>
      </c>
      <c r="M44" s="492">
        <v>74.550000000000011</v>
      </c>
    </row>
    <row r="45" spans="1:13" ht="14.45" customHeight="1" x14ac:dyDescent="0.2">
      <c r="A45" s="486" t="s">
        <v>516</v>
      </c>
      <c r="B45" s="487" t="s">
        <v>1907</v>
      </c>
      <c r="C45" s="487" t="s">
        <v>1478</v>
      </c>
      <c r="D45" s="487" t="s">
        <v>895</v>
      </c>
      <c r="E45" s="487" t="s">
        <v>898</v>
      </c>
      <c r="F45" s="491">
        <v>4</v>
      </c>
      <c r="G45" s="491">
        <v>280.92</v>
      </c>
      <c r="H45" s="513">
        <v>1</v>
      </c>
      <c r="I45" s="491"/>
      <c r="J45" s="491"/>
      <c r="K45" s="513">
        <v>0</v>
      </c>
      <c r="L45" s="491">
        <v>4</v>
      </c>
      <c r="M45" s="492">
        <v>280.92</v>
      </c>
    </row>
    <row r="46" spans="1:13" ht="14.45" customHeight="1" x14ac:dyDescent="0.2">
      <c r="A46" s="486" t="s">
        <v>516</v>
      </c>
      <c r="B46" s="487" t="s">
        <v>1907</v>
      </c>
      <c r="C46" s="487" t="s">
        <v>892</v>
      </c>
      <c r="D46" s="487" t="s">
        <v>572</v>
      </c>
      <c r="E46" s="487" t="s">
        <v>893</v>
      </c>
      <c r="F46" s="491">
        <v>2</v>
      </c>
      <c r="G46" s="491">
        <v>234.06</v>
      </c>
      <c r="H46" s="513">
        <v>1</v>
      </c>
      <c r="I46" s="491"/>
      <c r="J46" s="491"/>
      <c r="K46" s="513">
        <v>0</v>
      </c>
      <c r="L46" s="491">
        <v>2</v>
      </c>
      <c r="M46" s="492">
        <v>234.06</v>
      </c>
    </row>
    <row r="47" spans="1:13" ht="14.45" customHeight="1" x14ac:dyDescent="0.2">
      <c r="A47" s="486" t="s">
        <v>516</v>
      </c>
      <c r="B47" s="487" t="s">
        <v>1907</v>
      </c>
      <c r="C47" s="487" t="s">
        <v>1660</v>
      </c>
      <c r="D47" s="487" t="s">
        <v>572</v>
      </c>
      <c r="E47" s="487" t="s">
        <v>1661</v>
      </c>
      <c r="F47" s="491">
        <v>3</v>
      </c>
      <c r="G47" s="491">
        <v>52.679999999999993</v>
      </c>
      <c r="H47" s="513">
        <v>1</v>
      </c>
      <c r="I47" s="491"/>
      <c r="J47" s="491"/>
      <c r="K47" s="513">
        <v>0</v>
      </c>
      <c r="L47" s="491">
        <v>3</v>
      </c>
      <c r="M47" s="492">
        <v>52.679999999999993</v>
      </c>
    </row>
    <row r="48" spans="1:13" ht="14.45" customHeight="1" x14ac:dyDescent="0.2">
      <c r="A48" s="486" t="s">
        <v>516</v>
      </c>
      <c r="B48" s="487" t="s">
        <v>1907</v>
      </c>
      <c r="C48" s="487" t="s">
        <v>571</v>
      </c>
      <c r="D48" s="487" t="s">
        <v>572</v>
      </c>
      <c r="E48" s="487" t="s">
        <v>573</v>
      </c>
      <c r="F48" s="491">
        <v>8</v>
      </c>
      <c r="G48" s="491">
        <v>468.16</v>
      </c>
      <c r="H48" s="513">
        <v>1</v>
      </c>
      <c r="I48" s="491"/>
      <c r="J48" s="491"/>
      <c r="K48" s="513">
        <v>0</v>
      </c>
      <c r="L48" s="491">
        <v>8</v>
      </c>
      <c r="M48" s="492">
        <v>468.16</v>
      </c>
    </row>
    <row r="49" spans="1:13" ht="14.45" customHeight="1" x14ac:dyDescent="0.2">
      <c r="A49" s="486" t="s">
        <v>516</v>
      </c>
      <c r="B49" s="487" t="s">
        <v>1907</v>
      </c>
      <c r="C49" s="487" t="s">
        <v>1479</v>
      </c>
      <c r="D49" s="487" t="s">
        <v>572</v>
      </c>
      <c r="E49" s="487" t="s">
        <v>898</v>
      </c>
      <c r="F49" s="491">
        <v>2</v>
      </c>
      <c r="G49" s="491">
        <v>140.46</v>
      </c>
      <c r="H49" s="513">
        <v>1</v>
      </c>
      <c r="I49" s="491"/>
      <c r="J49" s="491"/>
      <c r="K49" s="513">
        <v>0</v>
      </c>
      <c r="L49" s="491">
        <v>2</v>
      </c>
      <c r="M49" s="492">
        <v>140.46</v>
      </c>
    </row>
    <row r="50" spans="1:13" ht="14.45" customHeight="1" x14ac:dyDescent="0.2">
      <c r="A50" s="486" t="s">
        <v>516</v>
      </c>
      <c r="B50" s="487" t="s">
        <v>1907</v>
      </c>
      <c r="C50" s="487" t="s">
        <v>894</v>
      </c>
      <c r="D50" s="487" t="s">
        <v>895</v>
      </c>
      <c r="E50" s="487" t="s">
        <v>896</v>
      </c>
      <c r="F50" s="491"/>
      <c r="G50" s="491"/>
      <c r="H50" s="513">
        <v>0</v>
      </c>
      <c r="I50" s="491">
        <v>2</v>
      </c>
      <c r="J50" s="491">
        <v>468.14</v>
      </c>
      <c r="K50" s="513">
        <v>1</v>
      </c>
      <c r="L50" s="491">
        <v>2</v>
      </c>
      <c r="M50" s="492">
        <v>468.14</v>
      </c>
    </row>
    <row r="51" spans="1:13" ht="14.45" customHeight="1" x14ac:dyDescent="0.2">
      <c r="A51" s="486" t="s">
        <v>516</v>
      </c>
      <c r="B51" s="487" t="s">
        <v>1907</v>
      </c>
      <c r="C51" s="487" t="s">
        <v>1662</v>
      </c>
      <c r="D51" s="487" t="s">
        <v>572</v>
      </c>
      <c r="E51" s="487" t="s">
        <v>1661</v>
      </c>
      <c r="F51" s="491"/>
      <c r="G51" s="491"/>
      <c r="H51" s="513">
        <v>0</v>
      </c>
      <c r="I51" s="491">
        <v>2</v>
      </c>
      <c r="J51" s="491">
        <v>35.119999999999997</v>
      </c>
      <c r="K51" s="513">
        <v>1</v>
      </c>
      <c r="L51" s="491">
        <v>2</v>
      </c>
      <c r="M51" s="492">
        <v>35.119999999999997</v>
      </c>
    </row>
    <row r="52" spans="1:13" ht="14.45" customHeight="1" x14ac:dyDescent="0.2">
      <c r="A52" s="486" t="s">
        <v>516</v>
      </c>
      <c r="B52" s="487" t="s">
        <v>1907</v>
      </c>
      <c r="C52" s="487" t="s">
        <v>897</v>
      </c>
      <c r="D52" s="487" t="s">
        <v>895</v>
      </c>
      <c r="E52" s="487" t="s">
        <v>898</v>
      </c>
      <c r="F52" s="491"/>
      <c r="G52" s="491"/>
      <c r="H52" s="513">
        <v>0</v>
      </c>
      <c r="I52" s="491">
        <v>2</v>
      </c>
      <c r="J52" s="491">
        <v>140.46</v>
      </c>
      <c r="K52" s="513">
        <v>1</v>
      </c>
      <c r="L52" s="491">
        <v>2</v>
      </c>
      <c r="M52" s="492">
        <v>140.46</v>
      </c>
    </row>
    <row r="53" spans="1:13" ht="14.45" customHeight="1" x14ac:dyDescent="0.2">
      <c r="A53" s="486" t="s">
        <v>516</v>
      </c>
      <c r="B53" s="487" t="s">
        <v>1908</v>
      </c>
      <c r="C53" s="487" t="s">
        <v>681</v>
      </c>
      <c r="D53" s="487" t="s">
        <v>682</v>
      </c>
      <c r="E53" s="487" t="s">
        <v>600</v>
      </c>
      <c r="F53" s="491">
        <v>2</v>
      </c>
      <c r="G53" s="491">
        <v>468.14</v>
      </c>
      <c r="H53" s="513">
        <v>1</v>
      </c>
      <c r="I53" s="491"/>
      <c r="J53" s="491"/>
      <c r="K53" s="513">
        <v>0</v>
      </c>
      <c r="L53" s="491">
        <v>2</v>
      </c>
      <c r="M53" s="492">
        <v>468.14</v>
      </c>
    </row>
    <row r="54" spans="1:13" ht="14.45" customHeight="1" x14ac:dyDescent="0.2">
      <c r="A54" s="486" t="s">
        <v>516</v>
      </c>
      <c r="B54" s="487" t="s">
        <v>1908</v>
      </c>
      <c r="C54" s="487" t="s">
        <v>683</v>
      </c>
      <c r="D54" s="487" t="s">
        <v>684</v>
      </c>
      <c r="E54" s="487" t="s">
        <v>685</v>
      </c>
      <c r="F54" s="491"/>
      <c r="G54" s="491"/>
      <c r="H54" s="513">
        <v>0</v>
      </c>
      <c r="I54" s="491">
        <v>4</v>
      </c>
      <c r="J54" s="491">
        <v>262.16000000000003</v>
      </c>
      <c r="K54" s="513">
        <v>1</v>
      </c>
      <c r="L54" s="491">
        <v>4</v>
      </c>
      <c r="M54" s="492">
        <v>262.16000000000003</v>
      </c>
    </row>
    <row r="55" spans="1:13" ht="14.45" customHeight="1" x14ac:dyDescent="0.2">
      <c r="A55" s="486" t="s">
        <v>516</v>
      </c>
      <c r="B55" s="487" t="s">
        <v>1908</v>
      </c>
      <c r="C55" s="487" t="s">
        <v>686</v>
      </c>
      <c r="D55" s="487" t="s">
        <v>684</v>
      </c>
      <c r="E55" s="487" t="s">
        <v>687</v>
      </c>
      <c r="F55" s="491"/>
      <c r="G55" s="491"/>
      <c r="H55" s="513">
        <v>0</v>
      </c>
      <c r="I55" s="491">
        <v>1</v>
      </c>
      <c r="J55" s="491">
        <v>229.38</v>
      </c>
      <c r="K55" s="513">
        <v>1</v>
      </c>
      <c r="L55" s="491">
        <v>1</v>
      </c>
      <c r="M55" s="492">
        <v>229.38</v>
      </c>
    </row>
    <row r="56" spans="1:13" ht="14.45" customHeight="1" x14ac:dyDescent="0.2">
      <c r="A56" s="486" t="s">
        <v>516</v>
      </c>
      <c r="B56" s="487" t="s">
        <v>1908</v>
      </c>
      <c r="C56" s="487" t="s">
        <v>688</v>
      </c>
      <c r="D56" s="487" t="s">
        <v>689</v>
      </c>
      <c r="E56" s="487" t="s">
        <v>687</v>
      </c>
      <c r="F56" s="491">
        <v>1</v>
      </c>
      <c r="G56" s="491">
        <v>229.38</v>
      </c>
      <c r="H56" s="513">
        <v>1</v>
      </c>
      <c r="I56" s="491"/>
      <c r="J56" s="491"/>
      <c r="K56" s="513">
        <v>0</v>
      </c>
      <c r="L56" s="491">
        <v>1</v>
      </c>
      <c r="M56" s="492">
        <v>229.38</v>
      </c>
    </row>
    <row r="57" spans="1:13" ht="14.45" customHeight="1" x14ac:dyDescent="0.2">
      <c r="A57" s="486" t="s">
        <v>516</v>
      </c>
      <c r="B57" s="487" t="s">
        <v>1909</v>
      </c>
      <c r="C57" s="487" t="s">
        <v>698</v>
      </c>
      <c r="D57" s="487" t="s">
        <v>699</v>
      </c>
      <c r="E57" s="487" t="s">
        <v>697</v>
      </c>
      <c r="F57" s="491">
        <v>2</v>
      </c>
      <c r="G57" s="491">
        <v>70.22</v>
      </c>
      <c r="H57" s="513">
        <v>1</v>
      </c>
      <c r="I57" s="491"/>
      <c r="J57" s="491"/>
      <c r="K57" s="513">
        <v>0</v>
      </c>
      <c r="L57" s="491">
        <v>2</v>
      </c>
      <c r="M57" s="492">
        <v>70.22</v>
      </c>
    </row>
    <row r="58" spans="1:13" ht="14.45" customHeight="1" x14ac:dyDescent="0.2">
      <c r="A58" s="486" t="s">
        <v>516</v>
      </c>
      <c r="B58" s="487" t="s">
        <v>1909</v>
      </c>
      <c r="C58" s="487" t="s">
        <v>691</v>
      </c>
      <c r="D58" s="487" t="s">
        <v>692</v>
      </c>
      <c r="E58" s="487" t="s">
        <v>693</v>
      </c>
      <c r="F58" s="491">
        <v>5</v>
      </c>
      <c r="G58" s="491">
        <v>421.28</v>
      </c>
      <c r="H58" s="513">
        <v>1</v>
      </c>
      <c r="I58" s="491"/>
      <c r="J58" s="491"/>
      <c r="K58" s="513">
        <v>0</v>
      </c>
      <c r="L58" s="491">
        <v>5</v>
      </c>
      <c r="M58" s="492">
        <v>421.28</v>
      </c>
    </row>
    <row r="59" spans="1:13" ht="14.45" customHeight="1" x14ac:dyDescent="0.2">
      <c r="A59" s="486" t="s">
        <v>516</v>
      </c>
      <c r="B59" s="487" t="s">
        <v>1909</v>
      </c>
      <c r="C59" s="487" t="s">
        <v>694</v>
      </c>
      <c r="D59" s="487" t="s">
        <v>692</v>
      </c>
      <c r="E59" s="487" t="s">
        <v>554</v>
      </c>
      <c r="F59" s="491">
        <v>3</v>
      </c>
      <c r="G59" s="491">
        <v>210.66</v>
      </c>
      <c r="H59" s="513">
        <v>1</v>
      </c>
      <c r="I59" s="491"/>
      <c r="J59" s="491"/>
      <c r="K59" s="513">
        <v>0</v>
      </c>
      <c r="L59" s="491">
        <v>3</v>
      </c>
      <c r="M59" s="492">
        <v>210.66</v>
      </c>
    </row>
    <row r="60" spans="1:13" ht="14.45" customHeight="1" x14ac:dyDescent="0.2">
      <c r="A60" s="486" t="s">
        <v>516</v>
      </c>
      <c r="B60" s="487" t="s">
        <v>1909</v>
      </c>
      <c r="C60" s="487" t="s">
        <v>1163</v>
      </c>
      <c r="D60" s="487" t="s">
        <v>692</v>
      </c>
      <c r="E60" s="487" t="s">
        <v>697</v>
      </c>
      <c r="F60" s="491">
        <v>6</v>
      </c>
      <c r="G60" s="491">
        <v>210.66</v>
      </c>
      <c r="H60" s="513">
        <v>1</v>
      </c>
      <c r="I60" s="491"/>
      <c r="J60" s="491"/>
      <c r="K60" s="513">
        <v>0</v>
      </c>
      <c r="L60" s="491">
        <v>6</v>
      </c>
      <c r="M60" s="492">
        <v>210.66</v>
      </c>
    </row>
    <row r="61" spans="1:13" ht="14.45" customHeight="1" x14ac:dyDescent="0.2">
      <c r="A61" s="486" t="s">
        <v>516</v>
      </c>
      <c r="B61" s="487" t="s">
        <v>1909</v>
      </c>
      <c r="C61" s="487" t="s">
        <v>1611</v>
      </c>
      <c r="D61" s="487" t="s">
        <v>699</v>
      </c>
      <c r="E61" s="487" t="s">
        <v>704</v>
      </c>
      <c r="F61" s="491"/>
      <c r="G61" s="491"/>
      <c r="H61" s="513">
        <v>0</v>
      </c>
      <c r="I61" s="491">
        <v>4</v>
      </c>
      <c r="J61" s="491">
        <v>280.92</v>
      </c>
      <c r="K61" s="513">
        <v>1</v>
      </c>
      <c r="L61" s="491">
        <v>4</v>
      </c>
      <c r="M61" s="492">
        <v>280.92</v>
      </c>
    </row>
    <row r="62" spans="1:13" ht="14.45" customHeight="1" x14ac:dyDescent="0.2">
      <c r="A62" s="486" t="s">
        <v>516</v>
      </c>
      <c r="B62" s="487" t="s">
        <v>1909</v>
      </c>
      <c r="C62" s="487" t="s">
        <v>1164</v>
      </c>
      <c r="D62" s="487" t="s">
        <v>699</v>
      </c>
      <c r="E62" s="487" t="s">
        <v>701</v>
      </c>
      <c r="F62" s="491">
        <v>2</v>
      </c>
      <c r="G62" s="491">
        <v>234.06</v>
      </c>
      <c r="H62" s="513">
        <v>1</v>
      </c>
      <c r="I62" s="491"/>
      <c r="J62" s="491"/>
      <c r="K62" s="513">
        <v>0</v>
      </c>
      <c r="L62" s="491">
        <v>2</v>
      </c>
      <c r="M62" s="492">
        <v>234.06</v>
      </c>
    </row>
    <row r="63" spans="1:13" ht="14.45" customHeight="1" x14ac:dyDescent="0.2">
      <c r="A63" s="486" t="s">
        <v>516</v>
      </c>
      <c r="B63" s="487" t="s">
        <v>1909</v>
      </c>
      <c r="C63" s="487" t="s">
        <v>1168</v>
      </c>
      <c r="D63" s="487" t="s">
        <v>699</v>
      </c>
      <c r="E63" s="487" t="s">
        <v>663</v>
      </c>
      <c r="F63" s="491"/>
      <c r="G63" s="491"/>
      <c r="H63" s="513">
        <v>0</v>
      </c>
      <c r="I63" s="491">
        <v>1</v>
      </c>
      <c r="J63" s="491">
        <v>234.07</v>
      </c>
      <c r="K63" s="513">
        <v>1</v>
      </c>
      <c r="L63" s="491">
        <v>1</v>
      </c>
      <c r="M63" s="492">
        <v>234.07</v>
      </c>
    </row>
    <row r="64" spans="1:13" ht="14.45" customHeight="1" x14ac:dyDescent="0.2">
      <c r="A64" s="486" t="s">
        <v>516</v>
      </c>
      <c r="B64" s="487" t="s">
        <v>1909</v>
      </c>
      <c r="C64" s="487" t="s">
        <v>1169</v>
      </c>
      <c r="D64" s="487" t="s">
        <v>699</v>
      </c>
      <c r="E64" s="487" t="s">
        <v>1170</v>
      </c>
      <c r="F64" s="491"/>
      <c r="G64" s="491"/>
      <c r="H64" s="513">
        <v>0</v>
      </c>
      <c r="I64" s="491">
        <v>5</v>
      </c>
      <c r="J64" s="491">
        <v>87.799999999999983</v>
      </c>
      <c r="K64" s="513">
        <v>1</v>
      </c>
      <c r="L64" s="491">
        <v>5</v>
      </c>
      <c r="M64" s="492">
        <v>87.799999999999983</v>
      </c>
    </row>
    <row r="65" spans="1:13" ht="14.45" customHeight="1" x14ac:dyDescent="0.2">
      <c r="A65" s="486" t="s">
        <v>516</v>
      </c>
      <c r="B65" s="487" t="s">
        <v>1909</v>
      </c>
      <c r="C65" s="487" t="s">
        <v>702</v>
      </c>
      <c r="D65" s="487" t="s">
        <v>699</v>
      </c>
      <c r="E65" s="487" t="s">
        <v>701</v>
      </c>
      <c r="F65" s="491"/>
      <c r="G65" s="491"/>
      <c r="H65" s="513">
        <v>0</v>
      </c>
      <c r="I65" s="491">
        <v>5</v>
      </c>
      <c r="J65" s="491">
        <v>585.15000000000009</v>
      </c>
      <c r="K65" s="513">
        <v>1</v>
      </c>
      <c r="L65" s="491">
        <v>5</v>
      </c>
      <c r="M65" s="492">
        <v>585.15000000000009</v>
      </c>
    </row>
    <row r="66" spans="1:13" ht="14.45" customHeight="1" x14ac:dyDescent="0.2">
      <c r="A66" s="486" t="s">
        <v>516</v>
      </c>
      <c r="B66" s="487" t="s">
        <v>1909</v>
      </c>
      <c r="C66" s="487" t="s">
        <v>703</v>
      </c>
      <c r="D66" s="487" t="s">
        <v>699</v>
      </c>
      <c r="E66" s="487" t="s">
        <v>704</v>
      </c>
      <c r="F66" s="491"/>
      <c r="G66" s="491"/>
      <c r="H66" s="513">
        <v>0</v>
      </c>
      <c r="I66" s="491">
        <v>4</v>
      </c>
      <c r="J66" s="491">
        <v>280.92</v>
      </c>
      <c r="K66" s="513">
        <v>1</v>
      </c>
      <c r="L66" s="491">
        <v>4</v>
      </c>
      <c r="M66" s="492">
        <v>280.92</v>
      </c>
    </row>
    <row r="67" spans="1:13" ht="14.45" customHeight="1" x14ac:dyDescent="0.2">
      <c r="A67" s="486" t="s">
        <v>516</v>
      </c>
      <c r="B67" s="487" t="s">
        <v>1909</v>
      </c>
      <c r="C67" s="487" t="s">
        <v>705</v>
      </c>
      <c r="D67" s="487" t="s">
        <v>699</v>
      </c>
      <c r="E67" s="487" t="s">
        <v>697</v>
      </c>
      <c r="F67" s="491"/>
      <c r="G67" s="491"/>
      <c r="H67" s="513">
        <v>0</v>
      </c>
      <c r="I67" s="491">
        <v>2</v>
      </c>
      <c r="J67" s="491">
        <v>70.22</v>
      </c>
      <c r="K67" s="513">
        <v>1</v>
      </c>
      <c r="L67" s="491">
        <v>2</v>
      </c>
      <c r="M67" s="492">
        <v>70.22</v>
      </c>
    </row>
    <row r="68" spans="1:13" ht="14.45" customHeight="1" x14ac:dyDescent="0.2">
      <c r="A68" s="486" t="s">
        <v>516</v>
      </c>
      <c r="B68" s="487" t="s">
        <v>1910</v>
      </c>
      <c r="C68" s="487" t="s">
        <v>907</v>
      </c>
      <c r="D68" s="487" t="s">
        <v>908</v>
      </c>
      <c r="E68" s="487" t="s">
        <v>581</v>
      </c>
      <c r="F68" s="491">
        <v>9</v>
      </c>
      <c r="G68" s="491">
        <v>294.83999999999997</v>
      </c>
      <c r="H68" s="513">
        <v>1</v>
      </c>
      <c r="I68" s="491"/>
      <c r="J68" s="491"/>
      <c r="K68" s="513">
        <v>0</v>
      </c>
      <c r="L68" s="491">
        <v>9</v>
      </c>
      <c r="M68" s="492">
        <v>294.83999999999997</v>
      </c>
    </row>
    <row r="69" spans="1:13" ht="14.45" customHeight="1" x14ac:dyDescent="0.2">
      <c r="A69" s="486" t="s">
        <v>516</v>
      </c>
      <c r="B69" s="487" t="s">
        <v>1910</v>
      </c>
      <c r="C69" s="487" t="s">
        <v>909</v>
      </c>
      <c r="D69" s="487" t="s">
        <v>908</v>
      </c>
      <c r="E69" s="487" t="s">
        <v>544</v>
      </c>
      <c r="F69" s="491">
        <v>5</v>
      </c>
      <c r="G69" s="491">
        <v>526.59999999999991</v>
      </c>
      <c r="H69" s="513">
        <v>1</v>
      </c>
      <c r="I69" s="491"/>
      <c r="J69" s="491"/>
      <c r="K69" s="513">
        <v>0</v>
      </c>
      <c r="L69" s="491">
        <v>5</v>
      </c>
      <c r="M69" s="492">
        <v>526.59999999999991</v>
      </c>
    </row>
    <row r="70" spans="1:13" ht="14.45" customHeight="1" x14ac:dyDescent="0.2">
      <c r="A70" s="486" t="s">
        <v>516</v>
      </c>
      <c r="B70" s="487" t="s">
        <v>1911</v>
      </c>
      <c r="C70" s="487" t="s">
        <v>707</v>
      </c>
      <c r="D70" s="487" t="s">
        <v>708</v>
      </c>
      <c r="E70" s="487" t="s">
        <v>709</v>
      </c>
      <c r="F70" s="491"/>
      <c r="G70" s="491"/>
      <c r="H70" s="513">
        <v>0</v>
      </c>
      <c r="I70" s="491">
        <v>6</v>
      </c>
      <c r="J70" s="491">
        <v>218.21999999999997</v>
      </c>
      <c r="K70" s="513">
        <v>1</v>
      </c>
      <c r="L70" s="491">
        <v>6</v>
      </c>
      <c r="M70" s="492">
        <v>218.21999999999997</v>
      </c>
    </row>
    <row r="71" spans="1:13" ht="14.45" customHeight="1" x14ac:dyDescent="0.2">
      <c r="A71" s="486" t="s">
        <v>516</v>
      </c>
      <c r="B71" s="487" t="s">
        <v>1911</v>
      </c>
      <c r="C71" s="487" t="s">
        <v>1173</v>
      </c>
      <c r="D71" s="487" t="s">
        <v>708</v>
      </c>
      <c r="E71" s="487" t="s">
        <v>1174</v>
      </c>
      <c r="F71" s="491"/>
      <c r="G71" s="491"/>
      <c r="H71" s="513">
        <v>0</v>
      </c>
      <c r="I71" s="491">
        <v>3</v>
      </c>
      <c r="J71" s="491">
        <v>302.31</v>
      </c>
      <c r="K71" s="513">
        <v>1</v>
      </c>
      <c r="L71" s="491">
        <v>3</v>
      </c>
      <c r="M71" s="492">
        <v>302.31</v>
      </c>
    </row>
    <row r="72" spans="1:13" ht="14.45" customHeight="1" x14ac:dyDescent="0.2">
      <c r="A72" s="486" t="s">
        <v>516</v>
      </c>
      <c r="B72" s="487" t="s">
        <v>1912</v>
      </c>
      <c r="C72" s="487" t="s">
        <v>542</v>
      </c>
      <c r="D72" s="487" t="s">
        <v>543</v>
      </c>
      <c r="E72" s="487" t="s">
        <v>544</v>
      </c>
      <c r="F72" s="491"/>
      <c r="G72" s="491"/>
      <c r="H72" s="513">
        <v>0</v>
      </c>
      <c r="I72" s="491">
        <v>9</v>
      </c>
      <c r="J72" s="491">
        <v>839.43</v>
      </c>
      <c r="K72" s="513">
        <v>1</v>
      </c>
      <c r="L72" s="491">
        <v>9</v>
      </c>
      <c r="M72" s="492">
        <v>839.43</v>
      </c>
    </row>
    <row r="73" spans="1:13" ht="14.45" customHeight="1" x14ac:dyDescent="0.2">
      <c r="A73" s="486" t="s">
        <v>516</v>
      </c>
      <c r="B73" s="487" t="s">
        <v>1912</v>
      </c>
      <c r="C73" s="487" t="s">
        <v>545</v>
      </c>
      <c r="D73" s="487" t="s">
        <v>543</v>
      </c>
      <c r="E73" s="487" t="s">
        <v>546</v>
      </c>
      <c r="F73" s="491"/>
      <c r="G73" s="491"/>
      <c r="H73" s="513">
        <v>0</v>
      </c>
      <c r="I73" s="491">
        <v>16</v>
      </c>
      <c r="J73" s="491">
        <v>497.44</v>
      </c>
      <c r="K73" s="513">
        <v>1</v>
      </c>
      <c r="L73" s="491">
        <v>16</v>
      </c>
      <c r="M73" s="492">
        <v>497.44</v>
      </c>
    </row>
    <row r="74" spans="1:13" ht="14.45" customHeight="1" x14ac:dyDescent="0.2">
      <c r="A74" s="486" t="s">
        <v>516</v>
      </c>
      <c r="B74" s="487" t="s">
        <v>1912</v>
      </c>
      <c r="C74" s="487" t="s">
        <v>1146</v>
      </c>
      <c r="D74" s="487" t="s">
        <v>543</v>
      </c>
      <c r="E74" s="487" t="s">
        <v>1145</v>
      </c>
      <c r="F74" s="491"/>
      <c r="G74" s="491"/>
      <c r="H74" s="513">
        <v>0</v>
      </c>
      <c r="I74" s="491">
        <v>2</v>
      </c>
      <c r="J74" s="491">
        <v>124.36</v>
      </c>
      <c r="K74" s="513">
        <v>1</v>
      </c>
      <c r="L74" s="491">
        <v>2</v>
      </c>
      <c r="M74" s="492">
        <v>124.36</v>
      </c>
    </row>
    <row r="75" spans="1:13" ht="14.45" customHeight="1" x14ac:dyDescent="0.2">
      <c r="A75" s="486" t="s">
        <v>516</v>
      </c>
      <c r="B75" s="487" t="s">
        <v>1912</v>
      </c>
      <c r="C75" s="487" t="s">
        <v>1143</v>
      </c>
      <c r="D75" s="487" t="s">
        <v>1144</v>
      </c>
      <c r="E75" s="487" t="s">
        <v>1145</v>
      </c>
      <c r="F75" s="491">
        <v>4</v>
      </c>
      <c r="G75" s="491">
        <v>248.72</v>
      </c>
      <c r="H75" s="513">
        <v>1</v>
      </c>
      <c r="I75" s="491"/>
      <c r="J75" s="491"/>
      <c r="K75" s="513">
        <v>0</v>
      </c>
      <c r="L75" s="491">
        <v>4</v>
      </c>
      <c r="M75" s="492">
        <v>248.72</v>
      </c>
    </row>
    <row r="76" spans="1:13" ht="14.45" customHeight="1" x14ac:dyDescent="0.2">
      <c r="A76" s="486" t="s">
        <v>516</v>
      </c>
      <c r="B76" s="487" t="s">
        <v>1912</v>
      </c>
      <c r="C76" s="487" t="s">
        <v>1597</v>
      </c>
      <c r="D76" s="487" t="s">
        <v>1598</v>
      </c>
      <c r="E76" s="487" t="s">
        <v>1225</v>
      </c>
      <c r="F76" s="491">
        <v>2</v>
      </c>
      <c r="G76" s="491">
        <v>31.1</v>
      </c>
      <c r="H76" s="513">
        <v>1</v>
      </c>
      <c r="I76" s="491"/>
      <c r="J76" s="491"/>
      <c r="K76" s="513">
        <v>0</v>
      </c>
      <c r="L76" s="491">
        <v>2</v>
      </c>
      <c r="M76" s="492">
        <v>31.1</v>
      </c>
    </row>
    <row r="77" spans="1:13" ht="14.45" customHeight="1" x14ac:dyDescent="0.2">
      <c r="A77" s="486" t="s">
        <v>516</v>
      </c>
      <c r="B77" s="487" t="s">
        <v>1913</v>
      </c>
      <c r="C77" s="487" t="s">
        <v>1727</v>
      </c>
      <c r="D77" s="487" t="s">
        <v>1728</v>
      </c>
      <c r="E77" s="487" t="s">
        <v>1049</v>
      </c>
      <c r="F77" s="491">
        <v>1</v>
      </c>
      <c r="G77" s="491">
        <v>729.09</v>
      </c>
      <c r="H77" s="513">
        <v>1</v>
      </c>
      <c r="I77" s="491"/>
      <c r="J77" s="491"/>
      <c r="K77" s="513">
        <v>0</v>
      </c>
      <c r="L77" s="491">
        <v>1</v>
      </c>
      <c r="M77" s="492">
        <v>729.09</v>
      </c>
    </row>
    <row r="78" spans="1:13" ht="14.45" customHeight="1" x14ac:dyDescent="0.2">
      <c r="A78" s="486" t="s">
        <v>516</v>
      </c>
      <c r="B78" s="487" t="s">
        <v>1913</v>
      </c>
      <c r="C78" s="487" t="s">
        <v>1047</v>
      </c>
      <c r="D78" s="487" t="s">
        <v>1048</v>
      </c>
      <c r="E78" s="487" t="s">
        <v>1049</v>
      </c>
      <c r="F78" s="491"/>
      <c r="G78" s="491"/>
      <c r="H78" s="513">
        <v>0</v>
      </c>
      <c r="I78" s="491">
        <v>1</v>
      </c>
      <c r="J78" s="491">
        <v>729.09</v>
      </c>
      <c r="K78" s="513">
        <v>1</v>
      </c>
      <c r="L78" s="491">
        <v>1</v>
      </c>
      <c r="M78" s="492">
        <v>729.09</v>
      </c>
    </row>
    <row r="79" spans="1:13" ht="14.45" customHeight="1" x14ac:dyDescent="0.2">
      <c r="A79" s="486" t="s">
        <v>516</v>
      </c>
      <c r="B79" s="487" t="s">
        <v>1914</v>
      </c>
      <c r="C79" s="487" t="s">
        <v>936</v>
      </c>
      <c r="D79" s="487" t="s">
        <v>588</v>
      </c>
      <c r="E79" s="487" t="s">
        <v>697</v>
      </c>
      <c r="F79" s="491"/>
      <c r="G79" s="491"/>
      <c r="H79" s="513">
        <v>0</v>
      </c>
      <c r="I79" s="491">
        <v>12</v>
      </c>
      <c r="J79" s="491">
        <v>413.64</v>
      </c>
      <c r="K79" s="513">
        <v>1</v>
      </c>
      <c r="L79" s="491">
        <v>12</v>
      </c>
      <c r="M79" s="492">
        <v>413.64</v>
      </c>
    </row>
    <row r="80" spans="1:13" ht="14.45" customHeight="1" x14ac:dyDescent="0.2">
      <c r="A80" s="486" t="s">
        <v>516</v>
      </c>
      <c r="B80" s="487" t="s">
        <v>1914</v>
      </c>
      <c r="C80" s="487" t="s">
        <v>587</v>
      </c>
      <c r="D80" s="487" t="s">
        <v>588</v>
      </c>
      <c r="E80" s="487" t="s">
        <v>589</v>
      </c>
      <c r="F80" s="491"/>
      <c r="G80" s="491"/>
      <c r="H80" s="513">
        <v>0</v>
      </c>
      <c r="I80" s="491">
        <v>5</v>
      </c>
      <c r="J80" s="491">
        <v>517</v>
      </c>
      <c r="K80" s="513">
        <v>1</v>
      </c>
      <c r="L80" s="491">
        <v>5</v>
      </c>
      <c r="M80" s="492">
        <v>517</v>
      </c>
    </row>
    <row r="81" spans="1:13" ht="14.45" customHeight="1" x14ac:dyDescent="0.2">
      <c r="A81" s="486" t="s">
        <v>516</v>
      </c>
      <c r="B81" s="487" t="s">
        <v>1914</v>
      </c>
      <c r="C81" s="487" t="s">
        <v>937</v>
      </c>
      <c r="D81" s="487" t="s">
        <v>938</v>
      </c>
      <c r="E81" s="487" t="s">
        <v>939</v>
      </c>
      <c r="F81" s="491"/>
      <c r="G81" s="491"/>
      <c r="H81" s="513">
        <v>0</v>
      </c>
      <c r="I81" s="491">
        <v>5</v>
      </c>
      <c r="J81" s="491">
        <v>1033.9000000000001</v>
      </c>
      <c r="K81" s="513">
        <v>1</v>
      </c>
      <c r="L81" s="491">
        <v>5</v>
      </c>
      <c r="M81" s="492">
        <v>1033.9000000000001</v>
      </c>
    </row>
    <row r="82" spans="1:13" ht="14.45" customHeight="1" x14ac:dyDescent="0.2">
      <c r="A82" s="486" t="s">
        <v>516</v>
      </c>
      <c r="B82" s="487" t="s">
        <v>1914</v>
      </c>
      <c r="C82" s="487" t="s">
        <v>940</v>
      </c>
      <c r="D82" s="487" t="s">
        <v>941</v>
      </c>
      <c r="E82" s="487" t="s">
        <v>942</v>
      </c>
      <c r="F82" s="491">
        <v>4</v>
      </c>
      <c r="G82" s="491">
        <v>137.88</v>
      </c>
      <c r="H82" s="513">
        <v>1</v>
      </c>
      <c r="I82" s="491"/>
      <c r="J82" s="491"/>
      <c r="K82" s="513">
        <v>0</v>
      </c>
      <c r="L82" s="491">
        <v>4</v>
      </c>
      <c r="M82" s="492">
        <v>137.88</v>
      </c>
    </row>
    <row r="83" spans="1:13" ht="14.45" customHeight="1" x14ac:dyDescent="0.2">
      <c r="A83" s="486" t="s">
        <v>516</v>
      </c>
      <c r="B83" s="487" t="s">
        <v>1914</v>
      </c>
      <c r="C83" s="487" t="s">
        <v>1690</v>
      </c>
      <c r="D83" s="487" t="s">
        <v>941</v>
      </c>
      <c r="E83" s="487" t="s">
        <v>736</v>
      </c>
      <c r="F83" s="491">
        <v>2</v>
      </c>
      <c r="G83" s="491">
        <v>206.8</v>
      </c>
      <c r="H83" s="513">
        <v>1</v>
      </c>
      <c r="I83" s="491"/>
      <c r="J83" s="491"/>
      <c r="K83" s="513">
        <v>0</v>
      </c>
      <c r="L83" s="491">
        <v>2</v>
      </c>
      <c r="M83" s="492">
        <v>206.8</v>
      </c>
    </row>
    <row r="84" spans="1:13" ht="14.45" customHeight="1" x14ac:dyDescent="0.2">
      <c r="A84" s="486" t="s">
        <v>516</v>
      </c>
      <c r="B84" s="487" t="s">
        <v>1915</v>
      </c>
      <c r="C84" s="487" t="s">
        <v>974</v>
      </c>
      <c r="D84" s="487" t="s">
        <v>596</v>
      </c>
      <c r="E84" s="487" t="s">
        <v>975</v>
      </c>
      <c r="F84" s="491"/>
      <c r="G84" s="491"/>
      <c r="H84" s="513">
        <v>0</v>
      </c>
      <c r="I84" s="491">
        <v>36</v>
      </c>
      <c r="J84" s="491">
        <v>413.28000000000003</v>
      </c>
      <c r="K84" s="513">
        <v>1</v>
      </c>
      <c r="L84" s="491">
        <v>36</v>
      </c>
      <c r="M84" s="492">
        <v>413.28000000000003</v>
      </c>
    </row>
    <row r="85" spans="1:13" ht="14.45" customHeight="1" x14ac:dyDescent="0.2">
      <c r="A85" s="486" t="s">
        <v>516</v>
      </c>
      <c r="B85" s="487" t="s">
        <v>1915</v>
      </c>
      <c r="C85" s="487" t="s">
        <v>976</v>
      </c>
      <c r="D85" s="487" t="s">
        <v>596</v>
      </c>
      <c r="E85" s="487" t="s">
        <v>977</v>
      </c>
      <c r="F85" s="491"/>
      <c r="G85" s="491"/>
      <c r="H85" s="513">
        <v>0</v>
      </c>
      <c r="I85" s="491">
        <v>5</v>
      </c>
      <c r="J85" s="491">
        <v>574.4</v>
      </c>
      <c r="K85" s="513">
        <v>1</v>
      </c>
      <c r="L85" s="491">
        <v>5</v>
      </c>
      <c r="M85" s="492">
        <v>574.4</v>
      </c>
    </row>
    <row r="86" spans="1:13" ht="14.45" customHeight="1" x14ac:dyDescent="0.2">
      <c r="A86" s="486" t="s">
        <v>516</v>
      </c>
      <c r="B86" s="487" t="s">
        <v>1916</v>
      </c>
      <c r="C86" s="487" t="s">
        <v>944</v>
      </c>
      <c r="D86" s="487" t="s">
        <v>945</v>
      </c>
      <c r="E86" s="487" t="s">
        <v>946</v>
      </c>
      <c r="F86" s="491"/>
      <c r="G86" s="491"/>
      <c r="H86" s="513">
        <v>0</v>
      </c>
      <c r="I86" s="491">
        <v>1</v>
      </c>
      <c r="J86" s="491">
        <v>545.82000000000005</v>
      </c>
      <c r="K86" s="513">
        <v>1</v>
      </c>
      <c r="L86" s="491">
        <v>1</v>
      </c>
      <c r="M86" s="492">
        <v>545.82000000000005</v>
      </c>
    </row>
    <row r="87" spans="1:13" ht="14.45" customHeight="1" x14ac:dyDescent="0.2">
      <c r="A87" s="486" t="s">
        <v>516</v>
      </c>
      <c r="B87" s="487" t="s">
        <v>1916</v>
      </c>
      <c r="C87" s="487" t="s">
        <v>1691</v>
      </c>
      <c r="D87" s="487" t="s">
        <v>1692</v>
      </c>
      <c r="E87" s="487" t="s">
        <v>1693</v>
      </c>
      <c r="F87" s="491">
        <v>4</v>
      </c>
      <c r="G87" s="491">
        <v>542.72</v>
      </c>
      <c r="H87" s="513">
        <v>1</v>
      </c>
      <c r="I87" s="491"/>
      <c r="J87" s="491"/>
      <c r="K87" s="513">
        <v>0</v>
      </c>
      <c r="L87" s="491">
        <v>4</v>
      </c>
      <c r="M87" s="492">
        <v>542.72</v>
      </c>
    </row>
    <row r="88" spans="1:13" ht="14.45" customHeight="1" x14ac:dyDescent="0.2">
      <c r="A88" s="486" t="s">
        <v>516</v>
      </c>
      <c r="B88" s="487" t="s">
        <v>1917</v>
      </c>
      <c r="C88" s="487" t="s">
        <v>868</v>
      </c>
      <c r="D88" s="487" t="s">
        <v>869</v>
      </c>
      <c r="E88" s="487" t="s">
        <v>870</v>
      </c>
      <c r="F88" s="491"/>
      <c r="G88" s="491"/>
      <c r="H88" s="513">
        <v>0</v>
      </c>
      <c r="I88" s="491">
        <v>3</v>
      </c>
      <c r="J88" s="491">
        <v>118.64999999999999</v>
      </c>
      <c r="K88" s="513">
        <v>1</v>
      </c>
      <c r="L88" s="491">
        <v>3</v>
      </c>
      <c r="M88" s="492">
        <v>118.64999999999999</v>
      </c>
    </row>
    <row r="89" spans="1:13" ht="14.45" customHeight="1" x14ac:dyDescent="0.2">
      <c r="A89" s="486" t="s">
        <v>516</v>
      </c>
      <c r="B89" s="487" t="s">
        <v>1917</v>
      </c>
      <c r="C89" s="487" t="s">
        <v>871</v>
      </c>
      <c r="D89" s="487" t="s">
        <v>869</v>
      </c>
      <c r="E89" s="487" t="s">
        <v>872</v>
      </c>
      <c r="F89" s="491"/>
      <c r="G89" s="491"/>
      <c r="H89" s="513">
        <v>0</v>
      </c>
      <c r="I89" s="491">
        <v>5</v>
      </c>
      <c r="J89" s="491">
        <v>593.25</v>
      </c>
      <c r="K89" s="513">
        <v>1</v>
      </c>
      <c r="L89" s="491">
        <v>5</v>
      </c>
      <c r="M89" s="492">
        <v>593.25</v>
      </c>
    </row>
    <row r="90" spans="1:13" ht="14.45" customHeight="1" x14ac:dyDescent="0.2">
      <c r="A90" s="486" t="s">
        <v>516</v>
      </c>
      <c r="B90" s="487" t="s">
        <v>1918</v>
      </c>
      <c r="C90" s="487" t="s">
        <v>874</v>
      </c>
      <c r="D90" s="487" t="s">
        <v>875</v>
      </c>
      <c r="E90" s="487" t="s">
        <v>876</v>
      </c>
      <c r="F90" s="491"/>
      <c r="G90" s="491"/>
      <c r="H90" s="513">
        <v>0</v>
      </c>
      <c r="I90" s="491">
        <v>2</v>
      </c>
      <c r="J90" s="491">
        <v>155.58000000000001</v>
      </c>
      <c r="K90" s="513">
        <v>1</v>
      </c>
      <c r="L90" s="491">
        <v>2</v>
      </c>
      <c r="M90" s="492">
        <v>155.58000000000001</v>
      </c>
    </row>
    <row r="91" spans="1:13" ht="14.45" customHeight="1" x14ac:dyDescent="0.2">
      <c r="A91" s="486" t="s">
        <v>516</v>
      </c>
      <c r="B91" s="487" t="s">
        <v>1919</v>
      </c>
      <c r="C91" s="487" t="s">
        <v>792</v>
      </c>
      <c r="D91" s="487" t="s">
        <v>793</v>
      </c>
      <c r="E91" s="487" t="s">
        <v>794</v>
      </c>
      <c r="F91" s="491"/>
      <c r="G91" s="491"/>
      <c r="H91" s="513">
        <v>0</v>
      </c>
      <c r="I91" s="491">
        <v>3</v>
      </c>
      <c r="J91" s="491">
        <v>256.62</v>
      </c>
      <c r="K91" s="513">
        <v>1</v>
      </c>
      <c r="L91" s="491">
        <v>3</v>
      </c>
      <c r="M91" s="492">
        <v>256.62</v>
      </c>
    </row>
    <row r="92" spans="1:13" ht="14.45" customHeight="1" x14ac:dyDescent="0.2">
      <c r="A92" s="486" t="s">
        <v>516</v>
      </c>
      <c r="B92" s="487" t="s">
        <v>1920</v>
      </c>
      <c r="C92" s="487" t="s">
        <v>1033</v>
      </c>
      <c r="D92" s="487" t="s">
        <v>603</v>
      </c>
      <c r="E92" s="487" t="s">
        <v>1034</v>
      </c>
      <c r="F92" s="491"/>
      <c r="G92" s="491"/>
      <c r="H92" s="513">
        <v>0</v>
      </c>
      <c r="I92" s="491">
        <v>3</v>
      </c>
      <c r="J92" s="491">
        <v>260.19</v>
      </c>
      <c r="K92" s="513">
        <v>1</v>
      </c>
      <c r="L92" s="491">
        <v>3</v>
      </c>
      <c r="M92" s="492">
        <v>260.19</v>
      </c>
    </row>
    <row r="93" spans="1:13" ht="14.45" customHeight="1" x14ac:dyDescent="0.2">
      <c r="A93" s="486" t="s">
        <v>516</v>
      </c>
      <c r="B93" s="487" t="s">
        <v>1921</v>
      </c>
      <c r="C93" s="487" t="s">
        <v>1700</v>
      </c>
      <c r="D93" s="487" t="s">
        <v>1701</v>
      </c>
      <c r="E93" s="487" t="s">
        <v>1702</v>
      </c>
      <c r="F93" s="491"/>
      <c r="G93" s="491"/>
      <c r="H93" s="513">
        <v>0</v>
      </c>
      <c r="I93" s="491">
        <v>1</v>
      </c>
      <c r="J93" s="491">
        <v>155.30000000000001</v>
      </c>
      <c r="K93" s="513">
        <v>1</v>
      </c>
      <c r="L93" s="491">
        <v>1</v>
      </c>
      <c r="M93" s="492">
        <v>155.30000000000001</v>
      </c>
    </row>
    <row r="94" spans="1:13" ht="14.45" customHeight="1" x14ac:dyDescent="0.2">
      <c r="A94" s="486" t="s">
        <v>516</v>
      </c>
      <c r="B94" s="487" t="s">
        <v>1921</v>
      </c>
      <c r="C94" s="487" t="s">
        <v>1007</v>
      </c>
      <c r="D94" s="487" t="s">
        <v>1008</v>
      </c>
      <c r="E94" s="487" t="s">
        <v>600</v>
      </c>
      <c r="F94" s="491">
        <v>1</v>
      </c>
      <c r="G94" s="491">
        <v>155.30000000000001</v>
      </c>
      <c r="H94" s="513">
        <v>1</v>
      </c>
      <c r="I94" s="491"/>
      <c r="J94" s="491"/>
      <c r="K94" s="513">
        <v>0</v>
      </c>
      <c r="L94" s="491">
        <v>1</v>
      </c>
      <c r="M94" s="492">
        <v>155.30000000000001</v>
      </c>
    </row>
    <row r="95" spans="1:13" ht="14.45" customHeight="1" x14ac:dyDescent="0.2">
      <c r="A95" s="486" t="s">
        <v>516</v>
      </c>
      <c r="B95" s="487" t="s">
        <v>1922</v>
      </c>
      <c r="C95" s="487" t="s">
        <v>656</v>
      </c>
      <c r="D95" s="487" t="s">
        <v>657</v>
      </c>
      <c r="E95" s="487" t="s">
        <v>658</v>
      </c>
      <c r="F95" s="491"/>
      <c r="G95" s="491"/>
      <c r="H95" s="513">
        <v>0</v>
      </c>
      <c r="I95" s="491">
        <v>3</v>
      </c>
      <c r="J95" s="491">
        <v>661.59</v>
      </c>
      <c r="K95" s="513">
        <v>1</v>
      </c>
      <c r="L95" s="491">
        <v>3</v>
      </c>
      <c r="M95" s="492">
        <v>661.59</v>
      </c>
    </row>
    <row r="96" spans="1:13" ht="14.45" customHeight="1" x14ac:dyDescent="0.2">
      <c r="A96" s="486" t="s">
        <v>516</v>
      </c>
      <c r="B96" s="487" t="s">
        <v>1922</v>
      </c>
      <c r="C96" s="487" t="s">
        <v>659</v>
      </c>
      <c r="D96" s="487" t="s">
        <v>660</v>
      </c>
      <c r="E96" s="487" t="s">
        <v>661</v>
      </c>
      <c r="F96" s="491">
        <v>1</v>
      </c>
      <c r="G96" s="491">
        <v>279.52999999999997</v>
      </c>
      <c r="H96" s="513">
        <v>1</v>
      </c>
      <c r="I96" s="491"/>
      <c r="J96" s="491"/>
      <c r="K96" s="513">
        <v>0</v>
      </c>
      <c r="L96" s="491">
        <v>1</v>
      </c>
      <c r="M96" s="492">
        <v>279.52999999999997</v>
      </c>
    </row>
    <row r="97" spans="1:13" ht="14.45" customHeight="1" x14ac:dyDescent="0.2">
      <c r="A97" s="486" t="s">
        <v>516</v>
      </c>
      <c r="B97" s="487" t="s">
        <v>1922</v>
      </c>
      <c r="C97" s="487" t="s">
        <v>548</v>
      </c>
      <c r="D97" s="487" t="s">
        <v>549</v>
      </c>
      <c r="E97" s="487" t="s">
        <v>550</v>
      </c>
      <c r="F97" s="491"/>
      <c r="G97" s="491"/>
      <c r="H97" s="513">
        <v>0</v>
      </c>
      <c r="I97" s="491">
        <v>1</v>
      </c>
      <c r="J97" s="491">
        <v>139.77000000000001</v>
      </c>
      <c r="K97" s="513">
        <v>1</v>
      </c>
      <c r="L97" s="491">
        <v>1</v>
      </c>
      <c r="M97" s="492">
        <v>139.77000000000001</v>
      </c>
    </row>
    <row r="98" spans="1:13" ht="14.45" customHeight="1" x14ac:dyDescent="0.2">
      <c r="A98" s="486" t="s">
        <v>516</v>
      </c>
      <c r="B98" s="487" t="s">
        <v>1922</v>
      </c>
      <c r="C98" s="487" t="s">
        <v>1148</v>
      </c>
      <c r="D98" s="487" t="s">
        <v>549</v>
      </c>
      <c r="E98" s="487" t="s">
        <v>1149</v>
      </c>
      <c r="F98" s="491"/>
      <c r="G98" s="491"/>
      <c r="H98" s="513">
        <v>0</v>
      </c>
      <c r="I98" s="491">
        <v>4</v>
      </c>
      <c r="J98" s="491">
        <v>889.87999999999988</v>
      </c>
      <c r="K98" s="513">
        <v>1</v>
      </c>
      <c r="L98" s="491">
        <v>4</v>
      </c>
      <c r="M98" s="492">
        <v>889.87999999999988</v>
      </c>
    </row>
    <row r="99" spans="1:13" ht="14.45" customHeight="1" x14ac:dyDescent="0.2">
      <c r="A99" s="486" t="s">
        <v>516</v>
      </c>
      <c r="B99" s="487" t="s">
        <v>1922</v>
      </c>
      <c r="C99" s="487" t="s">
        <v>662</v>
      </c>
      <c r="D99" s="487" t="s">
        <v>657</v>
      </c>
      <c r="E99" s="487" t="s">
        <v>663</v>
      </c>
      <c r="F99" s="491">
        <v>1</v>
      </c>
      <c r="G99" s="491">
        <v>155.30000000000001</v>
      </c>
      <c r="H99" s="513">
        <v>1</v>
      </c>
      <c r="I99" s="491"/>
      <c r="J99" s="491"/>
      <c r="K99" s="513">
        <v>0</v>
      </c>
      <c r="L99" s="491">
        <v>1</v>
      </c>
      <c r="M99" s="492">
        <v>155.30000000000001</v>
      </c>
    </row>
    <row r="100" spans="1:13" ht="14.45" customHeight="1" x14ac:dyDescent="0.2">
      <c r="A100" s="486" t="s">
        <v>516</v>
      </c>
      <c r="B100" s="487" t="s">
        <v>1922</v>
      </c>
      <c r="C100" s="487" t="s">
        <v>664</v>
      </c>
      <c r="D100" s="487" t="s">
        <v>657</v>
      </c>
      <c r="E100" s="487" t="s">
        <v>600</v>
      </c>
      <c r="F100" s="491">
        <v>2</v>
      </c>
      <c r="G100" s="491">
        <v>621.17999999999995</v>
      </c>
      <c r="H100" s="513">
        <v>1</v>
      </c>
      <c r="I100" s="491"/>
      <c r="J100" s="491"/>
      <c r="K100" s="513">
        <v>0</v>
      </c>
      <c r="L100" s="491">
        <v>2</v>
      </c>
      <c r="M100" s="492">
        <v>621.17999999999995</v>
      </c>
    </row>
    <row r="101" spans="1:13" ht="14.45" customHeight="1" x14ac:dyDescent="0.2">
      <c r="A101" s="486" t="s">
        <v>516</v>
      </c>
      <c r="B101" s="487" t="s">
        <v>1922</v>
      </c>
      <c r="C101" s="487" t="s">
        <v>1412</v>
      </c>
      <c r="D101" s="487" t="s">
        <v>657</v>
      </c>
      <c r="E101" s="487" t="s">
        <v>1157</v>
      </c>
      <c r="F101" s="491">
        <v>2</v>
      </c>
      <c r="G101" s="491">
        <v>955.68</v>
      </c>
      <c r="H101" s="513">
        <v>1</v>
      </c>
      <c r="I101" s="491"/>
      <c r="J101" s="491"/>
      <c r="K101" s="513">
        <v>0</v>
      </c>
      <c r="L101" s="491">
        <v>2</v>
      </c>
      <c r="M101" s="492">
        <v>955.68</v>
      </c>
    </row>
    <row r="102" spans="1:13" ht="14.45" customHeight="1" x14ac:dyDescent="0.2">
      <c r="A102" s="486" t="s">
        <v>516</v>
      </c>
      <c r="B102" s="487" t="s">
        <v>1922</v>
      </c>
      <c r="C102" s="487" t="s">
        <v>673</v>
      </c>
      <c r="D102" s="487" t="s">
        <v>666</v>
      </c>
      <c r="E102" s="487" t="s">
        <v>661</v>
      </c>
      <c r="F102" s="491">
        <v>3</v>
      </c>
      <c r="G102" s="491">
        <v>496.23</v>
      </c>
      <c r="H102" s="513">
        <v>1</v>
      </c>
      <c r="I102" s="491"/>
      <c r="J102" s="491"/>
      <c r="K102" s="513">
        <v>0</v>
      </c>
      <c r="L102" s="491">
        <v>3</v>
      </c>
      <c r="M102" s="492">
        <v>496.23</v>
      </c>
    </row>
    <row r="103" spans="1:13" ht="14.45" customHeight="1" x14ac:dyDescent="0.2">
      <c r="A103" s="486" t="s">
        <v>516</v>
      </c>
      <c r="B103" s="487" t="s">
        <v>1922</v>
      </c>
      <c r="C103" s="487" t="s">
        <v>674</v>
      </c>
      <c r="D103" s="487" t="s">
        <v>666</v>
      </c>
      <c r="E103" s="487" t="s">
        <v>675</v>
      </c>
      <c r="F103" s="491">
        <v>2</v>
      </c>
      <c r="G103" s="491">
        <v>661.62</v>
      </c>
      <c r="H103" s="513">
        <v>1</v>
      </c>
      <c r="I103" s="491"/>
      <c r="J103" s="491"/>
      <c r="K103" s="513">
        <v>0</v>
      </c>
      <c r="L103" s="491">
        <v>2</v>
      </c>
      <c r="M103" s="492">
        <v>661.62</v>
      </c>
    </row>
    <row r="104" spans="1:13" ht="14.45" customHeight="1" x14ac:dyDescent="0.2">
      <c r="A104" s="486" t="s">
        <v>516</v>
      </c>
      <c r="B104" s="487" t="s">
        <v>1923</v>
      </c>
      <c r="C104" s="487" t="s">
        <v>1201</v>
      </c>
      <c r="D104" s="487" t="s">
        <v>1202</v>
      </c>
      <c r="E104" s="487" t="s">
        <v>1203</v>
      </c>
      <c r="F104" s="491"/>
      <c r="G104" s="491"/>
      <c r="H104" s="513">
        <v>0</v>
      </c>
      <c r="I104" s="491">
        <v>1</v>
      </c>
      <c r="J104" s="491">
        <v>419.2</v>
      </c>
      <c r="K104" s="513">
        <v>1</v>
      </c>
      <c r="L104" s="491">
        <v>1</v>
      </c>
      <c r="M104" s="492">
        <v>419.2</v>
      </c>
    </row>
    <row r="105" spans="1:13" ht="14.45" customHeight="1" x14ac:dyDescent="0.2">
      <c r="A105" s="486" t="s">
        <v>516</v>
      </c>
      <c r="B105" s="487" t="s">
        <v>1924</v>
      </c>
      <c r="C105" s="487" t="s">
        <v>1599</v>
      </c>
      <c r="D105" s="487" t="s">
        <v>1600</v>
      </c>
      <c r="E105" s="487" t="s">
        <v>1601</v>
      </c>
      <c r="F105" s="491"/>
      <c r="G105" s="491"/>
      <c r="H105" s="513">
        <v>0</v>
      </c>
      <c r="I105" s="491">
        <v>1</v>
      </c>
      <c r="J105" s="491">
        <v>372.8</v>
      </c>
      <c r="K105" s="513">
        <v>1</v>
      </c>
      <c r="L105" s="491">
        <v>1</v>
      </c>
      <c r="M105" s="492">
        <v>372.8</v>
      </c>
    </row>
    <row r="106" spans="1:13" ht="14.45" customHeight="1" x14ac:dyDescent="0.2">
      <c r="A106" s="486" t="s">
        <v>516</v>
      </c>
      <c r="B106" s="487" t="s">
        <v>1924</v>
      </c>
      <c r="C106" s="487" t="s">
        <v>677</v>
      </c>
      <c r="D106" s="487" t="s">
        <v>678</v>
      </c>
      <c r="E106" s="487" t="s">
        <v>679</v>
      </c>
      <c r="F106" s="491"/>
      <c r="G106" s="491"/>
      <c r="H106" s="513">
        <v>0</v>
      </c>
      <c r="I106" s="491">
        <v>3</v>
      </c>
      <c r="J106" s="491">
        <v>233.07</v>
      </c>
      <c r="K106" s="513">
        <v>1</v>
      </c>
      <c r="L106" s="491">
        <v>3</v>
      </c>
      <c r="M106" s="492">
        <v>233.07</v>
      </c>
    </row>
    <row r="107" spans="1:13" ht="14.45" customHeight="1" x14ac:dyDescent="0.2">
      <c r="A107" s="486" t="s">
        <v>516</v>
      </c>
      <c r="B107" s="487" t="s">
        <v>1925</v>
      </c>
      <c r="C107" s="487" t="s">
        <v>1737</v>
      </c>
      <c r="D107" s="487" t="s">
        <v>1116</v>
      </c>
      <c r="E107" s="487" t="s">
        <v>1738</v>
      </c>
      <c r="F107" s="491">
        <v>1</v>
      </c>
      <c r="G107" s="491">
        <v>74.08</v>
      </c>
      <c r="H107" s="513">
        <v>1</v>
      </c>
      <c r="I107" s="491"/>
      <c r="J107" s="491"/>
      <c r="K107" s="513">
        <v>0</v>
      </c>
      <c r="L107" s="491">
        <v>1</v>
      </c>
      <c r="M107" s="492">
        <v>74.08</v>
      </c>
    </row>
    <row r="108" spans="1:13" ht="14.45" customHeight="1" x14ac:dyDescent="0.2">
      <c r="A108" s="486" t="s">
        <v>516</v>
      </c>
      <c r="B108" s="487" t="s">
        <v>1925</v>
      </c>
      <c r="C108" s="487" t="s">
        <v>1115</v>
      </c>
      <c r="D108" s="487" t="s">
        <v>1116</v>
      </c>
      <c r="E108" s="487" t="s">
        <v>1117</v>
      </c>
      <c r="F108" s="491">
        <v>2</v>
      </c>
      <c r="G108" s="491">
        <v>188.56</v>
      </c>
      <c r="H108" s="513">
        <v>1</v>
      </c>
      <c r="I108" s="491"/>
      <c r="J108" s="491"/>
      <c r="K108" s="513">
        <v>0</v>
      </c>
      <c r="L108" s="491">
        <v>2</v>
      </c>
      <c r="M108" s="492">
        <v>188.56</v>
      </c>
    </row>
    <row r="109" spans="1:13" ht="14.45" customHeight="1" x14ac:dyDescent="0.2">
      <c r="A109" s="486" t="s">
        <v>516</v>
      </c>
      <c r="B109" s="487" t="s">
        <v>1925</v>
      </c>
      <c r="C109" s="487" t="s">
        <v>1118</v>
      </c>
      <c r="D109" s="487" t="s">
        <v>630</v>
      </c>
      <c r="E109" s="487" t="s">
        <v>1119</v>
      </c>
      <c r="F109" s="491"/>
      <c r="G109" s="491"/>
      <c r="H109" s="513">
        <v>0</v>
      </c>
      <c r="I109" s="491">
        <v>2</v>
      </c>
      <c r="J109" s="491">
        <v>210.46</v>
      </c>
      <c r="K109" s="513">
        <v>1</v>
      </c>
      <c r="L109" s="491">
        <v>2</v>
      </c>
      <c r="M109" s="492">
        <v>210.46</v>
      </c>
    </row>
    <row r="110" spans="1:13" ht="14.45" customHeight="1" x14ac:dyDescent="0.2">
      <c r="A110" s="486" t="s">
        <v>516</v>
      </c>
      <c r="B110" s="487" t="s">
        <v>1925</v>
      </c>
      <c r="C110" s="487" t="s">
        <v>1122</v>
      </c>
      <c r="D110" s="487" t="s">
        <v>630</v>
      </c>
      <c r="E110" s="487" t="s">
        <v>1123</v>
      </c>
      <c r="F110" s="491"/>
      <c r="G110" s="491"/>
      <c r="H110" s="513">
        <v>0</v>
      </c>
      <c r="I110" s="491">
        <v>4</v>
      </c>
      <c r="J110" s="491">
        <v>336.72</v>
      </c>
      <c r="K110" s="513">
        <v>1</v>
      </c>
      <c r="L110" s="491">
        <v>4</v>
      </c>
      <c r="M110" s="492">
        <v>336.72</v>
      </c>
    </row>
    <row r="111" spans="1:13" ht="14.45" customHeight="1" x14ac:dyDescent="0.2">
      <c r="A111" s="486" t="s">
        <v>516</v>
      </c>
      <c r="B111" s="487" t="s">
        <v>1925</v>
      </c>
      <c r="C111" s="487" t="s">
        <v>1401</v>
      </c>
      <c r="D111" s="487" t="s">
        <v>1116</v>
      </c>
      <c r="E111" s="487" t="s">
        <v>1402</v>
      </c>
      <c r="F111" s="491">
        <v>1</v>
      </c>
      <c r="G111" s="491">
        <v>105.23</v>
      </c>
      <c r="H111" s="513">
        <v>1</v>
      </c>
      <c r="I111" s="491"/>
      <c r="J111" s="491"/>
      <c r="K111" s="513">
        <v>0</v>
      </c>
      <c r="L111" s="491">
        <v>1</v>
      </c>
      <c r="M111" s="492">
        <v>105.23</v>
      </c>
    </row>
    <row r="112" spans="1:13" ht="14.45" customHeight="1" x14ac:dyDescent="0.2">
      <c r="A112" s="486" t="s">
        <v>516</v>
      </c>
      <c r="B112" s="487" t="s">
        <v>1925</v>
      </c>
      <c r="C112" s="487" t="s">
        <v>1124</v>
      </c>
      <c r="D112" s="487" t="s">
        <v>1116</v>
      </c>
      <c r="E112" s="487" t="s">
        <v>1125</v>
      </c>
      <c r="F112" s="491">
        <v>3</v>
      </c>
      <c r="G112" s="491">
        <v>252.54000000000002</v>
      </c>
      <c r="H112" s="513">
        <v>1</v>
      </c>
      <c r="I112" s="491"/>
      <c r="J112" s="491"/>
      <c r="K112" s="513">
        <v>0</v>
      </c>
      <c r="L112" s="491">
        <v>3</v>
      </c>
      <c r="M112" s="492">
        <v>252.54000000000002</v>
      </c>
    </row>
    <row r="113" spans="1:13" ht="14.45" customHeight="1" x14ac:dyDescent="0.2">
      <c r="A113" s="486" t="s">
        <v>516</v>
      </c>
      <c r="B113" s="487" t="s">
        <v>1925</v>
      </c>
      <c r="C113" s="487" t="s">
        <v>1120</v>
      </c>
      <c r="D113" s="487" t="s">
        <v>630</v>
      </c>
      <c r="E113" s="487" t="s">
        <v>1121</v>
      </c>
      <c r="F113" s="491"/>
      <c r="G113" s="491"/>
      <c r="H113" s="513">
        <v>0</v>
      </c>
      <c r="I113" s="491">
        <v>1</v>
      </c>
      <c r="J113" s="491">
        <v>126.27</v>
      </c>
      <c r="K113" s="513">
        <v>1</v>
      </c>
      <c r="L113" s="491">
        <v>1</v>
      </c>
      <c r="M113" s="492">
        <v>126.27</v>
      </c>
    </row>
    <row r="114" spans="1:13" ht="14.45" customHeight="1" x14ac:dyDescent="0.2">
      <c r="A114" s="486" t="s">
        <v>516</v>
      </c>
      <c r="B114" s="487" t="s">
        <v>1925</v>
      </c>
      <c r="C114" s="487" t="s">
        <v>629</v>
      </c>
      <c r="D114" s="487" t="s">
        <v>630</v>
      </c>
      <c r="E114" s="487" t="s">
        <v>631</v>
      </c>
      <c r="F114" s="491"/>
      <c r="G114" s="491"/>
      <c r="H114" s="513">
        <v>0</v>
      </c>
      <c r="I114" s="491">
        <v>2</v>
      </c>
      <c r="J114" s="491">
        <v>126.28</v>
      </c>
      <c r="K114" s="513">
        <v>1</v>
      </c>
      <c r="L114" s="491">
        <v>2</v>
      </c>
      <c r="M114" s="492">
        <v>126.28</v>
      </c>
    </row>
    <row r="115" spans="1:13" ht="14.45" customHeight="1" x14ac:dyDescent="0.2">
      <c r="A115" s="486" t="s">
        <v>516</v>
      </c>
      <c r="B115" s="487" t="s">
        <v>1925</v>
      </c>
      <c r="C115" s="487" t="s">
        <v>632</v>
      </c>
      <c r="D115" s="487" t="s">
        <v>630</v>
      </c>
      <c r="E115" s="487" t="s">
        <v>633</v>
      </c>
      <c r="F115" s="491"/>
      <c r="G115" s="491"/>
      <c r="H115" s="513">
        <v>0</v>
      </c>
      <c r="I115" s="491">
        <v>4</v>
      </c>
      <c r="J115" s="491">
        <v>196.32</v>
      </c>
      <c r="K115" s="513">
        <v>1</v>
      </c>
      <c r="L115" s="491">
        <v>4</v>
      </c>
      <c r="M115" s="492">
        <v>196.32</v>
      </c>
    </row>
    <row r="116" spans="1:13" ht="14.45" customHeight="1" x14ac:dyDescent="0.2">
      <c r="A116" s="486" t="s">
        <v>516</v>
      </c>
      <c r="B116" s="487" t="s">
        <v>1925</v>
      </c>
      <c r="C116" s="487" t="s">
        <v>1126</v>
      </c>
      <c r="D116" s="487" t="s">
        <v>1116</v>
      </c>
      <c r="E116" s="487" t="s">
        <v>1125</v>
      </c>
      <c r="F116" s="491"/>
      <c r="G116" s="491"/>
      <c r="H116" s="513">
        <v>0</v>
      </c>
      <c r="I116" s="491">
        <v>1</v>
      </c>
      <c r="J116" s="491">
        <v>84.18</v>
      </c>
      <c r="K116" s="513">
        <v>1</v>
      </c>
      <c r="L116" s="491">
        <v>1</v>
      </c>
      <c r="M116" s="492">
        <v>84.18</v>
      </c>
    </row>
    <row r="117" spans="1:13" ht="14.45" customHeight="1" x14ac:dyDescent="0.2">
      <c r="A117" s="486" t="s">
        <v>516</v>
      </c>
      <c r="B117" s="487" t="s">
        <v>1926</v>
      </c>
      <c r="C117" s="487" t="s">
        <v>1614</v>
      </c>
      <c r="D117" s="487" t="s">
        <v>1615</v>
      </c>
      <c r="E117" s="487" t="s">
        <v>1616</v>
      </c>
      <c r="F117" s="491"/>
      <c r="G117" s="491"/>
      <c r="H117" s="513">
        <v>0</v>
      </c>
      <c r="I117" s="491">
        <v>2</v>
      </c>
      <c r="J117" s="491">
        <v>96.02</v>
      </c>
      <c r="K117" s="513">
        <v>1</v>
      </c>
      <c r="L117" s="491">
        <v>2</v>
      </c>
      <c r="M117" s="492">
        <v>96.02</v>
      </c>
    </row>
    <row r="118" spans="1:13" ht="14.45" customHeight="1" x14ac:dyDescent="0.2">
      <c r="A118" s="486" t="s">
        <v>516</v>
      </c>
      <c r="B118" s="487" t="s">
        <v>1927</v>
      </c>
      <c r="C118" s="487" t="s">
        <v>1593</v>
      </c>
      <c r="D118" s="487" t="s">
        <v>645</v>
      </c>
      <c r="E118" s="487" t="s">
        <v>650</v>
      </c>
      <c r="F118" s="491">
        <v>3</v>
      </c>
      <c r="G118" s="491">
        <v>195.84</v>
      </c>
      <c r="H118" s="513">
        <v>1</v>
      </c>
      <c r="I118" s="491"/>
      <c r="J118" s="491"/>
      <c r="K118" s="513">
        <v>0</v>
      </c>
      <c r="L118" s="491">
        <v>3</v>
      </c>
      <c r="M118" s="492">
        <v>195.84</v>
      </c>
    </row>
    <row r="119" spans="1:13" ht="14.45" customHeight="1" x14ac:dyDescent="0.2">
      <c r="A119" s="486" t="s">
        <v>516</v>
      </c>
      <c r="B119" s="487" t="s">
        <v>1927</v>
      </c>
      <c r="C119" s="487" t="s">
        <v>644</v>
      </c>
      <c r="D119" s="487" t="s">
        <v>645</v>
      </c>
      <c r="E119" s="487" t="s">
        <v>646</v>
      </c>
      <c r="F119" s="491">
        <v>6</v>
      </c>
      <c r="G119" s="491">
        <v>217.62</v>
      </c>
      <c r="H119" s="513">
        <v>1</v>
      </c>
      <c r="I119" s="491"/>
      <c r="J119" s="491"/>
      <c r="K119" s="513">
        <v>0</v>
      </c>
      <c r="L119" s="491">
        <v>6</v>
      </c>
      <c r="M119" s="492">
        <v>217.62</v>
      </c>
    </row>
    <row r="120" spans="1:13" ht="14.45" customHeight="1" x14ac:dyDescent="0.2">
      <c r="A120" s="486" t="s">
        <v>516</v>
      </c>
      <c r="B120" s="487" t="s">
        <v>1927</v>
      </c>
      <c r="C120" s="487" t="s">
        <v>1594</v>
      </c>
      <c r="D120" s="487" t="s">
        <v>645</v>
      </c>
      <c r="E120" s="487" t="s">
        <v>646</v>
      </c>
      <c r="F120" s="491">
        <v>2</v>
      </c>
      <c r="G120" s="491">
        <v>72.540000000000006</v>
      </c>
      <c r="H120" s="513">
        <v>1</v>
      </c>
      <c r="I120" s="491"/>
      <c r="J120" s="491"/>
      <c r="K120" s="513">
        <v>0</v>
      </c>
      <c r="L120" s="491">
        <v>2</v>
      </c>
      <c r="M120" s="492">
        <v>72.540000000000006</v>
      </c>
    </row>
    <row r="121" spans="1:13" ht="14.45" customHeight="1" x14ac:dyDescent="0.2">
      <c r="A121" s="486" t="s">
        <v>516</v>
      </c>
      <c r="B121" s="487" t="s">
        <v>1927</v>
      </c>
      <c r="C121" s="487" t="s">
        <v>647</v>
      </c>
      <c r="D121" s="487" t="s">
        <v>645</v>
      </c>
      <c r="E121" s="487" t="s">
        <v>648</v>
      </c>
      <c r="F121" s="491">
        <v>1</v>
      </c>
      <c r="G121" s="491">
        <v>121.75</v>
      </c>
      <c r="H121" s="513">
        <v>1</v>
      </c>
      <c r="I121" s="491"/>
      <c r="J121" s="491"/>
      <c r="K121" s="513">
        <v>0</v>
      </c>
      <c r="L121" s="491">
        <v>1</v>
      </c>
      <c r="M121" s="492">
        <v>121.75</v>
      </c>
    </row>
    <row r="122" spans="1:13" ht="14.45" customHeight="1" x14ac:dyDescent="0.2">
      <c r="A122" s="486" t="s">
        <v>516</v>
      </c>
      <c r="B122" s="487" t="s">
        <v>1927</v>
      </c>
      <c r="C122" s="487" t="s">
        <v>538</v>
      </c>
      <c r="D122" s="487" t="s">
        <v>539</v>
      </c>
      <c r="E122" s="487" t="s">
        <v>540</v>
      </c>
      <c r="F122" s="491"/>
      <c r="G122" s="491"/>
      <c r="H122" s="513">
        <v>0</v>
      </c>
      <c r="I122" s="491">
        <v>5</v>
      </c>
      <c r="J122" s="491">
        <v>362.75</v>
      </c>
      <c r="K122" s="513">
        <v>1</v>
      </c>
      <c r="L122" s="491">
        <v>5</v>
      </c>
      <c r="M122" s="492">
        <v>362.75</v>
      </c>
    </row>
    <row r="123" spans="1:13" ht="14.45" customHeight="1" x14ac:dyDescent="0.2">
      <c r="A123" s="486" t="s">
        <v>516</v>
      </c>
      <c r="B123" s="487" t="s">
        <v>1927</v>
      </c>
      <c r="C123" s="487" t="s">
        <v>649</v>
      </c>
      <c r="D123" s="487" t="s">
        <v>539</v>
      </c>
      <c r="E123" s="487" t="s">
        <v>650</v>
      </c>
      <c r="F123" s="491"/>
      <c r="G123" s="491"/>
      <c r="H123" s="513">
        <v>0</v>
      </c>
      <c r="I123" s="491">
        <v>6</v>
      </c>
      <c r="J123" s="491">
        <v>391.68</v>
      </c>
      <c r="K123" s="513">
        <v>1</v>
      </c>
      <c r="L123" s="491">
        <v>6</v>
      </c>
      <c r="M123" s="492">
        <v>391.68</v>
      </c>
    </row>
    <row r="124" spans="1:13" ht="14.45" customHeight="1" x14ac:dyDescent="0.2">
      <c r="A124" s="486" t="s">
        <v>516</v>
      </c>
      <c r="B124" s="487" t="s">
        <v>1928</v>
      </c>
      <c r="C124" s="487" t="s">
        <v>1337</v>
      </c>
      <c r="D124" s="487" t="s">
        <v>1338</v>
      </c>
      <c r="E124" s="487" t="s">
        <v>1339</v>
      </c>
      <c r="F124" s="491"/>
      <c r="G124" s="491"/>
      <c r="H124" s="513"/>
      <c r="I124" s="491">
        <v>3</v>
      </c>
      <c r="J124" s="491">
        <v>0</v>
      </c>
      <c r="K124" s="513"/>
      <c r="L124" s="491">
        <v>3</v>
      </c>
      <c r="M124" s="492">
        <v>0</v>
      </c>
    </row>
    <row r="125" spans="1:13" ht="14.45" customHeight="1" x14ac:dyDescent="0.2">
      <c r="A125" s="486" t="s">
        <v>516</v>
      </c>
      <c r="B125" s="487" t="s">
        <v>1929</v>
      </c>
      <c r="C125" s="487" t="s">
        <v>1653</v>
      </c>
      <c r="D125" s="487" t="s">
        <v>1654</v>
      </c>
      <c r="E125" s="487" t="s">
        <v>1655</v>
      </c>
      <c r="F125" s="491"/>
      <c r="G125" s="491"/>
      <c r="H125" s="513">
        <v>0</v>
      </c>
      <c r="I125" s="491">
        <v>2</v>
      </c>
      <c r="J125" s="491">
        <v>732.62</v>
      </c>
      <c r="K125" s="513">
        <v>1</v>
      </c>
      <c r="L125" s="491">
        <v>2</v>
      </c>
      <c r="M125" s="492">
        <v>732.62</v>
      </c>
    </row>
    <row r="126" spans="1:13" ht="14.45" customHeight="1" x14ac:dyDescent="0.2">
      <c r="A126" s="486" t="s">
        <v>516</v>
      </c>
      <c r="B126" s="487" t="s">
        <v>1930</v>
      </c>
      <c r="C126" s="487" t="s">
        <v>1061</v>
      </c>
      <c r="D126" s="487" t="s">
        <v>1062</v>
      </c>
      <c r="E126" s="487" t="s">
        <v>663</v>
      </c>
      <c r="F126" s="491">
        <v>1</v>
      </c>
      <c r="G126" s="491">
        <v>0</v>
      </c>
      <c r="H126" s="513"/>
      <c r="I126" s="491"/>
      <c r="J126" s="491"/>
      <c r="K126" s="513"/>
      <c r="L126" s="491">
        <v>1</v>
      </c>
      <c r="M126" s="492">
        <v>0</v>
      </c>
    </row>
    <row r="127" spans="1:13" ht="14.45" customHeight="1" x14ac:dyDescent="0.2">
      <c r="A127" s="486" t="s">
        <v>516</v>
      </c>
      <c r="B127" s="487" t="s">
        <v>1930</v>
      </c>
      <c r="C127" s="487" t="s">
        <v>1729</v>
      </c>
      <c r="D127" s="487" t="s">
        <v>1064</v>
      </c>
      <c r="E127" s="487" t="s">
        <v>1065</v>
      </c>
      <c r="F127" s="491">
        <v>1</v>
      </c>
      <c r="G127" s="491">
        <v>0</v>
      </c>
      <c r="H127" s="513"/>
      <c r="I127" s="491"/>
      <c r="J127" s="491"/>
      <c r="K127" s="513"/>
      <c r="L127" s="491">
        <v>1</v>
      </c>
      <c r="M127" s="492">
        <v>0</v>
      </c>
    </row>
    <row r="128" spans="1:13" ht="14.45" customHeight="1" x14ac:dyDescent="0.2">
      <c r="A128" s="486" t="s">
        <v>516</v>
      </c>
      <c r="B128" s="487" t="s">
        <v>1930</v>
      </c>
      <c r="C128" s="487" t="s">
        <v>1063</v>
      </c>
      <c r="D128" s="487" t="s">
        <v>1064</v>
      </c>
      <c r="E128" s="487" t="s">
        <v>1065</v>
      </c>
      <c r="F128" s="491"/>
      <c r="G128" s="491"/>
      <c r="H128" s="513"/>
      <c r="I128" s="491">
        <v>9</v>
      </c>
      <c r="J128" s="491">
        <v>0</v>
      </c>
      <c r="K128" s="513"/>
      <c r="L128" s="491">
        <v>9</v>
      </c>
      <c r="M128" s="492">
        <v>0</v>
      </c>
    </row>
    <row r="129" spans="1:13" ht="14.45" customHeight="1" x14ac:dyDescent="0.2">
      <c r="A129" s="486" t="s">
        <v>516</v>
      </c>
      <c r="B129" s="487" t="s">
        <v>1930</v>
      </c>
      <c r="C129" s="487" t="s">
        <v>1066</v>
      </c>
      <c r="D129" s="487" t="s">
        <v>1064</v>
      </c>
      <c r="E129" s="487" t="s">
        <v>1067</v>
      </c>
      <c r="F129" s="491"/>
      <c r="G129" s="491"/>
      <c r="H129" s="513"/>
      <c r="I129" s="491">
        <v>1</v>
      </c>
      <c r="J129" s="491">
        <v>0</v>
      </c>
      <c r="K129" s="513"/>
      <c r="L129" s="491">
        <v>1</v>
      </c>
      <c r="M129" s="492">
        <v>0</v>
      </c>
    </row>
    <row r="130" spans="1:13" ht="14.45" customHeight="1" x14ac:dyDescent="0.2">
      <c r="A130" s="486" t="s">
        <v>516</v>
      </c>
      <c r="B130" s="487" t="s">
        <v>1931</v>
      </c>
      <c r="C130" s="487" t="s">
        <v>1618</v>
      </c>
      <c r="D130" s="487" t="s">
        <v>1619</v>
      </c>
      <c r="E130" s="487" t="s">
        <v>704</v>
      </c>
      <c r="F130" s="491"/>
      <c r="G130" s="491"/>
      <c r="H130" s="513">
        <v>0</v>
      </c>
      <c r="I130" s="491">
        <v>3</v>
      </c>
      <c r="J130" s="491">
        <v>197.96999999999997</v>
      </c>
      <c r="K130" s="513">
        <v>1</v>
      </c>
      <c r="L130" s="491">
        <v>3</v>
      </c>
      <c r="M130" s="492">
        <v>197.96999999999997</v>
      </c>
    </row>
    <row r="131" spans="1:13" ht="14.45" customHeight="1" x14ac:dyDescent="0.2">
      <c r="A131" s="486" t="s">
        <v>516</v>
      </c>
      <c r="B131" s="487" t="s">
        <v>1932</v>
      </c>
      <c r="C131" s="487" t="s">
        <v>1624</v>
      </c>
      <c r="D131" s="487" t="s">
        <v>1625</v>
      </c>
      <c r="E131" s="487" t="s">
        <v>1626</v>
      </c>
      <c r="F131" s="491">
        <v>3</v>
      </c>
      <c r="G131" s="491">
        <v>369.6</v>
      </c>
      <c r="H131" s="513">
        <v>1</v>
      </c>
      <c r="I131" s="491"/>
      <c r="J131" s="491"/>
      <c r="K131" s="513">
        <v>0</v>
      </c>
      <c r="L131" s="491">
        <v>3</v>
      </c>
      <c r="M131" s="492">
        <v>369.6</v>
      </c>
    </row>
    <row r="132" spans="1:13" ht="14.45" customHeight="1" x14ac:dyDescent="0.2">
      <c r="A132" s="486" t="s">
        <v>516</v>
      </c>
      <c r="B132" s="487" t="s">
        <v>1932</v>
      </c>
      <c r="C132" s="487" t="s">
        <v>1434</v>
      </c>
      <c r="D132" s="487" t="s">
        <v>1197</v>
      </c>
      <c r="E132" s="487" t="s">
        <v>1435</v>
      </c>
      <c r="F132" s="491"/>
      <c r="G132" s="491"/>
      <c r="H132" s="513">
        <v>0</v>
      </c>
      <c r="I132" s="491">
        <v>2</v>
      </c>
      <c r="J132" s="491">
        <v>492.78</v>
      </c>
      <c r="K132" s="513">
        <v>1</v>
      </c>
      <c r="L132" s="491">
        <v>2</v>
      </c>
      <c r="M132" s="492">
        <v>492.78</v>
      </c>
    </row>
    <row r="133" spans="1:13" ht="14.45" customHeight="1" x14ac:dyDescent="0.2">
      <c r="A133" s="486" t="s">
        <v>516</v>
      </c>
      <c r="B133" s="487" t="s">
        <v>1933</v>
      </c>
      <c r="C133" s="487" t="s">
        <v>1051</v>
      </c>
      <c r="D133" s="487" t="s">
        <v>1052</v>
      </c>
      <c r="E133" s="487" t="s">
        <v>754</v>
      </c>
      <c r="F133" s="491"/>
      <c r="G133" s="491"/>
      <c r="H133" s="513"/>
      <c r="I133" s="491">
        <v>3</v>
      </c>
      <c r="J133" s="491">
        <v>0</v>
      </c>
      <c r="K133" s="513"/>
      <c r="L133" s="491">
        <v>3</v>
      </c>
      <c r="M133" s="492">
        <v>0</v>
      </c>
    </row>
    <row r="134" spans="1:13" ht="14.45" customHeight="1" x14ac:dyDescent="0.2">
      <c r="A134" s="486" t="s">
        <v>516</v>
      </c>
      <c r="B134" s="487" t="s">
        <v>1934</v>
      </c>
      <c r="C134" s="487" t="s">
        <v>1602</v>
      </c>
      <c r="D134" s="487" t="s">
        <v>1603</v>
      </c>
      <c r="E134" s="487" t="s">
        <v>1604</v>
      </c>
      <c r="F134" s="491">
        <v>3</v>
      </c>
      <c r="G134" s="491">
        <v>311.39999999999998</v>
      </c>
      <c r="H134" s="513">
        <v>1</v>
      </c>
      <c r="I134" s="491"/>
      <c r="J134" s="491"/>
      <c r="K134" s="513">
        <v>0</v>
      </c>
      <c r="L134" s="491">
        <v>3</v>
      </c>
      <c r="M134" s="492">
        <v>311.39999999999998</v>
      </c>
    </row>
    <row r="135" spans="1:13" ht="14.45" customHeight="1" x14ac:dyDescent="0.2">
      <c r="A135" s="486" t="s">
        <v>516</v>
      </c>
      <c r="B135" s="487" t="s">
        <v>1934</v>
      </c>
      <c r="C135" s="487" t="s">
        <v>1605</v>
      </c>
      <c r="D135" s="487" t="s">
        <v>1606</v>
      </c>
      <c r="E135" s="487" t="s">
        <v>1604</v>
      </c>
      <c r="F135" s="491"/>
      <c r="G135" s="491"/>
      <c r="H135" s="513">
        <v>0</v>
      </c>
      <c r="I135" s="491">
        <v>3</v>
      </c>
      <c r="J135" s="491">
        <v>311.39999999999998</v>
      </c>
      <c r="K135" s="513">
        <v>1</v>
      </c>
      <c r="L135" s="491">
        <v>3</v>
      </c>
      <c r="M135" s="492">
        <v>311.39999999999998</v>
      </c>
    </row>
    <row r="136" spans="1:13" ht="14.45" customHeight="1" x14ac:dyDescent="0.2">
      <c r="A136" s="486" t="s">
        <v>516</v>
      </c>
      <c r="B136" s="487" t="s">
        <v>1935</v>
      </c>
      <c r="C136" s="487" t="s">
        <v>1068</v>
      </c>
      <c r="D136" s="487" t="s">
        <v>617</v>
      </c>
      <c r="E136" s="487" t="s">
        <v>1069</v>
      </c>
      <c r="F136" s="491"/>
      <c r="G136" s="491"/>
      <c r="H136" s="513">
        <v>0</v>
      </c>
      <c r="I136" s="491">
        <v>10</v>
      </c>
      <c r="J136" s="491">
        <v>49611.4</v>
      </c>
      <c r="K136" s="513">
        <v>1</v>
      </c>
      <c r="L136" s="491">
        <v>10</v>
      </c>
      <c r="M136" s="492">
        <v>49611.4</v>
      </c>
    </row>
    <row r="137" spans="1:13" ht="14.45" customHeight="1" x14ac:dyDescent="0.2">
      <c r="A137" s="486" t="s">
        <v>516</v>
      </c>
      <c r="B137" s="487" t="s">
        <v>1935</v>
      </c>
      <c r="C137" s="487" t="s">
        <v>1070</v>
      </c>
      <c r="D137" s="487" t="s">
        <v>617</v>
      </c>
      <c r="E137" s="487" t="s">
        <v>1071</v>
      </c>
      <c r="F137" s="491"/>
      <c r="G137" s="491"/>
      <c r="H137" s="513">
        <v>0</v>
      </c>
      <c r="I137" s="491">
        <v>6</v>
      </c>
      <c r="J137" s="491">
        <v>16018.5</v>
      </c>
      <c r="K137" s="513">
        <v>1</v>
      </c>
      <c r="L137" s="491">
        <v>6</v>
      </c>
      <c r="M137" s="492">
        <v>16018.5</v>
      </c>
    </row>
    <row r="138" spans="1:13" ht="14.45" customHeight="1" x14ac:dyDescent="0.2">
      <c r="A138" s="486" t="s">
        <v>516</v>
      </c>
      <c r="B138" s="487" t="s">
        <v>1936</v>
      </c>
      <c r="C138" s="487" t="s">
        <v>1517</v>
      </c>
      <c r="D138" s="487" t="s">
        <v>1518</v>
      </c>
      <c r="E138" s="487" t="s">
        <v>1519</v>
      </c>
      <c r="F138" s="491"/>
      <c r="G138" s="491"/>
      <c r="H138" s="513">
        <v>0</v>
      </c>
      <c r="I138" s="491">
        <v>3</v>
      </c>
      <c r="J138" s="491">
        <v>1242.21</v>
      </c>
      <c r="K138" s="513">
        <v>1</v>
      </c>
      <c r="L138" s="491">
        <v>3</v>
      </c>
      <c r="M138" s="492">
        <v>1242.21</v>
      </c>
    </row>
    <row r="139" spans="1:13" ht="14.45" customHeight="1" x14ac:dyDescent="0.2">
      <c r="A139" s="486" t="s">
        <v>516</v>
      </c>
      <c r="B139" s="487" t="s">
        <v>1937</v>
      </c>
      <c r="C139" s="487" t="s">
        <v>1092</v>
      </c>
      <c r="D139" s="487" t="s">
        <v>1093</v>
      </c>
      <c r="E139" s="487" t="s">
        <v>1094</v>
      </c>
      <c r="F139" s="491">
        <v>3</v>
      </c>
      <c r="G139" s="491">
        <v>3336.33</v>
      </c>
      <c r="H139" s="513">
        <v>1</v>
      </c>
      <c r="I139" s="491"/>
      <c r="J139" s="491"/>
      <c r="K139" s="513">
        <v>0</v>
      </c>
      <c r="L139" s="491">
        <v>3</v>
      </c>
      <c r="M139" s="492">
        <v>3336.33</v>
      </c>
    </row>
    <row r="140" spans="1:13" ht="14.45" customHeight="1" x14ac:dyDescent="0.2">
      <c r="A140" s="486" t="s">
        <v>516</v>
      </c>
      <c r="B140" s="487" t="s">
        <v>1938</v>
      </c>
      <c r="C140" s="487" t="s">
        <v>1739</v>
      </c>
      <c r="D140" s="487" t="s">
        <v>1740</v>
      </c>
      <c r="E140" s="487" t="s">
        <v>1741</v>
      </c>
      <c r="F140" s="491">
        <v>1</v>
      </c>
      <c r="G140" s="491">
        <v>1482.43</v>
      </c>
      <c r="H140" s="513">
        <v>1</v>
      </c>
      <c r="I140" s="491"/>
      <c r="J140" s="491"/>
      <c r="K140" s="513">
        <v>0</v>
      </c>
      <c r="L140" s="491">
        <v>1</v>
      </c>
      <c r="M140" s="492">
        <v>1482.43</v>
      </c>
    </row>
    <row r="141" spans="1:13" ht="14.45" customHeight="1" x14ac:dyDescent="0.2">
      <c r="A141" s="486" t="s">
        <v>517</v>
      </c>
      <c r="B141" s="487" t="s">
        <v>1916</v>
      </c>
      <c r="C141" s="487" t="s">
        <v>534</v>
      </c>
      <c r="D141" s="487" t="s">
        <v>535</v>
      </c>
      <c r="E141" s="487" t="s">
        <v>536</v>
      </c>
      <c r="F141" s="491"/>
      <c r="G141" s="491"/>
      <c r="H141" s="513">
        <v>0</v>
      </c>
      <c r="I141" s="491">
        <v>1</v>
      </c>
      <c r="J141" s="491">
        <v>352.37</v>
      </c>
      <c r="K141" s="513">
        <v>1</v>
      </c>
      <c r="L141" s="491">
        <v>1</v>
      </c>
      <c r="M141" s="492">
        <v>352.37</v>
      </c>
    </row>
    <row r="142" spans="1:13" ht="14.45" customHeight="1" x14ac:dyDescent="0.2">
      <c r="A142" s="486" t="s">
        <v>518</v>
      </c>
      <c r="B142" s="487" t="s">
        <v>1891</v>
      </c>
      <c r="C142" s="487" t="s">
        <v>583</v>
      </c>
      <c r="D142" s="487" t="s">
        <v>584</v>
      </c>
      <c r="E142" s="487" t="s">
        <v>585</v>
      </c>
      <c r="F142" s="491"/>
      <c r="G142" s="491"/>
      <c r="H142" s="513">
        <v>0</v>
      </c>
      <c r="I142" s="491">
        <v>1</v>
      </c>
      <c r="J142" s="491">
        <v>102.93</v>
      </c>
      <c r="K142" s="513">
        <v>1</v>
      </c>
      <c r="L142" s="491">
        <v>1</v>
      </c>
      <c r="M142" s="492">
        <v>102.93</v>
      </c>
    </row>
    <row r="143" spans="1:13" ht="14.45" customHeight="1" x14ac:dyDescent="0.2">
      <c r="A143" s="486" t="s">
        <v>518</v>
      </c>
      <c r="B143" s="487" t="s">
        <v>1904</v>
      </c>
      <c r="C143" s="487" t="s">
        <v>760</v>
      </c>
      <c r="D143" s="487" t="s">
        <v>761</v>
      </c>
      <c r="E143" s="487" t="s">
        <v>762</v>
      </c>
      <c r="F143" s="491"/>
      <c r="G143" s="491"/>
      <c r="H143" s="513">
        <v>0</v>
      </c>
      <c r="I143" s="491">
        <v>1</v>
      </c>
      <c r="J143" s="491">
        <v>42.51</v>
      </c>
      <c r="K143" s="513">
        <v>1</v>
      </c>
      <c r="L143" s="491">
        <v>1</v>
      </c>
      <c r="M143" s="492">
        <v>42.51</v>
      </c>
    </row>
    <row r="144" spans="1:13" ht="14.45" customHeight="1" x14ac:dyDescent="0.2">
      <c r="A144" s="486" t="s">
        <v>518</v>
      </c>
      <c r="B144" s="487" t="s">
        <v>1908</v>
      </c>
      <c r="C144" s="487" t="s">
        <v>683</v>
      </c>
      <c r="D144" s="487" t="s">
        <v>684</v>
      </c>
      <c r="E144" s="487" t="s">
        <v>685</v>
      </c>
      <c r="F144" s="491"/>
      <c r="G144" s="491"/>
      <c r="H144" s="513">
        <v>0</v>
      </c>
      <c r="I144" s="491">
        <v>1</v>
      </c>
      <c r="J144" s="491">
        <v>65.540000000000006</v>
      </c>
      <c r="K144" s="513">
        <v>1</v>
      </c>
      <c r="L144" s="491">
        <v>1</v>
      </c>
      <c r="M144" s="492">
        <v>65.540000000000006</v>
      </c>
    </row>
    <row r="145" spans="1:13" ht="14.45" customHeight="1" x14ac:dyDescent="0.2">
      <c r="A145" s="486" t="s">
        <v>518</v>
      </c>
      <c r="B145" s="487" t="s">
        <v>1912</v>
      </c>
      <c r="C145" s="487" t="s">
        <v>542</v>
      </c>
      <c r="D145" s="487" t="s">
        <v>543</v>
      </c>
      <c r="E145" s="487" t="s">
        <v>544</v>
      </c>
      <c r="F145" s="491"/>
      <c r="G145" s="491"/>
      <c r="H145" s="513">
        <v>0</v>
      </c>
      <c r="I145" s="491">
        <v>2</v>
      </c>
      <c r="J145" s="491">
        <v>186.54</v>
      </c>
      <c r="K145" s="513">
        <v>1</v>
      </c>
      <c r="L145" s="491">
        <v>2</v>
      </c>
      <c r="M145" s="492">
        <v>186.54</v>
      </c>
    </row>
    <row r="146" spans="1:13" ht="14.45" customHeight="1" x14ac:dyDescent="0.2">
      <c r="A146" s="486" t="s">
        <v>518</v>
      </c>
      <c r="B146" s="487" t="s">
        <v>1914</v>
      </c>
      <c r="C146" s="487" t="s">
        <v>587</v>
      </c>
      <c r="D146" s="487" t="s">
        <v>588</v>
      </c>
      <c r="E146" s="487" t="s">
        <v>589</v>
      </c>
      <c r="F146" s="491"/>
      <c r="G146" s="491"/>
      <c r="H146" s="513">
        <v>0</v>
      </c>
      <c r="I146" s="491">
        <v>2</v>
      </c>
      <c r="J146" s="491">
        <v>206.8</v>
      </c>
      <c r="K146" s="513">
        <v>1</v>
      </c>
      <c r="L146" s="491">
        <v>2</v>
      </c>
      <c r="M146" s="492">
        <v>206.8</v>
      </c>
    </row>
    <row r="147" spans="1:13" ht="14.45" customHeight="1" x14ac:dyDescent="0.2">
      <c r="A147" s="486" t="s">
        <v>518</v>
      </c>
      <c r="B147" s="487" t="s">
        <v>1916</v>
      </c>
      <c r="C147" s="487" t="s">
        <v>534</v>
      </c>
      <c r="D147" s="487" t="s">
        <v>535</v>
      </c>
      <c r="E147" s="487" t="s">
        <v>536</v>
      </c>
      <c r="F147" s="491"/>
      <c r="G147" s="491"/>
      <c r="H147" s="513">
        <v>0</v>
      </c>
      <c r="I147" s="491">
        <v>1</v>
      </c>
      <c r="J147" s="491">
        <v>352.37</v>
      </c>
      <c r="K147" s="513">
        <v>1</v>
      </c>
      <c r="L147" s="491">
        <v>1</v>
      </c>
      <c r="M147" s="492">
        <v>352.37</v>
      </c>
    </row>
    <row r="148" spans="1:13" ht="14.45" customHeight="1" x14ac:dyDescent="0.2">
      <c r="A148" s="486" t="s">
        <v>518</v>
      </c>
      <c r="B148" s="487" t="s">
        <v>1916</v>
      </c>
      <c r="C148" s="487" t="s">
        <v>1493</v>
      </c>
      <c r="D148" s="487" t="s">
        <v>535</v>
      </c>
      <c r="E148" s="487" t="s">
        <v>1393</v>
      </c>
      <c r="F148" s="491"/>
      <c r="G148" s="491"/>
      <c r="H148" s="513">
        <v>0</v>
      </c>
      <c r="I148" s="491">
        <v>1</v>
      </c>
      <c r="J148" s="491">
        <v>234.91</v>
      </c>
      <c r="K148" s="513">
        <v>1</v>
      </c>
      <c r="L148" s="491">
        <v>1</v>
      </c>
      <c r="M148" s="492">
        <v>234.91</v>
      </c>
    </row>
    <row r="149" spans="1:13" ht="14.45" customHeight="1" x14ac:dyDescent="0.2">
      <c r="A149" s="486" t="s">
        <v>518</v>
      </c>
      <c r="B149" s="487" t="s">
        <v>1918</v>
      </c>
      <c r="C149" s="487" t="s">
        <v>874</v>
      </c>
      <c r="D149" s="487" t="s">
        <v>875</v>
      </c>
      <c r="E149" s="487" t="s">
        <v>876</v>
      </c>
      <c r="F149" s="491"/>
      <c r="G149" s="491"/>
      <c r="H149" s="513">
        <v>0</v>
      </c>
      <c r="I149" s="491">
        <v>1</v>
      </c>
      <c r="J149" s="491">
        <v>77.790000000000006</v>
      </c>
      <c r="K149" s="513">
        <v>1</v>
      </c>
      <c r="L149" s="491">
        <v>1</v>
      </c>
      <c r="M149" s="492">
        <v>77.790000000000006</v>
      </c>
    </row>
    <row r="150" spans="1:13" ht="14.45" customHeight="1" x14ac:dyDescent="0.2">
      <c r="A150" s="486" t="s">
        <v>518</v>
      </c>
      <c r="B150" s="487" t="s">
        <v>1939</v>
      </c>
      <c r="C150" s="487" t="s">
        <v>1356</v>
      </c>
      <c r="D150" s="487" t="s">
        <v>1357</v>
      </c>
      <c r="E150" s="487" t="s">
        <v>1358</v>
      </c>
      <c r="F150" s="491"/>
      <c r="G150" s="491"/>
      <c r="H150" s="513">
        <v>0</v>
      </c>
      <c r="I150" s="491">
        <v>2</v>
      </c>
      <c r="J150" s="491">
        <v>205.7</v>
      </c>
      <c r="K150" s="513">
        <v>1</v>
      </c>
      <c r="L150" s="491">
        <v>2</v>
      </c>
      <c r="M150" s="492">
        <v>205.7</v>
      </c>
    </row>
    <row r="151" spans="1:13" ht="14.45" customHeight="1" x14ac:dyDescent="0.2">
      <c r="A151" s="486" t="s">
        <v>518</v>
      </c>
      <c r="B151" s="487" t="s">
        <v>1939</v>
      </c>
      <c r="C151" s="487" t="s">
        <v>1359</v>
      </c>
      <c r="D151" s="487" t="s">
        <v>1357</v>
      </c>
      <c r="E151" s="487" t="s">
        <v>1360</v>
      </c>
      <c r="F151" s="491"/>
      <c r="G151" s="491"/>
      <c r="H151" s="513">
        <v>0</v>
      </c>
      <c r="I151" s="491">
        <v>1</v>
      </c>
      <c r="J151" s="491">
        <v>131.86000000000001</v>
      </c>
      <c r="K151" s="513">
        <v>1</v>
      </c>
      <c r="L151" s="491">
        <v>1</v>
      </c>
      <c r="M151" s="492">
        <v>131.86000000000001</v>
      </c>
    </row>
    <row r="152" spans="1:13" ht="14.45" customHeight="1" x14ac:dyDescent="0.2">
      <c r="A152" s="486" t="s">
        <v>518</v>
      </c>
      <c r="B152" s="487" t="s">
        <v>1922</v>
      </c>
      <c r="C152" s="487" t="s">
        <v>1151</v>
      </c>
      <c r="D152" s="487" t="s">
        <v>549</v>
      </c>
      <c r="E152" s="487" t="s">
        <v>1152</v>
      </c>
      <c r="F152" s="491"/>
      <c r="G152" s="491"/>
      <c r="H152" s="513">
        <v>0</v>
      </c>
      <c r="I152" s="491">
        <v>1</v>
      </c>
      <c r="J152" s="491">
        <v>93.18</v>
      </c>
      <c r="K152" s="513">
        <v>1</v>
      </c>
      <c r="L152" s="491">
        <v>1</v>
      </c>
      <c r="M152" s="492">
        <v>93.18</v>
      </c>
    </row>
    <row r="153" spans="1:13" ht="14.45" customHeight="1" x14ac:dyDescent="0.2">
      <c r="A153" s="486" t="s">
        <v>518</v>
      </c>
      <c r="B153" s="487" t="s">
        <v>1922</v>
      </c>
      <c r="C153" s="487" t="s">
        <v>1150</v>
      </c>
      <c r="D153" s="487" t="s">
        <v>657</v>
      </c>
      <c r="E153" s="487" t="s">
        <v>718</v>
      </c>
      <c r="F153" s="491">
        <v>3</v>
      </c>
      <c r="G153" s="491">
        <v>279.54000000000002</v>
      </c>
      <c r="H153" s="513">
        <v>1</v>
      </c>
      <c r="I153" s="491"/>
      <c r="J153" s="491"/>
      <c r="K153" s="513">
        <v>0</v>
      </c>
      <c r="L153" s="491">
        <v>3</v>
      </c>
      <c r="M153" s="492">
        <v>279.54000000000002</v>
      </c>
    </row>
    <row r="154" spans="1:13" ht="14.45" customHeight="1" x14ac:dyDescent="0.2">
      <c r="A154" s="486" t="s">
        <v>518</v>
      </c>
      <c r="B154" s="487" t="s">
        <v>1923</v>
      </c>
      <c r="C154" s="487" t="s">
        <v>1201</v>
      </c>
      <c r="D154" s="487" t="s">
        <v>1202</v>
      </c>
      <c r="E154" s="487" t="s">
        <v>1203</v>
      </c>
      <c r="F154" s="491"/>
      <c r="G154" s="491"/>
      <c r="H154" s="513">
        <v>0</v>
      </c>
      <c r="I154" s="491">
        <v>1</v>
      </c>
      <c r="J154" s="491">
        <v>419.2</v>
      </c>
      <c r="K154" s="513">
        <v>1</v>
      </c>
      <c r="L154" s="491">
        <v>1</v>
      </c>
      <c r="M154" s="492">
        <v>419.2</v>
      </c>
    </row>
    <row r="155" spans="1:13" ht="14.45" customHeight="1" x14ac:dyDescent="0.2">
      <c r="A155" s="486" t="s">
        <v>518</v>
      </c>
      <c r="B155" s="487" t="s">
        <v>1925</v>
      </c>
      <c r="C155" s="487" t="s">
        <v>1115</v>
      </c>
      <c r="D155" s="487" t="s">
        <v>1116</v>
      </c>
      <c r="E155" s="487" t="s">
        <v>1117</v>
      </c>
      <c r="F155" s="491">
        <v>1</v>
      </c>
      <c r="G155" s="491">
        <v>94.28</v>
      </c>
      <c r="H155" s="513">
        <v>1</v>
      </c>
      <c r="I155" s="491"/>
      <c r="J155" s="491"/>
      <c r="K155" s="513">
        <v>0</v>
      </c>
      <c r="L155" s="491">
        <v>1</v>
      </c>
      <c r="M155" s="492">
        <v>94.28</v>
      </c>
    </row>
    <row r="156" spans="1:13" ht="14.45" customHeight="1" x14ac:dyDescent="0.2">
      <c r="A156" s="486" t="s">
        <v>518</v>
      </c>
      <c r="B156" s="487" t="s">
        <v>1935</v>
      </c>
      <c r="C156" s="487" t="s">
        <v>619</v>
      </c>
      <c r="D156" s="487" t="s">
        <v>617</v>
      </c>
      <c r="E156" s="487" t="s">
        <v>620</v>
      </c>
      <c r="F156" s="491"/>
      <c r="G156" s="491"/>
      <c r="H156" s="513">
        <v>0</v>
      </c>
      <c r="I156" s="491">
        <v>3</v>
      </c>
      <c r="J156" s="491">
        <v>4634.97</v>
      </c>
      <c r="K156" s="513">
        <v>1</v>
      </c>
      <c r="L156" s="491">
        <v>3</v>
      </c>
      <c r="M156" s="492">
        <v>4634.97</v>
      </c>
    </row>
    <row r="157" spans="1:13" ht="14.45" customHeight="1" x14ac:dyDescent="0.2">
      <c r="A157" s="486" t="s">
        <v>518</v>
      </c>
      <c r="B157" s="487" t="s">
        <v>1935</v>
      </c>
      <c r="C157" s="487" t="s">
        <v>616</v>
      </c>
      <c r="D157" s="487" t="s">
        <v>617</v>
      </c>
      <c r="E157" s="487" t="s">
        <v>618</v>
      </c>
      <c r="F157" s="491"/>
      <c r="G157" s="491"/>
      <c r="H157" s="513">
        <v>0</v>
      </c>
      <c r="I157" s="491">
        <v>3</v>
      </c>
      <c r="J157" s="491">
        <v>5315.5199999999995</v>
      </c>
      <c r="K157" s="513">
        <v>1</v>
      </c>
      <c r="L157" s="491">
        <v>3</v>
      </c>
      <c r="M157" s="492">
        <v>5315.5199999999995</v>
      </c>
    </row>
    <row r="158" spans="1:13" ht="14.45" customHeight="1" x14ac:dyDescent="0.2">
      <c r="A158" s="486" t="s">
        <v>519</v>
      </c>
      <c r="B158" s="487" t="s">
        <v>1891</v>
      </c>
      <c r="C158" s="487" t="s">
        <v>583</v>
      </c>
      <c r="D158" s="487" t="s">
        <v>584</v>
      </c>
      <c r="E158" s="487" t="s">
        <v>585</v>
      </c>
      <c r="F158" s="491"/>
      <c r="G158" s="491"/>
      <c r="H158" s="513">
        <v>0</v>
      </c>
      <c r="I158" s="491">
        <v>2</v>
      </c>
      <c r="J158" s="491">
        <v>205.86</v>
      </c>
      <c r="K158" s="513">
        <v>1</v>
      </c>
      <c r="L158" s="491">
        <v>2</v>
      </c>
      <c r="M158" s="492">
        <v>205.86</v>
      </c>
    </row>
    <row r="159" spans="1:13" ht="14.45" customHeight="1" x14ac:dyDescent="0.2">
      <c r="A159" s="486" t="s">
        <v>519</v>
      </c>
      <c r="B159" s="487" t="s">
        <v>1893</v>
      </c>
      <c r="C159" s="487" t="s">
        <v>884</v>
      </c>
      <c r="D159" s="487" t="s">
        <v>882</v>
      </c>
      <c r="E159" s="487" t="s">
        <v>885</v>
      </c>
      <c r="F159" s="491"/>
      <c r="G159" s="491"/>
      <c r="H159" s="513">
        <v>0</v>
      </c>
      <c r="I159" s="491">
        <v>3</v>
      </c>
      <c r="J159" s="491">
        <v>129.63</v>
      </c>
      <c r="K159" s="513">
        <v>1</v>
      </c>
      <c r="L159" s="491">
        <v>3</v>
      </c>
      <c r="M159" s="492">
        <v>129.63</v>
      </c>
    </row>
    <row r="160" spans="1:13" ht="14.45" customHeight="1" x14ac:dyDescent="0.2">
      <c r="A160" s="486" t="s">
        <v>519</v>
      </c>
      <c r="B160" s="487" t="s">
        <v>1895</v>
      </c>
      <c r="C160" s="487" t="s">
        <v>1054</v>
      </c>
      <c r="D160" s="487" t="s">
        <v>1055</v>
      </c>
      <c r="E160" s="487" t="s">
        <v>1056</v>
      </c>
      <c r="F160" s="491"/>
      <c r="G160" s="491"/>
      <c r="H160" s="513">
        <v>0</v>
      </c>
      <c r="I160" s="491">
        <v>1</v>
      </c>
      <c r="J160" s="491">
        <v>184.74</v>
      </c>
      <c r="K160" s="513">
        <v>1</v>
      </c>
      <c r="L160" s="491">
        <v>1</v>
      </c>
      <c r="M160" s="492">
        <v>184.74</v>
      </c>
    </row>
    <row r="161" spans="1:13" ht="14.45" customHeight="1" x14ac:dyDescent="0.2">
      <c r="A161" s="486" t="s">
        <v>519</v>
      </c>
      <c r="B161" s="487" t="s">
        <v>1896</v>
      </c>
      <c r="C161" s="487" t="s">
        <v>1572</v>
      </c>
      <c r="D161" s="487" t="s">
        <v>576</v>
      </c>
      <c r="E161" s="487" t="s">
        <v>1573</v>
      </c>
      <c r="F161" s="491"/>
      <c r="G161" s="491"/>
      <c r="H161" s="513">
        <v>0</v>
      </c>
      <c r="I161" s="491">
        <v>1</v>
      </c>
      <c r="J161" s="491">
        <v>1385.62</v>
      </c>
      <c r="K161" s="513">
        <v>1</v>
      </c>
      <c r="L161" s="491">
        <v>1</v>
      </c>
      <c r="M161" s="492">
        <v>1385.62</v>
      </c>
    </row>
    <row r="162" spans="1:13" ht="14.45" customHeight="1" x14ac:dyDescent="0.2">
      <c r="A162" s="486" t="s">
        <v>519</v>
      </c>
      <c r="B162" s="487" t="s">
        <v>1897</v>
      </c>
      <c r="C162" s="487" t="s">
        <v>1245</v>
      </c>
      <c r="D162" s="487" t="s">
        <v>1246</v>
      </c>
      <c r="E162" s="487" t="s">
        <v>1247</v>
      </c>
      <c r="F162" s="491"/>
      <c r="G162" s="491"/>
      <c r="H162" s="513">
        <v>0</v>
      </c>
      <c r="I162" s="491">
        <v>3</v>
      </c>
      <c r="J162" s="491">
        <v>280.29000000000002</v>
      </c>
      <c r="K162" s="513">
        <v>1</v>
      </c>
      <c r="L162" s="491">
        <v>3</v>
      </c>
      <c r="M162" s="492">
        <v>280.29000000000002</v>
      </c>
    </row>
    <row r="163" spans="1:13" ht="14.45" customHeight="1" x14ac:dyDescent="0.2">
      <c r="A163" s="486" t="s">
        <v>519</v>
      </c>
      <c r="B163" s="487" t="s">
        <v>1897</v>
      </c>
      <c r="C163" s="487" t="s">
        <v>1460</v>
      </c>
      <c r="D163" s="487" t="s">
        <v>1246</v>
      </c>
      <c r="E163" s="487" t="s">
        <v>1461</v>
      </c>
      <c r="F163" s="491"/>
      <c r="G163" s="491"/>
      <c r="H163" s="513">
        <v>0</v>
      </c>
      <c r="I163" s="491">
        <v>1</v>
      </c>
      <c r="J163" s="491">
        <v>186.87</v>
      </c>
      <c r="K163" s="513">
        <v>1</v>
      </c>
      <c r="L163" s="491">
        <v>1</v>
      </c>
      <c r="M163" s="492">
        <v>186.87</v>
      </c>
    </row>
    <row r="164" spans="1:13" ht="14.45" customHeight="1" x14ac:dyDescent="0.2">
      <c r="A164" s="486" t="s">
        <v>519</v>
      </c>
      <c r="B164" s="487" t="s">
        <v>1898</v>
      </c>
      <c r="C164" s="487" t="s">
        <v>966</v>
      </c>
      <c r="D164" s="487" t="s">
        <v>967</v>
      </c>
      <c r="E164" s="487" t="s">
        <v>961</v>
      </c>
      <c r="F164" s="491"/>
      <c r="G164" s="491"/>
      <c r="H164" s="513">
        <v>0</v>
      </c>
      <c r="I164" s="491">
        <v>2</v>
      </c>
      <c r="J164" s="491">
        <v>640.41999999999996</v>
      </c>
      <c r="K164" s="513">
        <v>1</v>
      </c>
      <c r="L164" s="491">
        <v>2</v>
      </c>
      <c r="M164" s="492">
        <v>640.41999999999996</v>
      </c>
    </row>
    <row r="165" spans="1:13" ht="14.45" customHeight="1" x14ac:dyDescent="0.2">
      <c r="A165" s="486" t="s">
        <v>519</v>
      </c>
      <c r="B165" s="487" t="s">
        <v>1899</v>
      </c>
      <c r="C165" s="487" t="s">
        <v>1039</v>
      </c>
      <c r="D165" s="487" t="s">
        <v>1040</v>
      </c>
      <c r="E165" s="487" t="s">
        <v>1041</v>
      </c>
      <c r="F165" s="491"/>
      <c r="G165" s="491"/>
      <c r="H165" s="513">
        <v>0</v>
      </c>
      <c r="I165" s="491">
        <v>3</v>
      </c>
      <c r="J165" s="491">
        <v>393.96</v>
      </c>
      <c r="K165" s="513">
        <v>1</v>
      </c>
      <c r="L165" s="491">
        <v>3</v>
      </c>
      <c r="M165" s="492">
        <v>393.96</v>
      </c>
    </row>
    <row r="166" spans="1:13" ht="14.45" customHeight="1" x14ac:dyDescent="0.2">
      <c r="A166" s="486" t="s">
        <v>519</v>
      </c>
      <c r="B166" s="487" t="s">
        <v>1903</v>
      </c>
      <c r="C166" s="487" t="s">
        <v>734</v>
      </c>
      <c r="D166" s="487" t="s">
        <v>735</v>
      </c>
      <c r="E166" s="487" t="s">
        <v>736</v>
      </c>
      <c r="F166" s="491"/>
      <c r="G166" s="491"/>
      <c r="H166" s="513">
        <v>0</v>
      </c>
      <c r="I166" s="491">
        <v>2</v>
      </c>
      <c r="J166" s="491">
        <v>600.62</v>
      </c>
      <c r="K166" s="513">
        <v>1</v>
      </c>
      <c r="L166" s="491">
        <v>2</v>
      </c>
      <c r="M166" s="492">
        <v>600.62</v>
      </c>
    </row>
    <row r="167" spans="1:13" ht="14.45" customHeight="1" x14ac:dyDescent="0.2">
      <c r="A167" s="486" t="s">
        <v>519</v>
      </c>
      <c r="B167" s="487" t="s">
        <v>1904</v>
      </c>
      <c r="C167" s="487" t="s">
        <v>1208</v>
      </c>
      <c r="D167" s="487" t="s">
        <v>761</v>
      </c>
      <c r="E167" s="487" t="s">
        <v>1209</v>
      </c>
      <c r="F167" s="491"/>
      <c r="G167" s="491"/>
      <c r="H167" s="513">
        <v>0</v>
      </c>
      <c r="I167" s="491">
        <v>1</v>
      </c>
      <c r="J167" s="491">
        <v>85.02</v>
      </c>
      <c r="K167" s="513">
        <v>1</v>
      </c>
      <c r="L167" s="491">
        <v>1</v>
      </c>
      <c r="M167" s="492">
        <v>85.02</v>
      </c>
    </row>
    <row r="168" spans="1:13" ht="14.45" customHeight="1" x14ac:dyDescent="0.2">
      <c r="A168" s="486" t="s">
        <v>519</v>
      </c>
      <c r="B168" s="487" t="s">
        <v>1907</v>
      </c>
      <c r="C168" s="487" t="s">
        <v>1262</v>
      </c>
      <c r="D168" s="487" t="s">
        <v>572</v>
      </c>
      <c r="E168" s="487" t="s">
        <v>1263</v>
      </c>
      <c r="F168" s="491">
        <v>1</v>
      </c>
      <c r="G168" s="491">
        <v>38.04</v>
      </c>
      <c r="H168" s="513">
        <v>1</v>
      </c>
      <c r="I168" s="491"/>
      <c r="J168" s="491"/>
      <c r="K168" s="513">
        <v>0</v>
      </c>
      <c r="L168" s="491">
        <v>1</v>
      </c>
      <c r="M168" s="492">
        <v>38.04</v>
      </c>
    </row>
    <row r="169" spans="1:13" ht="14.45" customHeight="1" x14ac:dyDescent="0.2">
      <c r="A169" s="486" t="s">
        <v>519</v>
      </c>
      <c r="B169" s="487" t="s">
        <v>1907</v>
      </c>
      <c r="C169" s="487" t="s">
        <v>571</v>
      </c>
      <c r="D169" s="487" t="s">
        <v>572</v>
      </c>
      <c r="E169" s="487" t="s">
        <v>573</v>
      </c>
      <c r="F169" s="491">
        <v>2</v>
      </c>
      <c r="G169" s="491">
        <v>117.04</v>
      </c>
      <c r="H169" s="513">
        <v>1</v>
      </c>
      <c r="I169" s="491"/>
      <c r="J169" s="491"/>
      <c r="K169" s="513">
        <v>0</v>
      </c>
      <c r="L169" s="491">
        <v>2</v>
      </c>
      <c r="M169" s="492">
        <v>117.04</v>
      </c>
    </row>
    <row r="170" spans="1:13" ht="14.45" customHeight="1" x14ac:dyDescent="0.2">
      <c r="A170" s="486" t="s">
        <v>519</v>
      </c>
      <c r="B170" s="487" t="s">
        <v>1908</v>
      </c>
      <c r="C170" s="487" t="s">
        <v>688</v>
      </c>
      <c r="D170" s="487" t="s">
        <v>689</v>
      </c>
      <c r="E170" s="487" t="s">
        <v>687</v>
      </c>
      <c r="F170" s="491">
        <v>2</v>
      </c>
      <c r="G170" s="491">
        <v>458.76</v>
      </c>
      <c r="H170" s="513">
        <v>1</v>
      </c>
      <c r="I170" s="491"/>
      <c r="J170" s="491"/>
      <c r="K170" s="513">
        <v>0</v>
      </c>
      <c r="L170" s="491">
        <v>2</v>
      </c>
      <c r="M170" s="492">
        <v>458.76</v>
      </c>
    </row>
    <row r="171" spans="1:13" ht="14.45" customHeight="1" x14ac:dyDescent="0.2">
      <c r="A171" s="486" t="s">
        <v>519</v>
      </c>
      <c r="B171" s="487" t="s">
        <v>1909</v>
      </c>
      <c r="C171" s="487" t="s">
        <v>702</v>
      </c>
      <c r="D171" s="487" t="s">
        <v>699</v>
      </c>
      <c r="E171" s="487" t="s">
        <v>701</v>
      </c>
      <c r="F171" s="491"/>
      <c r="G171" s="491"/>
      <c r="H171" s="513">
        <v>0</v>
      </c>
      <c r="I171" s="491">
        <v>2</v>
      </c>
      <c r="J171" s="491">
        <v>234.06</v>
      </c>
      <c r="K171" s="513">
        <v>1</v>
      </c>
      <c r="L171" s="491">
        <v>2</v>
      </c>
      <c r="M171" s="492">
        <v>234.06</v>
      </c>
    </row>
    <row r="172" spans="1:13" ht="14.45" customHeight="1" x14ac:dyDescent="0.2">
      <c r="A172" s="486" t="s">
        <v>519</v>
      </c>
      <c r="B172" s="487" t="s">
        <v>1910</v>
      </c>
      <c r="C172" s="487" t="s">
        <v>909</v>
      </c>
      <c r="D172" s="487" t="s">
        <v>908</v>
      </c>
      <c r="E172" s="487" t="s">
        <v>544</v>
      </c>
      <c r="F172" s="491">
        <v>1</v>
      </c>
      <c r="G172" s="491">
        <v>105.32</v>
      </c>
      <c r="H172" s="513">
        <v>1</v>
      </c>
      <c r="I172" s="491"/>
      <c r="J172" s="491"/>
      <c r="K172" s="513">
        <v>0</v>
      </c>
      <c r="L172" s="491">
        <v>1</v>
      </c>
      <c r="M172" s="492">
        <v>105.32</v>
      </c>
    </row>
    <row r="173" spans="1:13" ht="14.45" customHeight="1" x14ac:dyDescent="0.2">
      <c r="A173" s="486" t="s">
        <v>519</v>
      </c>
      <c r="B173" s="487" t="s">
        <v>1911</v>
      </c>
      <c r="C173" s="487" t="s">
        <v>707</v>
      </c>
      <c r="D173" s="487" t="s">
        <v>708</v>
      </c>
      <c r="E173" s="487" t="s">
        <v>709</v>
      </c>
      <c r="F173" s="491"/>
      <c r="G173" s="491"/>
      <c r="H173" s="513">
        <v>0</v>
      </c>
      <c r="I173" s="491">
        <v>3</v>
      </c>
      <c r="J173" s="491">
        <v>109.10999999999999</v>
      </c>
      <c r="K173" s="513">
        <v>1</v>
      </c>
      <c r="L173" s="491">
        <v>3</v>
      </c>
      <c r="M173" s="492">
        <v>109.10999999999999</v>
      </c>
    </row>
    <row r="174" spans="1:13" ht="14.45" customHeight="1" x14ac:dyDescent="0.2">
      <c r="A174" s="486" t="s">
        <v>519</v>
      </c>
      <c r="B174" s="487" t="s">
        <v>1912</v>
      </c>
      <c r="C174" s="487" t="s">
        <v>542</v>
      </c>
      <c r="D174" s="487" t="s">
        <v>543</v>
      </c>
      <c r="E174" s="487" t="s">
        <v>544</v>
      </c>
      <c r="F174" s="491"/>
      <c r="G174" s="491"/>
      <c r="H174" s="513">
        <v>0</v>
      </c>
      <c r="I174" s="491">
        <v>2</v>
      </c>
      <c r="J174" s="491">
        <v>186.54</v>
      </c>
      <c r="K174" s="513">
        <v>1</v>
      </c>
      <c r="L174" s="491">
        <v>2</v>
      </c>
      <c r="M174" s="492">
        <v>186.54</v>
      </c>
    </row>
    <row r="175" spans="1:13" ht="14.45" customHeight="1" x14ac:dyDescent="0.2">
      <c r="A175" s="486" t="s">
        <v>519</v>
      </c>
      <c r="B175" s="487" t="s">
        <v>1912</v>
      </c>
      <c r="C175" s="487" t="s">
        <v>545</v>
      </c>
      <c r="D175" s="487" t="s">
        <v>543</v>
      </c>
      <c r="E175" s="487" t="s">
        <v>546</v>
      </c>
      <c r="F175" s="491"/>
      <c r="G175" s="491"/>
      <c r="H175" s="513">
        <v>0</v>
      </c>
      <c r="I175" s="491">
        <v>1</v>
      </c>
      <c r="J175" s="491">
        <v>31.09</v>
      </c>
      <c r="K175" s="513">
        <v>1</v>
      </c>
      <c r="L175" s="491">
        <v>1</v>
      </c>
      <c r="M175" s="492">
        <v>31.09</v>
      </c>
    </row>
    <row r="176" spans="1:13" ht="14.45" customHeight="1" x14ac:dyDescent="0.2">
      <c r="A176" s="486" t="s">
        <v>519</v>
      </c>
      <c r="B176" s="487" t="s">
        <v>1913</v>
      </c>
      <c r="C176" s="487" t="s">
        <v>1047</v>
      </c>
      <c r="D176" s="487" t="s">
        <v>1048</v>
      </c>
      <c r="E176" s="487" t="s">
        <v>1049</v>
      </c>
      <c r="F176" s="491"/>
      <c r="G176" s="491"/>
      <c r="H176" s="513">
        <v>0</v>
      </c>
      <c r="I176" s="491">
        <v>1</v>
      </c>
      <c r="J176" s="491">
        <v>729.09</v>
      </c>
      <c r="K176" s="513">
        <v>1</v>
      </c>
      <c r="L176" s="491">
        <v>1</v>
      </c>
      <c r="M176" s="492">
        <v>729.09</v>
      </c>
    </row>
    <row r="177" spans="1:13" ht="14.45" customHeight="1" x14ac:dyDescent="0.2">
      <c r="A177" s="486" t="s">
        <v>519</v>
      </c>
      <c r="B177" s="487" t="s">
        <v>1914</v>
      </c>
      <c r="C177" s="487" t="s">
        <v>587</v>
      </c>
      <c r="D177" s="487" t="s">
        <v>588</v>
      </c>
      <c r="E177" s="487" t="s">
        <v>589</v>
      </c>
      <c r="F177" s="491"/>
      <c r="G177" s="491"/>
      <c r="H177" s="513">
        <v>0</v>
      </c>
      <c r="I177" s="491">
        <v>3</v>
      </c>
      <c r="J177" s="491">
        <v>310.20000000000005</v>
      </c>
      <c r="K177" s="513">
        <v>1</v>
      </c>
      <c r="L177" s="491">
        <v>3</v>
      </c>
      <c r="M177" s="492">
        <v>310.20000000000005</v>
      </c>
    </row>
    <row r="178" spans="1:13" ht="14.45" customHeight="1" x14ac:dyDescent="0.2">
      <c r="A178" s="486" t="s">
        <v>519</v>
      </c>
      <c r="B178" s="487" t="s">
        <v>1915</v>
      </c>
      <c r="C178" s="487" t="s">
        <v>974</v>
      </c>
      <c r="D178" s="487" t="s">
        <v>596</v>
      </c>
      <c r="E178" s="487" t="s">
        <v>975</v>
      </c>
      <c r="F178" s="491"/>
      <c r="G178" s="491"/>
      <c r="H178" s="513">
        <v>0</v>
      </c>
      <c r="I178" s="491">
        <v>10</v>
      </c>
      <c r="J178" s="491">
        <v>114.80000000000001</v>
      </c>
      <c r="K178" s="513">
        <v>1</v>
      </c>
      <c r="L178" s="491">
        <v>10</v>
      </c>
      <c r="M178" s="492">
        <v>114.80000000000001</v>
      </c>
    </row>
    <row r="179" spans="1:13" ht="14.45" customHeight="1" x14ac:dyDescent="0.2">
      <c r="A179" s="486" t="s">
        <v>519</v>
      </c>
      <c r="B179" s="487" t="s">
        <v>1915</v>
      </c>
      <c r="C179" s="487" t="s">
        <v>976</v>
      </c>
      <c r="D179" s="487" t="s">
        <v>596</v>
      </c>
      <c r="E179" s="487" t="s">
        <v>977</v>
      </c>
      <c r="F179" s="491"/>
      <c r="G179" s="491"/>
      <c r="H179" s="513">
        <v>0</v>
      </c>
      <c r="I179" s="491">
        <v>1</v>
      </c>
      <c r="J179" s="491">
        <v>114.88</v>
      </c>
      <c r="K179" s="513">
        <v>1</v>
      </c>
      <c r="L179" s="491">
        <v>1</v>
      </c>
      <c r="M179" s="492">
        <v>114.88</v>
      </c>
    </row>
    <row r="180" spans="1:13" ht="14.45" customHeight="1" x14ac:dyDescent="0.2">
      <c r="A180" s="486" t="s">
        <v>519</v>
      </c>
      <c r="B180" s="487" t="s">
        <v>1940</v>
      </c>
      <c r="C180" s="487" t="s">
        <v>1374</v>
      </c>
      <c r="D180" s="487" t="s">
        <v>1375</v>
      </c>
      <c r="E180" s="487" t="s">
        <v>1376</v>
      </c>
      <c r="F180" s="491"/>
      <c r="G180" s="491"/>
      <c r="H180" s="513">
        <v>0</v>
      </c>
      <c r="I180" s="491">
        <v>1</v>
      </c>
      <c r="J180" s="491">
        <v>112.59</v>
      </c>
      <c r="K180" s="513">
        <v>1</v>
      </c>
      <c r="L180" s="491">
        <v>1</v>
      </c>
      <c r="M180" s="492">
        <v>112.59</v>
      </c>
    </row>
    <row r="181" spans="1:13" ht="14.45" customHeight="1" x14ac:dyDescent="0.2">
      <c r="A181" s="486" t="s">
        <v>519</v>
      </c>
      <c r="B181" s="487" t="s">
        <v>1916</v>
      </c>
      <c r="C181" s="487" t="s">
        <v>534</v>
      </c>
      <c r="D181" s="487" t="s">
        <v>535</v>
      </c>
      <c r="E181" s="487" t="s">
        <v>536</v>
      </c>
      <c r="F181" s="491"/>
      <c r="G181" s="491"/>
      <c r="H181" s="513">
        <v>0</v>
      </c>
      <c r="I181" s="491">
        <v>3</v>
      </c>
      <c r="J181" s="491">
        <v>1057.1100000000001</v>
      </c>
      <c r="K181" s="513">
        <v>1</v>
      </c>
      <c r="L181" s="491">
        <v>3</v>
      </c>
      <c r="M181" s="492">
        <v>1057.1100000000001</v>
      </c>
    </row>
    <row r="182" spans="1:13" ht="14.45" customHeight="1" x14ac:dyDescent="0.2">
      <c r="A182" s="486" t="s">
        <v>519</v>
      </c>
      <c r="B182" s="487" t="s">
        <v>1922</v>
      </c>
      <c r="C182" s="487" t="s">
        <v>548</v>
      </c>
      <c r="D182" s="487" t="s">
        <v>549</v>
      </c>
      <c r="E182" s="487" t="s">
        <v>550</v>
      </c>
      <c r="F182" s="491"/>
      <c r="G182" s="491"/>
      <c r="H182" s="513">
        <v>0</v>
      </c>
      <c r="I182" s="491">
        <v>8</v>
      </c>
      <c r="J182" s="491">
        <v>1061.0900000000001</v>
      </c>
      <c r="K182" s="513">
        <v>1</v>
      </c>
      <c r="L182" s="491">
        <v>8</v>
      </c>
      <c r="M182" s="492">
        <v>1061.0900000000001</v>
      </c>
    </row>
    <row r="183" spans="1:13" ht="14.45" customHeight="1" x14ac:dyDescent="0.2">
      <c r="A183" s="486" t="s">
        <v>519</v>
      </c>
      <c r="B183" s="487" t="s">
        <v>1922</v>
      </c>
      <c r="C183" s="487" t="s">
        <v>1148</v>
      </c>
      <c r="D183" s="487" t="s">
        <v>549</v>
      </c>
      <c r="E183" s="487" t="s">
        <v>1149</v>
      </c>
      <c r="F183" s="491"/>
      <c r="G183" s="491"/>
      <c r="H183" s="513">
        <v>0</v>
      </c>
      <c r="I183" s="491">
        <v>2</v>
      </c>
      <c r="J183" s="491">
        <v>559.05999999999995</v>
      </c>
      <c r="K183" s="513">
        <v>1</v>
      </c>
      <c r="L183" s="491">
        <v>2</v>
      </c>
      <c r="M183" s="492">
        <v>559.05999999999995</v>
      </c>
    </row>
    <row r="184" spans="1:13" ht="14.45" customHeight="1" x14ac:dyDescent="0.2">
      <c r="A184" s="486" t="s">
        <v>519</v>
      </c>
      <c r="B184" s="487" t="s">
        <v>1941</v>
      </c>
      <c r="C184" s="487" t="s">
        <v>1321</v>
      </c>
      <c r="D184" s="487" t="s">
        <v>1322</v>
      </c>
      <c r="E184" s="487" t="s">
        <v>661</v>
      </c>
      <c r="F184" s="491"/>
      <c r="G184" s="491"/>
      <c r="H184" s="513">
        <v>0</v>
      </c>
      <c r="I184" s="491">
        <v>1</v>
      </c>
      <c r="J184" s="491">
        <v>430.05</v>
      </c>
      <c r="K184" s="513">
        <v>1</v>
      </c>
      <c r="L184" s="491">
        <v>1</v>
      </c>
      <c r="M184" s="492">
        <v>430.05</v>
      </c>
    </row>
    <row r="185" spans="1:13" ht="14.45" customHeight="1" x14ac:dyDescent="0.2">
      <c r="A185" s="486" t="s">
        <v>519</v>
      </c>
      <c r="B185" s="487" t="s">
        <v>1923</v>
      </c>
      <c r="C185" s="487" t="s">
        <v>1201</v>
      </c>
      <c r="D185" s="487" t="s">
        <v>1202</v>
      </c>
      <c r="E185" s="487" t="s">
        <v>1203</v>
      </c>
      <c r="F185" s="491"/>
      <c r="G185" s="491"/>
      <c r="H185" s="513">
        <v>0</v>
      </c>
      <c r="I185" s="491">
        <v>1</v>
      </c>
      <c r="J185" s="491">
        <v>419.2</v>
      </c>
      <c r="K185" s="513">
        <v>1</v>
      </c>
      <c r="L185" s="491">
        <v>1</v>
      </c>
      <c r="M185" s="492">
        <v>419.2</v>
      </c>
    </row>
    <row r="186" spans="1:13" ht="14.45" customHeight="1" x14ac:dyDescent="0.2">
      <c r="A186" s="486" t="s">
        <v>519</v>
      </c>
      <c r="B186" s="487" t="s">
        <v>1924</v>
      </c>
      <c r="C186" s="487" t="s">
        <v>677</v>
      </c>
      <c r="D186" s="487" t="s">
        <v>678</v>
      </c>
      <c r="E186" s="487" t="s">
        <v>679</v>
      </c>
      <c r="F186" s="491"/>
      <c r="G186" s="491"/>
      <c r="H186" s="513">
        <v>0</v>
      </c>
      <c r="I186" s="491">
        <v>3</v>
      </c>
      <c r="J186" s="491">
        <v>233.07</v>
      </c>
      <c r="K186" s="513">
        <v>1</v>
      </c>
      <c r="L186" s="491">
        <v>3</v>
      </c>
      <c r="M186" s="492">
        <v>233.07</v>
      </c>
    </row>
    <row r="187" spans="1:13" ht="14.45" customHeight="1" x14ac:dyDescent="0.2">
      <c r="A187" s="486" t="s">
        <v>519</v>
      </c>
      <c r="B187" s="487" t="s">
        <v>1925</v>
      </c>
      <c r="C187" s="487" t="s">
        <v>1122</v>
      </c>
      <c r="D187" s="487" t="s">
        <v>630</v>
      </c>
      <c r="E187" s="487" t="s">
        <v>1123</v>
      </c>
      <c r="F187" s="491"/>
      <c r="G187" s="491"/>
      <c r="H187" s="513">
        <v>0</v>
      </c>
      <c r="I187" s="491">
        <v>2</v>
      </c>
      <c r="J187" s="491">
        <v>168.36</v>
      </c>
      <c r="K187" s="513">
        <v>1</v>
      </c>
      <c r="L187" s="491">
        <v>2</v>
      </c>
      <c r="M187" s="492">
        <v>168.36</v>
      </c>
    </row>
    <row r="188" spans="1:13" ht="14.45" customHeight="1" x14ac:dyDescent="0.2">
      <c r="A188" s="486" t="s">
        <v>519</v>
      </c>
      <c r="B188" s="487" t="s">
        <v>1925</v>
      </c>
      <c r="C188" s="487" t="s">
        <v>632</v>
      </c>
      <c r="D188" s="487" t="s">
        <v>630</v>
      </c>
      <c r="E188" s="487" t="s">
        <v>633</v>
      </c>
      <c r="F188" s="491"/>
      <c r="G188" s="491"/>
      <c r="H188" s="513">
        <v>0</v>
      </c>
      <c r="I188" s="491">
        <v>1</v>
      </c>
      <c r="J188" s="491">
        <v>49.08</v>
      </c>
      <c r="K188" s="513">
        <v>1</v>
      </c>
      <c r="L188" s="491">
        <v>1</v>
      </c>
      <c r="M188" s="492">
        <v>49.08</v>
      </c>
    </row>
    <row r="189" spans="1:13" ht="14.45" customHeight="1" x14ac:dyDescent="0.2">
      <c r="A189" s="486" t="s">
        <v>519</v>
      </c>
      <c r="B189" s="487" t="s">
        <v>1925</v>
      </c>
      <c r="C189" s="487" t="s">
        <v>1126</v>
      </c>
      <c r="D189" s="487" t="s">
        <v>1116</v>
      </c>
      <c r="E189" s="487" t="s">
        <v>1125</v>
      </c>
      <c r="F189" s="491"/>
      <c r="G189" s="491"/>
      <c r="H189" s="513">
        <v>0</v>
      </c>
      <c r="I189" s="491">
        <v>1</v>
      </c>
      <c r="J189" s="491">
        <v>84.18</v>
      </c>
      <c r="K189" s="513">
        <v>1</v>
      </c>
      <c r="L189" s="491">
        <v>1</v>
      </c>
      <c r="M189" s="492">
        <v>84.18</v>
      </c>
    </row>
    <row r="190" spans="1:13" ht="14.45" customHeight="1" x14ac:dyDescent="0.2">
      <c r="A190" s="486" t="s">
        <v>519</v>
      </c>
      <c r="B190" s="487" t="s">
        <v>1927</v>
      </c>
      <c r="C190" s="487" t="s">
        <v>538</v>
      </c>
      <c r="D190" s="487" t="s">
        <v>539</v>
      </c>
      <c r="E190" s="487" t="s">
        <v>540</v>
      </c>
      <c r="F190" s="491"/>
      <c r="G190" s="491"/>
      <c r="H190" s="513">
        <v>0</v>
      </c>
      <c r="I190" s="491">
        <v>2</v>
      </c>
      <c r="J190" s="491">
        <v>145.1</v>
      </c>
      <c r="K190" s="513">
        <v>1</v>
      </c>
      <c r="L190" s="491">
        <v>2</v>
      </c>
      <c r="M190" s="492">
        <v>145.1</v>
      </c>
    </row>
    <row r="191" spans="1:13" ht="14.45" customHeight="1" x14ac:dyDescent="0.2">
      <c r="A191" s="486" t="s">
        <v>519</v>
      </c>
      <c r="B191" s="487" t="s">
        <v>1927</v>
      </c>
      <c r="C191" s="487" t="s">
        <v>649</v>
      </c>
      <c r="D191" s="487" t="s">
        <v>539</v>
      </c>
      <c r="E191" s="487" t="s">
        <v>650</v>
      </c>
      <c r="F191" s="491"/>
      <c r="G191" s="491"/>
      <c r="H191" s="513">
        <v>0</v>
      </c>
      <c r="I191" s="491">
        <v>3</v>
      </c>
      <c r="J191" s="491">
        <v>195.84</v>
      </c>
      <c r="K191" s="513">
        <v>1</v>
      </c>
      <c r="L191" s="491">
        <v>3</v>
      </c>
      <c r="M191" s="492">
        <v>195.84</v>
      </c>
    </row>
    <row r="192" spans="1:13" ht="14.45" customHeight="1" x14ac:dyDescent="0.2">
      <c r="A192" s="486" t="s">
        <v>519</v>
      </c>
      <c r="B192" s="487" t="s">
        <v>1942</v>
      </c>
      <c r="C192" s="487" t="s">
        <v>1575</v>
      </c>
      <c r="D192" s="487" t="s">
        <v>1576</v>
      </c>
      <c r="E192" s="487" t="s">
        <v>1577</v>
      </c>
      <c r="F192" s="491">
        <v>2</v>
      </c>
      <c r="G192" s="491">
        <v>2572.38</v>
      </c>
      <c r="H192" s="513">
        <v>1</v>
      </c>
      <c r="I192" s="491"/>
      <c r="J192" s="491"/>
      <c r="K192" s="513">
        <v>0</v>
      </c>
      <c r="L192" s="491">
        <v>2</v>
      </c>
      <c r="M192" s="492">
        <v>2572.38</v>
      </c>
    </row>
    <row r="193" spans="1:13" ht="14.45" customHeight="1" x14ac:dyDescent="0.2">
      <c r="A193" s="486" t="s">
        <v>519</v>
      </c>
      <c r="B193" s="487" t="s">
        <v>1943</v>
      </c>
      <c r="C193" s="487" t="s">
        <v>1546</v>
      </c>
      <c r="D193" s="487" t="s">
        <v>1547</v>
      </c>
      <c r="E193" s="487" t="s">
        <v>693</v>
      </c>
      <c r="F193" s="491">
        <v>1</v>
      </c>
      <c r="G193" s="491">
        <v>176.32</v>
      </c>
      <c r="H193" s="513">
        <v>1</v>
      </c>
      <c r="I193" s="491"/>
      <c r="J193" s="491"/>
      <c r="K193" s="513">
        <v>0</v>
      </c>
      <c r="L193" s="491">
        <v>1</v>
      </c>
      <c r="M193" s="492">
        <v>176.32</v>
      </c>
    </row>
    <row r="194" spans="1:13" ht="14.45" customHeight="1" x14ac:dyDescent="0.2">
      <c r="A194" s="486" t="s">
        <v>519</v>
      </c>
      <c r="B194" s="487" t="s">
        <v>1943</v>
      </c>
      <c r="C194" s="487" t="s">
        <v>1548</v>
      </c>
      <c r="D194" s="487" t="s">
        <v>1189</v>
      </c>
      <c r="E194" s="487" t="s">
        <v>701</v>
      </c>
      <c r="F194" s="491">
        <v>1</v>
      </c>
      <c r="G194" s="491">
        <v>230.51</v>
      </c>
      <c r="H194" s="513">
        <v>1</v>
      </c>
      <c r="I194" s="491"/>
      <c r="J194" s="491"/>
      <c r="K194" s="513">
        <v>0</v>
      </c>
      <c r="L194" s="491">
        <v>1</v>
      </c>
      <c r="M194" s="492">
        <v>230.51</v>
      </c>
    </row>
    <row r="195" spans="1:13" ht="14.45" customHeight="1" x14ac:dyDescent="0.2">
      <c r="A195" s="486" t="s">
        <v>520</v>
      </c>
      <c r="B195" s="487" t="s">
        <v>1891</v>
      </c>
      <c r="C195" s="487" t="s">
        <v>927</v>
      </c>
      <c r="D195" s="487" t="s">
        <v>928</v>
      </c>
      <c r="E195" s="487" t="s">
        <v>929</v>
      </c>
      <c r="F195" s="491">
        <v>1</v>
      </c>
      <c r="G195" s="491">
        <v>172.91</v>
      </c>
      <c r="H195" s="513">
        <v>1</v>
      </c>
      <c r="I195" s="491"/>
      <c r="J195" s="491"/>
      <c r="K195" s="513">
        <v>0</v>
      </c>
      <c r="L195" s="491">
        <v>1</v>
      </c>
      <c r="M195" s="492">
        <v>172.91</v>
      </c>
    </row>
    <row r="196" spans="1:13" ht="14.45" customHeight="1" x14ac:dyDescent="0.2">
      <c r="A196" s="486" t="s">
        <v>520</v>
      </c>
      <c r="B196" s="487" t="s">
        <v>1891</v>
      </c>
      <c r="C196" s="487" t="s">
        <v>583</v>
      </c>
      <c r="D196" s="487" t="s">
        <v>584</v>
      </c>
      <c r="E196" s="487" t="s">
        <v>585</v>
      </c>
      <c r="F196" s="491"/>
      <c r="G196" s="491"/>
      <c r="H196" s="513">
        <v>0</v>
      </c>
      <c r="I196" s="491">
        <v>3</v>
      </c>
      <c r="J196" s="491">
        <v>308.79000000000002</v>
      </c>
      <c r="K196" s="513">
        <v>1</v>
      </c>
      <c r="L196" s="491">
        <v>3</v>
      </c>
      <c r="M196" s="492">
        <v>308.79000000000002</v>
      </c>
    </row>
    <row r="197" spans="1:13" ht="14.45" customHeight="1" x14ac:dyDescent="0.2">
      <c r="A197" s="486" t="s">
        <v>520</v>
      </c>
      <c r="B197" s="487" t="s">
        <v>1891</v>
      </c>
      <c r="C197" s="487" t="s">
        <v>1782</v>
      </c>
      <c r="D197" s="487" t="s">
        <v>1783</v>
      </c>
      <c r="E197" s="487" t="s">
        <v>1784</v>
      </c>
      <c r="F197" s="491">
        <v>6</v>
      </c>
      <c r="G197" s="491">
        <v>172.85999999999999</v>
      </c>
      <c r="H197" s="513">
        <v>1</v>
      </c>
      <c r="I197" s="491"/>
      <c r="J197" s="491"/>
      <c r="K197" s="513">
        <v>0</v>
      </c>
      <c r="L197" s="491">
        <v>6</v>
      </c>
      <c r="M197" s="492">
        <v>172.85999999999999</v>
      </c>
    </row>
    <row r="198" spans="1:13" ht="14.45" customHeight="1" x14ac:dyDescent="0.2">
      <c r="A198" s="486" t="s">
        <v>520</v>
      </c>
      <c r="B198" s="487" t="s">
        <v>1892</v>
      </c>
      <c r="C198" s="487" t="s">
        <v>860</v>
      </c>
      <c r="D198" s="487" t="s">
        <v>861</v>
      </c>
      <c r="E198" s="487" t="s">
        <v>862</v>
      </c>
      <c r="F198" s="491"/>
      <c r="G198" s="491"/>
      <c r="H198" s="513">
        <v>0</v>
      </c>
      <c r="I198" s="491">
        <v>2</v>
      </c>
      <c r="J198" s="491">
        <v>230.54</v>
      </c>
      <c r="K198" s="513">
        <v>1</v>
      </c>
      <c r="L198" s="491">
        <v>2</v>
      </c>
      <c r="M198" s="492">
        <v>230.54</v>
      </c>
    </row>
    <row r="199" spans="1:13" ht="14.45" customHeight="1" x14ac:dyDescent="0.2">
      <c r="A199" s="486" t="s">
        <v>520</v>
      </c>
      <c r="B199" s="487" t="s">
        <v>1893</v>
      </c>
      <c r="C199" s="487" t="s">
        <v>1777</v>
      </c>
      <c r="D199" s="487" t="s">
        <v>1778</v>
      </c>
      <c r="E199" s="487" t="s">
        <v>1779</v>
      </c>
      <c r="F199" s="491">
        <v>4</v>
      </c>
      <c r="G199" s="491">
        <v>345.72</v>
      </c>
      <c r="H199" s="513">
        <v>1</v>
      </c>
      <c r="I199" s="491"/>
      <c r="J199" s="491"/>
      <c r="K199" s="513">
        <v>0</v>
      </c>
      <c r="L199" s="491">
        <v>4</v>
      </c>
      <c r="M199" s="492">
        <v>345.72</v>
      </c>
    </row>
    <row r="200" spans="1:13" ht="14.45" customHeight="1" x14ac:dyDescent="0.2">
      <c r="A200" s="486" t="s">
        <v>520</v>
      </c>
      <c r="B200" s="487" t="s">
        <v>1893</v>
      </c>
      <c r="C200" s="487" t="s">
        <v>881</v>
      </c>
      <c r="D200" s="487" t="s">
        <v>882</v>
      </c>
      <c r="E200" s="487" t="s">
        <v>883</v>
      </c>
      <c r="F200" s="491"/>
      <c r="G200" s="491"/>
      <c r="H200" s="513">
        <v>0</v>
      </c>
      <c r="I200" s="491">
        <v>3</v>
      </c>
      <c r="J200" s="491">
        <v>259.23</v>
      </c>
      <c r="K200" s="513">
        <v>1</v>
      </c>
      <c r="L200" s="491">
        <v>3</v>
      </c>
      <c r="M200" s="492">
        <v>259.23</v>
      </c>
    </row>
    <row r="201" spans="1:13" ht="14.45" customHeight="1" x14ac:dyDescent="0.2">
      <c r="A201" s="486" t="s">
        <v>520</v>
      </c>
      <c r="B201" s="487" t="s">
        <v>1893</v>
      </c>
      <c r="C201" s="487" t="s">
        <v>1780</v>
      </c>
      <c r="D201" s="487" t="s">
        <v>1778</v>
      </c>
      <c r="E201" s="487" t="s">
        <v>1781</v>
      </c>
      <c r="F201" s="491">
        <v>3</v>
      </c>
      <c r="G201" s="491">
        <v>129.63</v>
      </c>
      <c r="H201" s="513">
        <v>1</v>
      </c>
      <c r="I201" s="491"/>
      <c r="J201" s="491"/>
      <c r="K201" s="513">
        <v>0</v>
      </c>
      <c r="L201" s="491">
        <v>3</v>
      </c>
      <c r="M201" s="492">
        <v>129.63</v>
      </c>
    </row>
    <row r="202" spans="1:13" ht="14.45" customHeight="1" x14ac:dyDescent="0.2">
      <c r="A202" s="486" t="s">
        <v>520</v>
      </c>
      <c r="B202" s="487" t="s">
        <v>1893</v>
      </c>
      <c r="C202" s="487" t="s">
        <v>886</v>
      </c>
      <c r="D202" s="487" t="s">
        <v>882</v>
      </c>
      <c r="E202" s="487" t="s">
        <v>887</v>
      </c>
      <c r="F202" s="491"/>
      <c r="G202" s="491"/>
      <c r="H202" s="513">
        <v>0</v>
      </c>
      <c r="I202" s="491">
        <v>2</v>
      </c>
      <c r="J202" s="491">
        <v>146.9</v>
      </c>
      <c r="K202" s="513">
        <v>1</v>
      </c>
      <c r="L202" s="491">
        <v>2</v>
      </c>
      <c r="M202" s="492">
        <v>146.9</v>
      </c>
    </row>
    <row r="203" spans="1:13" ht="14.45" customHeight="1" x14ac:dyDescent="0.2">
      <c r="A203" s="486" t="s">
        <v>520</v>
      </c>
      <c r="B203" s="487" t="s">
        <v>1893</v>
      </c>
      <c r="C203" s="487" t="s">
        <v>884</v>
      </c>
      <c r="D203" s="487" t="s">
        <v>882</v>
      </c>
      <c r="E203" s="487" t="s">
        <v>885</v>
      </c>
      <c r="F203" s="491"/>
      <c r="G203" s="491"/>
      <c r="H203" s="513">
        <v>0</v>
      </c>
      <c r="I203" s="491">
        <v>3</v>
      </c>
      <c r="J203" s="491">
        <v>129.63</v>
      </c>
      <c r="K203" s="513">
        <v>1</v>
      </c>
      <c r="L203" s="491">
        <v>3</v>
      </c>
      <c r="M203" s="492">
        <v>129.63</v>
      </c>
    </row>
    <row r="204" spans="1:13" ht="14.45" customHeight="1" x14ac:dyDescent="0.2">
      <c r="A204" s="486" t="s">
        <v>520</v>
      </c>
      <c r="B204" s="487" t="s">
        <v>1893</v>
      </c>
      <c r="C204" s="487" t="s">
        <v>1260</v>
      </c>
      <c r="D204" s="487" t="s">
        <v>1261</v>
      </c>
      <c r="E204" s="487" t="s">
        <v>532</v>
      </c>
      <c r="F204" s="491">
        <v>1</v>
      </c>
      <c r="G204" s="491">
        <v>43.21</v>
      </c>
      <c r="H204" s="513">
        <v>1</v>
      </c>
      <c r="I204" s="491"/>
      <c r="J204" s="491"/>
      <c r="K204" s="513">
        <v>0</v>
      </c>
      <c r="L204" s="491">
        <v>1</v>
      </c>
      <c r="M204" s="492">
        <v>43.21</v>
      </c>
    </row>
    <row r="205" spans="1:13" ht="14.45" customHeight="1" x14ac:dyDescent="0.2">
      <c r="A205" s="486" t="s">
        <v>520</v>
      </c>
      <c r="B205" s="487" t="s">
        <v>1894</v>
      </c>
      <c r="C205" s="487" t="s">
        <v>769</v>
      </c>
      <c r="D205" s="487" t="s">
        <v>767</v>
      </c>
      <c r="E205" s="487" t="s">
        <v>770</v>
      </c>
      <c r="F205" s="491">
        <v>1</v>
      </c>
      <c r="G205" s="491">
        <v>83.28</v>
      </c>
      <c r="H205" s="513">
        <v>1</v>
      </c>
      <c r="I205" s="491"/>
      <c r="J205" s="491"/>
      <c r="K205" s="513">
        <v>0</v>
      </c>
      <c r="L205" s="491">
        <v>1</v>
      </c>
      <c r="M205" s="492">
        <v>83.28</v>
      </c>
    </row>
    <row r="206" spans="1:13" ht="14.45" customHeight="1" x14ac:dyDescent="0.2">
      <c r="A206" s="486" t="s">
        <v>520</v>
      </c>
      <c r="B206" s="487" t="s">
        <v>1895</v>
      </c>
      <c r="C206" s="487" t="s">
        <v>1054</v>
      </c>
      <c r="D206" s="487" t="s">
        <v>1055</v>
      </c>
      <c r="E206" s="487" t="s">
        <v>1056</v>
      </c>
      <c r="F206" s="491"/>
      <c r="G206" s="491"/>
      <c r="H206" s="513">
        <v>0</v>
      </c>
      <c r="I206" s="491">
        <v>8</v>
      </c>
      <c r="J206" s="491">
        <v>1477.92</v>
      </c>
      <c r="K206" s="513">
        <v>1</v>
      </c>
      <c r="L206" s="491">
        <v>8</v>
      </c>
      <c r="M206" s="492">
        <v>1477.92</v>
      </c>
    </row>
    <row r="207" spans="1:13" ht="14.45" customHeight="1" x14ac:dyDescent="0.2">
      <c r="A207" s="486" t="s">
        <v>520</v>
      </c>
      <c r="B207" s="487" t="s">
        <v>1895</v>
      </c>
      <c r="C207" s="487" t="s">
        <v>1057</v>
      </c>
      <c r="D207" s="487" t="s">
        <v>1058</v>
      </c>
      <c r="E207" s="487" t="s">
        <v>1059</v>
      </c>
      <c r="F207" s="491"/>
      <c r="G207" s="491"/>
      <c r="H207" s="513">
        <v>0</v>
      </c>
      <c r="I207" s="491">
        <v>2</v>
      </c>
      <c r="J207" s="491">
        <v>241.22</v>
      </c>
      <c r="K207" s="513">
        <v>1</v>
      </c>
      <c r="L207" s="491">
        <v>2</v>
      </c>
      <c r="M207" s="492">
        <v>241.22</v>
      </c>
    </row>
    <row r="208" spans="1:13" ht="14.45" customHeight="1" x14ac:dyDescent="0.2">
      <c r="A208" s="486" t="s">
        <v>520</v>
      </c>
      <c r="B208" s="487" t="s">
        <v>1897</v>
      </c>
      <c r="C208" s="487" t="s">
        <v>1245</v>
      </c>
      <c r="D208" s="487" t="s">
        <v>1246</v>
      </c>
      <c r="E208" s="487" t="s">
        <v>1247</v>
      </c>
      <c r="F208" s="491"/>
      <c r="G208" s="491"/>
      <c r="H208" s="513">
        <v>0</v>
      </c>
      <c r="I208" s="491">
        <v>18</v>
      </c>
      <c r="J208" s="491">
        <v>1681.74</v>
      </c>
      <c r="K208" s="513">
        <v>1</v>
      </c>
      <c r="L208" s="491">
        <v>18</v>
      </c>
      <c r="M208" s="492">
        <v>1681.74</v>
      </c>
    </row>
    <row r="209" spans="1:13" ht="14.45" customHeight="1" x14ac:dyDescent="0.2">
      <c r="A209" s="486" t="s">
        <v>520</v>
      </c>
      <c r="B209" s="487" t="s">
        <v>1897</v>
      </c>
      <c r="C209" s="487" t="s">
        <v>1771</v>
      </c>
      <c r="D209" s="487" t="s">
        <v>1772</v>
      </c>
      <c r="E209" s="487" t="s">
        <v>1773</v>
      </c>
      <c r="F209" s="491">
        <v>1</v>
      </c>
      <c r="G209" s="491">
        <v>333.7</v>
      </c>
      <c r="H209" s="513">
        <v>1</v>
      </c>
      <c r="I209" s="491"/>
      <c r="J209" s="491"/>
      <c r="K209" s="513">
        <v>0</v>
      </c>
      <c r="L209" s="491">
        <v>1</v>
      </c>
      <c r="M209" s="492">
        <v>333.7</v>
      </c>
    </row>
    <row r="210" spans="1:13" ht="14.45" customHeight="1" x14ac:dyDescent="0.2">
      <c r="A210" s="486" t="s">
        <v>520</v>
      </c>
      <c r="B210" s="487" t="s">
        <v>1898</v>
      </c>
      <c r="C210" s="487" t="s">
        <v>966</v>
      </c>
      <c r="D210" s="487" t="s">
        <v>967</v>
      </c>
      <c r="E210" s="487" t="s">
        <v>961</v>
      </c>
      <c r="F210" s="491"/>
      <c r="G210" s="491"/>
      <c r="H210" s="513">
        <v>0</v>
      </c>
      <c r="I210" s="491">
        <v>20</v>
      </c>
      <c r="J210" s="491">
        <v>6404.1999999999989</v>
      </c>
      <c r="K210" s="513">
        <v>1</v>
      </c>
      <c r="L210" s="491">
        <v>20</v>
      </c>
      <c r="M210" s="492">
        <v>6404.1999999999989</v>
      </c>
    </row>
    <row r="211" spans="1:13" ht="14.45" customHeight="1" x14ac:dyDescent="0.2">
      <c r="A211" s="486" t="s">
        <v>520</v>
      </c>
      <c r="B211" s="487" t="s">
        <v>1898</v>
      </c>
      <c r="C211" s="487" t="s">
        <v>1312</v>
      </c>
      <c r="D211" s="487" t="s">
        <v>967</v>
      </c>
      <c r="E211" s="487" t="s">
        <v>1313</v>
      </c>
      <c r="F211" s="491"/>
      <c r="G211" s="491"/>
      <c r="H211" s="513">
        <v>0</v>
      </c>
      <c r="I211" s="491">
        <v>6</v>
      </c>
      <c r="J211" s="491">
        <v>3842.46</v>
      </c>
      <c r="K211" s="513">
        <v>1</v>
      </c>
      <c r="L211" s="491">
        <v>6</v>
      </c>
      <c r="M211" s="492">
        <v>3842.46</v>
      </c>
    </row>
    <row r="212" spans="1:13" ht="14.45" customHeight="1" x14ac:dyDescent="0.2">
      <c r="A212" s="486" t="s">
        <v>520</v>
      </c>
      <c r="B212" s="487" t="s">
        <v>1899</v>
      </c>
      <c r="C212" s="487" t="s">
        <v>1039</v>
      </c>
      <c r="D212" s="487" t="s">
        <v>1040</v>
      </c>
      <c r="E212" s="487" t="s">
        <v>1041</v>
      </c>
      <c r="F212" s="491"/>
      <c r="G212" s="491"/>
      <c r="H212" s="513">
        <v>0</v>
      </c>
      <c r="I212" s="491">
        <v>14</v>
      </c>
      <c r="J212" s="491">
        <v>1838.48</v>
      </c>
      <c r="K212" s="513">
        <v>1</v>
      </c>
      <c r="L212" s="491">
        <v>14</v>
      </c>
      <c r="M212" s="492">
        <v>1838.48</v>
      </c>
    </row>
    <row r="213" spans="1:13" ht="14.45" customHeight="1" x14ac:dyDescent="0.2">
      <c r="A213" s="486" t="s">
        <v>520</v>
      </c>
      <c r="B213" s="487" t="s">
        <v>1899</v>
      </c>
      <c r="C213" s="487" t="s">
        <v>804</v>
      </c>
      <c r="D213" s="487" t="s">
        <v>1900</v>
      </c>
      <c r="E213" s="487" t="s">
        <v>1901</v>
      </c>
      <c r="F213" s="491">
        <v>2</v>
      </c>
      <c r="G213" s="491">
        <v>0</v>
      </c>
      <c r="H213" s="513"/>
      <c r="I213" s="491"/>
      <c r="J213" s="491"/>
      <c r="K213" s="513"/>
      <c r="L213" s="491">
        <v>2</v>
      </c>
      <c r="M213" s="492">
        <v>0</v>
      </c>
    </row>
    <row r="214" spans="1:13" ht="14.45" customHeight="1" x14ac:dyDescent="0.2">
      <c r="A214" s="486" t="s">
        <v>520</v>
      </c>
      <c r="B214" s="487" t="s">
        <v>1944</v>
      </c>
      <c r="C214" s="487" t="s">
        <v>1275</v>
      </c>
      <c r="D214" s="487" t="s">
        <v>1276</v>
      </c>
      <c r="E214" s="487" t="s">
        <v>1277</v>
      </c>
      <c r="F214" s="491"/>
      <c r="G214" s="491"/>
      <c r="H214" s="513">
        <v>0</v>
      </c>
      <c r="I214" s="491">
        <v>3</v>
      </c>
      <c r="J214" s="491">
        <v>421.77</v>
      </c>
      <c r="K214" s="513">
        <v>1</v>
      </c>
      <c r="L214" s="491">
        <v>3</v>
      </c>
      <c r="M214" s="492">
        <v>421.77</v>
      </c>
    </row>
    <row r="215" spans="1:13" ht="14.45" customHeight="1" x14ac:dyDescent="0.2">
      <c r="A215" s="486" t="s">
        <v>520</v>
      </c>
      <c r="B215" s="487" t="s">
        <v>1903</v>
      </c>
      <c r="C215" s="487" t="s">
        <v>734</v>
      </c>
      <c r="D215" s="487" t="s">
        <v>735</v>
      </c>
      <c r="E215" s="487" t="s">
        <v>736</v>
      </c>
      <c r="F215" s="491"/>
      <c r="G215" s="491"/>
      <c r="H215" s="513">
        <v>0</v>
      </c>
      <c r="I215" s="491">
        <v>1</v>
      </c>
      <c r="J215" s="491">
        <v>300.31</v>
      </c>
      <c r="K215" s="513">
        <v>1</v>
      </c>
      <c r="L215" s="491">
        <v>1</v>
      </c>
      <c r="M215" s="492">
        <v>300.31</v>
      </c>
    </row>
    <row r="216" spans="1:13" ht="14.45" customHeight="1" x14ac:dyDescent="0.2">
      <c r="A216" s="486" t="s">
        <v>520</v>
      </c>
      <c r="B216" s="487" t="s">
        <v>1904</v>
      </c>
      <c r="C216" s="487" t="s">
        <v>760</v>
      </c>
      <c r="D216" s="487" t="s">
        <v>761</v>
      </c>
      <c r="E216" s="487" t="s">
        <v>762</v>
      </c>
      <c r="F216" s="491"/>
      <c r="G216" s="491"/>
      <c r="H216" s="513">
        <v>0</v>
      </c>
      <c r="I216" s="491">
        <v>2</v>
      </c>
      <c r="J216" s="491">
        <v>85.02</v>
      </c>
      <c r="K216" s="513">
        <v>1</v>
      </c>
      <c r="L216" s="491">
        <v>2</v>
      </c>
      <c r="M216" s="492">
        <v>85.02</v>
      </c>
    </row>
    <row r="217" spans="1:13" ht="14.45" customHeight="1" x14ac:dyDescent="0.2">
      <c r="A217" s="486" t="s">
        <v>520</v>
      </c>
      <c r="B217" s="487" t="s">
        <v>1904</v>
      </c>
      <c r="C217" s="487" t="s">
        <v>1208</v>
      </c>
      <c r="D217" s="487" t="s">
        <v>761</v>
      </c>
      <c r="E217" s="487" t="s">
        <v>1209</v>
      </c>
      <c r="F217" s="491"/>
      <c r="G217" s="491"/>
      <c r="H217" s="513">
        <v>0</v>
      </c>
      <c r="I217" s="491">
        <v>3</v>
      </c>
      <c r="J217" s="491">
        <v>255.06</v>
      </c>
      <c r="K217" s="513">
        <v>1</v>
      </c>
      <c r="L217" s="491">
        <v>3</v>
      </c>
      <c r="M217" s="492">
        <v>255.06</v>
      </c>
    </row>
    <row r="218" spans="1:13" ht="14.45" customHeight="1" x14ac:dyDescent="0.2">
      <c r="A218" s="486" t="s">
        <v>520</v>
      </c>
      <c r="B218" s="487" t="s">
        <v>1904</v>
      </c>
      <c r="C218" s="487" t="s">
        <v>763</v>
      </c>
      <c r="D218" s="487" t="s">
        <v>764</v>
      </c>
      <c r="E218" s="487" t="s">
        <v>762</v>
      </c>
      <c r="F218" s="491">
        <v>6</v>
      </c>
      <c r="G218" s="491">
        <v>255.06</v>
      </c>
      <c r="H218" s="513">
        <v>1</v>
      </c>
      <c r="I218" s="491"/>
      <c r="J218" s="491"/>
      <c r="K218" s="513">
        <v>0</v>
      </c>
      <c r="L218" s="491">
        <v>6</v>
      </c>
      <c r="M218" s="492">
        <v>255.06</v>
      </c>
    </row>
    <row r="219" spans="1:13" ht="14.45" customHeight="1" x14ac:dyDescent="0.2">
      <c r="A219" s="486" t="s">
        <v>520</v>
      </c>
      <c r="B219" s="487" t="s">
        <v>1907</v>
      </c>
      <c r="C219" s="487" t="s">
        <v>888</v>
      </c>
      <c r="D219" s="487" t="s">
        <v>889</v>
      </c>
      <c r="E219" s="487" t="s">
        <v>540</v>
      </c>
      <c r="F219" s="491">
        <v>1</v>
      </c>
      <c r="G219" s="491">
        <v>109.95</v>
      </c>
      <c r="H219" s="513">
        <v>1</v>
      </c>
      <c r="I219" s="491"/>
      <c r="J219" s="491"/>
      <c r="K219" s="513">
        <v>0</v>
      </c>
      <c r="L219" s="491">
        <v>1</v>
      </c>
      <c r="M219" s="492">
        <v>109.95</v>
      </c>
    </row>
    <row r="220" spans="1:13" ht="14.45" customHeight="1" x14ac:dyDescent="0.2">
      <c r="A220" s="486" t="s">
        <v>520</v>
      </c>
      <c r="B220" s="487" t="s">
        <v>1907</v>
      </c>
      <c r="C220" s="487" t="s">
        <v>1262</v>
      </c>
      <c r="D220" s="487" t="s">
        <v>572</v>
      </c>
      <c r="E220" s="487" t="s">
        <v>1263</v>
      </c>
      <c r="F220" s="491">
        <v>1</v>
      </c>
      <c r="G220" s="491">
        <v>38.04</v>
      </c>
      <c r="H220" s="513">
        <v>1</v>
      </c>
      <c r="I220" s="491"/>
      <c r="J220" s="491"/>
      <c r="K220" s="513">
        <v>0</v>
      </c>
      <c r="L220" s="491">
        <v>1</v>
      </c>
      <c r="M220" s="492">
        <v>38.04</v>
      </c>
    </row>
    <row r="221" spans="1:13" ht="14.45" customHeight="1" x14ac:dyDescent="0.2">
      <c r="A221" s="486" t="s">
        <v>520</v>
      </c>
      <c r="B221" s="487" t="s">
        <v>1907</v>
      </c>
      <c r="C221" s="487" t="s">
        <v>1264</v>
      </c>
      <c r="D221" s="487" t="s">
        <v>895</v>
      </c>
      <c r="E221" s="487" t="s">
        <v>896</v>
      </c>
      <c r="F221" s="491">
        <v>3</v>
      </c>
      <c r="G221" s="491">
        <v>702.21</v>
      </c>
      <c r="H221" s="513">
        <v>1</v>
      </c>
      <c r="I221" s="491"/>
      <c r="J221" s="491"/>
      <c r="K221" s="513">
        <v>0</v>
      </c>
      <c r="L221" s="491">
        <v>3</v>
      </c>
      <c r="M221" s="492">
        <v>702.21</v>
      </c>
    </row>
    <row r="222" spans="1:13" ht="14.45" customHeight="1" x14ac:dyDescent="0.2">
      <c r="A222" s="486" t="s">
        <v>520</v>
      </c>
      <c r="B222" s="487" t="s">
        <v>1907</v>
      </c>
      <c r="C222" s="487" t="s">
        <v>892</v>
      </c>
      <c r="D222" s="487" t="s">
        <v>572</v>
      </c>
      <c r="E222" s="487" t="s">
        <v>893</v>
      </c>
      <c r="F222" s="491">
        <v>2</v>
      </c>
      <c r="G222" s="491">
        <v>234.06</v>
      </c>
      <c r="H222" s="513">
        <v>1</v>
      </c>
      <c r="I222" s="491"/>
      <c r="J222" s="491"/>
      <c r="K222" s="513">
        <v>0</v>
      </c>
      <c r="L222" s="491">
        <v>2</v>
      </c>
      <c r="M222" s="492">
        <v>234.06</v>
      </c>
    </row>
    <row r="223" spans="1:13" ht="14.45" customHeight="1" x14ac:dyDescent="0.2">
      <c r="A223" s="486" t="s">
        <v>520</v>
      </c>
      <c r="B223" s="487" t="s">
        <v>1907</v>
      </c>
      <c r="C223" s="487" t="s">
        <v>571</v>
      </c>
      <c r="D223" s="487" t="s">
        <v>572</v>
      </c>
      <c r="E223" s="487" t="s">
        <v>573</v>
      </c>
      <c r="F223" s="491">
        <v>2</v>
      </c>
      <c r="G223" s="491">
        <v>117.04</v>
      </c>
      <c r="H223" s="513">
        <v>1</v>
      </c>
      <c r="I223" s="491"/>
      <c r="J223" s="491"/>
      <c r="K223" s="513">
        <v>0</v>
      </c>
      <c r="L223" s="491">
        <v>2</v>
      </c>
      <c r="M223" s="492">
        <v>117.04</v>
      </c>
    </row>
    <row r="224" spans="1:13" ht="14.45" customHeight="1" x14ac:dyDescent="0.2">
      <c r="A224" s="486" t="s">
        <v>520</v>
      </c>
      <c r="B224" s="487" t="s">
        <v>1907</v>
      </c>
      <c r="C224" s="487" t="s">
        <v>1265</v>
      </c>
      <c r="D224" s="487" t="s">
        <v>1266</v>
      </c>
      <c r="E224" s="487" t="s">
        <v>1267</v>
      </c>
      <c r="F224" s="491"/>
      <c r="G224" s="491"/>
      <c r="H224" s="513">
        <v>0</v>
      </c>
      <c r="I224" s="491">
        <v>3</v>
      </c>
      <c r="J224" s="491">
        <v>82.47</v>
      </c>
      <c r="K224" s="513">
        <v>1</v>
      </c>
      <c r="L224" s="491">
        <v>3</v>
      </c>
      <c r="M224" s="492">
        <v>82.47</v>
      </c>
    </row>
    <row r="225" spans="1:13" ht="14.45" customHeight="1" x14ac:dyDescent="0.2">
      <c r="A225" s="486" t="s">
        <v>520</v>
      </c>
      <c r="B225" s="487" t="s">
        <v>1907</v>
      </c>
      <c r="C225" s="487" t="s">
        <v>1268</v>
      </c>
      <c r="D225" s="487" t="s">
        <v>1269</v>
      </c>
      <c r="E225" s="487" t="s">
        <v>1270</v>
      </c>
      <c r="F225" s="491">
        <v>2</v>
      </c>
      <c r="G225" s="491">
        <v>70.22</v>
      </c>
      <c r="H225" s="513">
        <v>1</v>
      </c>
      <c r="I225" s="491"/>
      <c r="J225" s="491"/>
      <c r="K225" s="513">
        <v>0</v>
      </c>
      <c r="L225" s="491">
        <v>2</v>
      </c>
      <c r="M225" s="492">
        <v>70.22</v>
      </c>
    </row>
    <row r="226" spans="1:13" ht="14.45" customHeight="1" x14ac:dyDescent="0.2">
      <c r="A226" s="486" t="s">
        <v>520</v>
      </c>
      <c r="B226" s="487" t="s">
        <v>1908</v>
      </c>
      <c r="C226" s="487" t="s">
        <v>683</v>
      </c>
      <c r="D226" s="487" t="s">
        <v>684</v>
      </c>
      <c r="E226" s="487" t="s">
        <v>685</v>
      </c>
      <c r="F226" s="491"/>
      <c r="G226" s="491"/>
      <c r="H226" s="513">
        <v>0</v>
      </c>
      <c r="I226" s="491">
        <v>4</v>
      </c>
      <c r="J226" s="491">
        <v>262.16000000000003</v>
      </c>
      <c r="K226" s="513">
        <v>1</v>
      </c>
      <c r="L226" s="491">
        <v>4</v>
      </c>
      <c r="M226" s="492">
        <v>262.16000000000003</v>
      </c>
    </row>
    <row r="227" spans="1:13" ht="14.45" customHeight="1" x14ac:dyDescent="0.2">
      <c r="A227" s="486" t="s">
        <v>520</v>
      </c>
      <c r="B227" s="487" t="s">
        <v>1908</v>
      </c>
      <c r="C227" s="487" t="s">
        <v>686</v>
      </c>
      <c r="D227" s="487" t="s">
        <v>684</v>
      </c>
      <c r="E227" s="487" t="s">
        <v>687</v>
      </c>
      <c r="F227" s="491"/>
      <c r="G227" s="491"/>
      <c r="H227" s="513">
        <v>0</v>
      </c>
      <c r="I227" s="491">
        <v>2</v>
      </c>
      <c r="J227" s="491">
        <v>458.76</v>
      </c>
      <c r="K227" s="513">
        <v>1</v>
      </c>
      <c r="L227" s="491">
        <v>2</v>
      </c>
      <c r="M227" s="492">
        <v>458.76</v>
      </c>
    </row>
    <row r="228" spans="1:13" ht="14.45" customHeight="1" x14ac:dyDescent="0.2">
      <c r="A228" s="486" t="s">
        <v>520</v>
      </c>
      <c r="B228" s="487" t="s">
        <v>1909</v>
      </c>
      <c r="C228" s="487" t="s">
        <v>698</v>
      </c>
      <c r="D228" s="487" t="s">
        <v>699</v>
      </c>
      <c r="E228" s="487" t="s">
        <v>697</v>
      </c>
      <c r="F228" s="491">
        <v>5</v>
      </c>
      <c r="G228" s="491">
        <v>175.55</v>
      </c>
      <c r="H228" s="513">
        <v>1</v>
      </c>
      <c r="I228" s="491"/>
      <c r="J228" s="491"/>
      <c r="K228" s="513">
        <v>0</v>
      </c>
      <c r="L228" s="491">
        <v>5</v>
      </c>
      <c r="M228" s="492">
        <v>175.55</v>
      </c>
    </row>
    <row r="229" spans="1:13" ht="14.45" customHeight="1" x14ac:dyDescent="0.2">
      <c r="A229" s="486" t="s">
        <v>520</v>
      </c>
      <c r="B229" s="487" t="s">
        <v>1909</v>
      </c>
      <c r="C229" s="487" t="s">
        <v>1747</v>
      </c>
      <c r="D229" s="487" t="s">
        <v>699</v>
      </c>
      <c r="E229" s="487" t="s">
        <v>663</v>
      </c>
      <c r="F229" s="491">
        <v>1</v>
      </c>
      <c r="G229" s="491">
        <v>234.07</v>
      </c>
      <c r="H229" s="513">
        <v>1</v>
      </c>
      <c r="I229" s="491"/>
      <c r="J229" s="491"/>
      <c r="K229" s="513">
        <v>0</v>
      </c>
      <c r="L229" s="491">
        <v>1</v>
      </c>
      <c r="M229" s="492">
        <v>234.07</v>
      </c>
    </row>
    <row r="230" spans="1:13" ht="14.45" customHeight="1" x14ac:dyDescent="0.2">
      <c r="A230" s="486" t="s">
        <v>520</v>
      </c>
      <c r="B230" s="487" t="s">
        <v>1909</v>
      </c>
      <c r="C230" s="487" t="s">
        <v>691</v>
      </c>
      <c r="D230" s="487" t="s">
        <v>692</v>
      </c>
      <c r="E230" s="487" t="s">
        <v>693</v>
      </c>
      <c r="F230" s="491">
        <v>1</v>
      </c>
      <c r="G230" s="491">
        <v>0</v>
      </c>
      <c r="H230" s="513"/>
      <c r="I230" s="491"/>
      <c r="J230" s="491"/>
      <c r="K230" s="513"/>
      <c r="L230" s="491">
        <v>1</v>
      </c>
      <c r="M230" s="492">
        <v>0</v>
      </c>
    </row>
    <row r="231" spans="1:13" ht="14.45" customHeight="1" x14ac:dyDescent="0.2">
      <c r="A231" s="486" t="s">
        <v>520</v>
      </c>
      <c r="B231" s="487" t="s">
        <v>1909</v>
      </c>
      <c r="C231" s="487" t="s">
        <v>694</v>
      </c>
      <c r="D231" s="487" t="s">
        <v>692</v>
      </c>
      <c r="E231" s="487" t="s">
        <v>554</v>
      </c>
      <c r="F231" s="491">
        <v>1</v>
      </c>
      <c r="G231" s="491">
        <v>0</v>
      </c>
      <c r="H231" s="513"/>
      <c r="I231" s="491"/>
      <c r="J231" s="491"/>
      <c r="K231" s="513"/>
      <c r="L231" s="491">
        <v>1</v>
      </c>
      <c r="M231" s="492">
        <v>0</v>
      </c>
    </row>
    <row r="232" spans="1:13" ht="14.45" customHeight="1" x14ac:dyDescent="0.2">
      <c r="A232" s="486" t="s">
        <v>520</v>
      </c>
      <c r="B232" s="487" t="s">
        <v>1909</v>
      </c>
      <c r="C232" s="487" t="s">
        <v>1163</v>
      </c>
      <c r="D232" s="487" t="s">
        <v>692</v>
      </c>
      <c r="E232" s="487" t="s">
        <v>697</v>
      </c>
      <c r="F232" s="491">
        <v>8</v>
      </c>
      <c r="G232" s="491">
        <v>280.88</v>
      </c>
      <c r="H232" s="513">
        <v>1</v>
      </c>
      <c r="I232" s="491"/>
      <c r="J232" s="491"/>
      <c r="K232" s="513">
        <v>0</v>
      </c>
      <c r="L232" s="491">
        <v>8</v>
      </c>
      <c r="M232" s="492">
        <v>280.88</v>
      </c>
    </row>
    <row r="233" spans="1:13" ht="14.45" customHeight="1" x14ac:dyDescent="0.2">
      <c r="A233" s="486" t="s">
        <v>520</v>
      </c>
      <c r="B233" s="487" t="s">
        <v>1909</v>
      </c>
      <c r="C233" s="487" t="s">
        <v>1165</v>
      </c>
      <c r="D233" s="487" t="s">
        <v>1166</v>
      </c>
      <c r="E233" s="487" t="s">
        <v>1167</v>
      </c>
      <c r="F233" s="491">
        <v>6</v>
      </c>
      <c r="G233" s="491">
        <v>210.66</v>
      </c>
      <c r="H233" s="513">
        <v>1</v>
      </c>
      <c r="I233" s="491"/>
      <c r="J233" s="491"/>
      <c r="K233" s="513">
        <v>0</v>
      </c>
      <c r="L233" s="491">
        <v>6</v>
      </c>
      <c r="M233" s="492">
        <v>210.66</v>
      </c>
    </row>
    <row r="234" spans="1:13" ht="14.45" customHeight="1" x14ac:dyDescent="0.2">
      <c r="A234" s="486" t="s">
        <v>520</v>
      </c>
      <c r="B234" s="487" t="s">
        <v>1909</v>
      </c>
      <c r="C234" s="487" t="s">
        <v>1748</v>
      </c>
      <c r="D234" s="487" t="s">
        <v>699</v>
      </c>
      <c r="E234" s="487" t="s">
        <v>1170</v>
      </c>
      <c r="F234" s="491">
        <v>3</v>
      </c>
      <c r="G234" s="491">
        <v>52.679999999999993</v>
      </c>
      <c r="H234" s="513">
        <v>1</v>
      </c>
      <c r="I234" s="491"/>
      <c r="J234" s="491"/>
      <c r="K234" s="513">
        <v>0</v>
      </c>
      <c r="L234" s="491">
        <v>3</v>
      </c>
      <c r="M234" s="492">
        <v>52.679999999999993</v>
      </c>
    </row>
    <row r="235" spans="1:13" ht="14.45" customHeight="1" x14ac:dyDescent="0.2">
      <c r="A235" s="486" t="s">
        <v>520</v>
      </c>
      <c r="B235" s="487" t="s">
        <v>1909</v>
      </c>
      <c r="C235" s="487" t="s">
        <v>1164</v>
      </c>
      <c r="D235" s="487" t="s">
        <v>699</v>
      </c>
      <c r="E235" s="487" t="s">
        <v>701</v>
      </c>
      <c r="F235" s="491">
        <v>3</v>
      </c>
      <c r="G235" s="491">
        <v>351.09000000000003</v>
      </c>
      <c r="H235" s="513">
        <v>1</v>
      </c>
      <c r="I235" s="491"/>
      <c r="J235" s="491"/>
      <c r="K235" s="513">
        <v>0</v>
      </c>
      <c r="L235" s="491">
        <v>3</v>
      </c>
      <c r="M235" s="492">
        <v>351.09000000000003</v>
      </c>
    </row>
    <row r="236" spans="1:13" ht="14.45" customHeight="1" x14ac:dyDescent="0.2">
      <c r="A236" s="486" t="s">
        <v>520</v>
      </c>
      <c r="B236" s="487" t="s">
        <v>1909</v>
      </c>
      <c r="C236" s="487" t="s">
        <v>1168</v>
      </c>
      <c r="D236" s="487" t="s">
        <v>699</v>
      </c>
      <c r="E236" s="487" t="s">
        <v>663</v>
      </c>
      <c r="F236" s="491"/>
      <c r="G236" s="491"/>
      <c r="H236" s="513">
        <v>0</v>
      </c>
      <c r="I236" s="491">
        <v>1</v>
      </c>
      <c r="J236" s="491">
        <v>234.07</v>
      </c>
      <c r="K236" s="513">
        <v>1</v>
      </c>
      <c r="L236" s="491">
        <v>1</v>
      </c>
      <c r="M236" s="492">
        <v>234.07</v>
      </c>
    </row>
    <row r="237" spans="1:13" ht="14.45" customHeight="1" x14ac:dyDescent="0.2">
      <c r="A237" s="486" t="s">
        <v>520</v>
      </c>
      <c r="B237" s="487" t="s">
        <v>1909</v>
      </c>
      <c r="C237" s="487" t="s">
        <v>1169</v>
      </c>
      <c r="D237" s="487" t="s">
        <v>699</v>
      </c>
      <c r="E237" s="487" t="s">
        <v>1170</v>
      </c>
      <c r="F237" s="491"/>
      <c r="G237" s="491"/>
      <c r="H237" s="513">
        <v>0</v>
      </c>
      <c r="I237" s="491">
        <v>4</v>
      </c>
      <c r="J237" s="491">
        <v>70.239999999999995</v>
      </c>
      <c r="K237" s="513">
        <v>1</v>
      </c>
      <c r="L237" s="491">
        <v>4</v>
      </c>
      <c r="M237" s="492">
        <v>70.239999999999995</v>
      </c>
    </row>
    <row r="238" spans="1:13" ht="14.45" customHeight="1" x14ac:dyDescent="0.2">
      <c r="A238" s="486" t="s">
        <v>520</v>
      </c>
      <c r="B238" s="487" t="s">
        <v>1909</v>
      </c>
      <c r="C238" s="487" t="s">
        <v>702</v>
      </c>
      <c r="D238" s="487" t="s">
        <v>699</v>
      </c>
      <c r="E238" s="487" t="s">
        <v>701</v>
      </c>
      <c r="F238" s="491"/>
      <c r="G238" s="491"/>
      <c r="H238" s="513">
        <v>0</v>
      </c>
      <c r="I238" s="491">
        <v>3</v>
      </c>
      <c r="J238" s="491">
        <v>351.09000000000003</v>
      </c>
      <c r="K238" s="513">
        <v>1</v>
      </c>
      <c r="L238" s="491">
        <v>3</v>
      </c>
      <c r="M238" s="492">
        <v>351.09000000000003</v>
      </c>
    </row>
    <row r="239" spans="1:13" ht="14.45" customHeight="1" x14ac:dyDescent="0.2">
      <c r="A239" s="486" t="s">
        <v>520</v>
      </c>
      <c r="B239" s="487" t="s">
        <v>1909</v>
      </c>
      <c r="C239" s="487" t="s">
        <v>705</v>
      </c>
      <c r="D239" s="487" t="s">
        <v>699</v>
      </c>
      <c r="E239" s="487" t="s">
        <v>697</v>
      </c>
      <c r="F239" s="491"/>
      <c r="G239" s="491"/>
      <c r="H239" s="513">
        <v>0</v>
      </c>
      <c r="I239" s="491">
        <v>10</v>
      </c>
      <c r="J239" s="491">
        <v>351.1</v>
      </c>
      <c r="K239" s="513">
        <v>1</v>
      </c>
      <c r="L239" s="491">
        <v>10</v>
      </c>
      <c r="M239" s="492">
        <v>351.1</v>
      </c>
    </row>
    <row r="240" spans="1:13" ht="14.45" customHeight="1" x14ac:dyDescent="0.2">
      <c r="A240" s="486" t="s">
        <v>520</v>
      </c>
      <c r="B240" s="487" t="s">
        <v>1909</v>
      </c>
      <c r="C240" s="487" t="s">
        <v>1171</v>
      </c>
      <c r="D240" s="487" t="s">
        <v>1172</v>
      </c>
      <c r="E240" s="487" t="s">
        <v>1170</v>
      </c>
      <c r="F240" s="491">
        <v>3</v>
      </c>
      <c r="G240" s="491">
        <v>52.679999999999993</v>
      </c>
      <c r="H240" s="513">
        <v>1</v>
      </c>
      <c r="I240" s="491"/>
      <c r="J240" s="491"/>
      <c r="K240" s="513">
        <v>0</v>
      </c>
      <c r="L240" s="491">
        <v>3</v>
      </c>
      <c r="M240" s="492">
        <v>52.679999999999993</v>
      </c>
    </row>
    <row r="241" spans="1:13" ht="14.45" customHeight="1" x14ac:dyDescent="0.2">
      <c r="A241" s="486" t="s">
        <v>520</v>
      </c>
      <c r="B241" s="487" t="s">
        <v>1910</v>
      </c>
      <c r="C241" s="487" t="s">
        <v>907</v>
      </c>
      <c r="D241" s="487" t="s">
        <v>908</v>
      </c>
      <c r="E241" s="487" t="s">
        <v>581</v>
      </c>
      <c r="F241" s="491">
        <v>6</v>
      </c>
      <c r="G241" s="491">
        <v>196.56</v>
      </c>
      <c r="H241" s="513">
        <v>1</v>
      </c>
      <c r="I241" s="491"/>
      <c r="J241" s="491"/>
      <c r="K241" s="513">
        <v>0</v>
      </c>
      <c r="L241" s="491">
        <v>6</v>
      </c>
      <c r="M241" s="492">
        <v>196.56</v>
      </c>
    </row>
    <row r="242" spans="1:13" ht="14.45" customHeight="1" x14ac:dyDescent="0.2">
      <c r="A242" s="486" t="s">
        <v>520</v>
      </c>
      <c r="B242" s="487" t="s">
        <v>1910</v>
      </c>
      <c r="C242" s="487" t="s">
        <v>909</v>
      </c>
      <c r="D242" s="487" t="s">
        <v>908</v>
      </c>
      <c r="E242" s="487" t="s">
        <v>544</v>
      </c>
      <c r="F242" s="491">
        <v>1</v>
      </c>
      <c r="G242" s="491">
        <v>105.32</v>
      </c>
      <c r="H242" s="513">
        <v>1</v>
      </c>
      <c r="I242" s="491"/>
      <c r="J242" s="491"/>
      <c r="K242" s="513">
        <v>0</v>
      </c>
      <c r="L242" s="491">
        <v>1</v>
      </c>
      <c r="M242" s="492">
        <v>105.32</v>
      </c>
    </row>
    <row r="243" spans="1:13" ht="14.45" customHeight="1" x14ac:dyDescent="0.2">
      <c r="A243" s="486" t="s">
        <v>520</v>
      </c>
      <c r="B243" s="487" t="s">
        <v>1910</v>
      </c>
      <c r="C243" s="487" t="s">
        <v>1281</v>
      </c>
      <c r="D243" s="487" t="s">
        <v>580</v>
      </c>
      <c r="E243" s="487" t="s">
        <v>1282</v>
      </c>
      <c r="F243" s="491"/>
      <c r="G243" s="491"/>
      <c r="H243" s="513">
        <v>0</v>
      </c>
      <c r="I243" s="491">
        <v>3</v>
      </c>
      <c r="J243" s="491">
        <v>343.95000000000005</v>
      </c>
      <c r="K243" s="513">
        <v>1</v>
      </c>
      <c r="L243" s="491">
        <v>3</v>
      </c>
      <c r="M243" s="492">
        <v>343.95000000000005</v>
      </c>
    </row>
    <row r="244" spans="1:13" ht="14.45" customHeight="1" x14ac:dyDescent="0.2">
      <c r="A244" s="486" t="s">
        <v>520</v>
      </c>
      <c r="B244" s="487" t="s">
        <v>1911</v>
      </c>
      <c r="C244" s="487" t="s">
        <v>1173</v>
      </c>
      <c r="D244" s="487" t="s">
        <v>708</v>
      </c>
      <c r="E244" s="487" t="s">
        <v>1174</v>
      </c>
      <c r="F244" s="491"/>
      <c r="G244" s="491"/>
      <c r="H244" s="513">
        <v>0</v>
      </c>
      <c r="I244" s="491">
        <v>3</v>
      </c>
      <c r="J244" s="491">
        <v>302.31</v>
      </c>
      <c r="K244" s="513">
        <v>1</v>
      </c>
      <c r="L244" s="491">
        <v>3</v>
      </c>
      <c r="M244" s="492">
        <v>302.31</v>
      </c>
    </row>
    <row r="245" spans="1:13" ht="14.45" customHeight="1" x14ac:dyDescent="0.2">
      <c r="A245" s="486" t="s">
        <v>520</v>
      </c>
      <c r="B245" s="487" t="s">
        <v>1912</v>
      </c>
      <c r="C245" s="487" t="s">
        <v>542</v>
      </c>
      <c r="D245" s="487" t="s">
        <v>543</v>
      </c>
      <c r="E245" s="487" t="s">
        <v>544</v>
      </c>
      <c r="F245" s="491"/>
      <c r="G245" s="491"/>
      <c r="H245" s="513">
        <v>0</v>
      </c>
      <c r="I245" s="491">
        <v>6</v>
      </c>
      <c r="J245" s="491">
        <v>559.62</v>
      </c>
      <c r="K245" s="513">
        <v>1</v>
      </c>
      <c r="L245" s="491">
        <v>6</v>
      </c>
      <c r="M245" s="492">
        <v>559.62</v>
      </c>
    </row>
    <row r="246" spans="1:13" ht="14.45" customHeight="1" x14ac:dyDescent="0.2">
      <c r="A246" s="486" t="s">
        <v>520</v>
      </c>
      <c r="B246" s="487" t="s">
        <v>1912</v>
      </c>
      <c r="C246" s="487" t="s">
        <v>1742</v>
      </c>
      <c r="D246" s="487" t="s">
        <v>543</v>
      </c>
      <c r="E246" s="487" t="s">
        <v>754</v>
      </c>
      <c r="F246" s="491"/>
      <c r="G246" s="491"/>
      <c r="H246" s="513">
        <v>0</v>
      </c>
      <c r="I246" s="491">
        <v>2</v>
      </c>
      <c r="J246" s="491">
        <v>373.1</v>
      </c>
      <c r="K246" s="513">
        <v>1</v>
      </c>
      <c r="L246" s="491">
        <v>2</v>
      </c>
      <c r="M246" s="492">
        <v>373.1</v>
      </c>
    </row>
    <row r="247" spans="1:13" ht="14.45" customHeight="1" x14ac:dyDescent="0.2">
      <c r="A247" s="486" t="s">
        <v>520</v>
      </c>
      <c r="B247" s="487" t="s">
        <v>1912</v>
      </c>
      <c r="C247" s="487" t="s">
        <v>545</v>
      </c>
      <c r="D247" s="487" t="s">
        <v>543</v>
      </c>
      <c r="E247" s="487" t="s">
        <v>546</v>
      </c>
      <c r="F247" s="491"/>
      <c r="G247" s="491"/>
      <c r="H247" s="513">
        <v>0</v>
      </c>
      <c r="I247" s="491">
        <v>22</v>
      </c>
      <c r="J247" s="491">
        <v>683.98</v>
      </c>
      <c r="K247" s="513">
        <v>1</v>
      </c>
      <c r="L247" s="491">
        <v>22</v>
      </c>
      <c r="M247" s="492">
        <v>683.98</v>
      </c>
    </row>
    <row r="248" spans="1:13" ht="14.45" customHeight="1" x14ac:dyDescent="0.2">
      <c r="A248" s="486" t="s">
        <v>520</v>
      </c>
      <c r="B248" s="487" t="s">
        <v>1912</v>
      </c>
      <c r="C248" s="487" t="s">
        <v>1146</v>
      </c>
      <c r="D248" s="487" t="s">
        <v>543</v>
      </c>
      <c r="E248" s="487" t="s">
        <v>1145</v>
      </c>
      <c r="F248" s="491"/>
      <c r="G248" s="491"/>
      <c r="H248" s="513">
        <v>0</v>
      </c>
      <c r="I248" s="491">
        <v>6</v>
      </c>
      <c r="J248" s="491">
        <v>373.08</v>
      </c>
      <c r="K248" s="513">
        <v>1</v>
      </c>
      <c r="L248" s="491">
        <v>6</v>
      </c>
      <c r="M248" s="492">
        <v>373.08</v>
      </c>
    </row>
    <row r="249" spans="1:13" ht="14.45" customHeight="1" x14ac:dyDescent="0.2">
      <c r="A249" s="486" t="s">
        <v>520</v>
      </c>
      <c r="B249" s="487" t="s">
        <v>1912</v>
      </c>
      <c r="C249" s="487" t="s">
        <v>1143</v>
      </c>
      <c r="D249" s="487" t="s">
        <v>1144</v>
      </c>
      <c r="E249" s="487" t="s">
        <v>1145</v>
      </c>
      <c r="F249" s="491">
        <v>3</v>
      </c>
      <c r="G249" s="491">
        <v>186.54</v>
      </c>
      <c r="H249" s="513">
        <v>1</v>
      </c>
      <c r="I249" s="491"/>
      <c r="J249" s="491"/>
      <c r="K249" s="513">
        <v>0</v>
      </c>
      <c r="L249" s="491">
        <v>3</v>
      </c>
      <c r="M249" s="492">
        <v>186.54</v>
      </c>
    </row>
    <row r="250" spans="1:13" ht="14.45" customHeight="1" x14ac:dyDescent="0.2">
      <c r="A250" s="486" t="s">
        <v>520</v>
      </c>
      <c r="B250" s="487" t="s">
        <v>1912</v>
      </c>
      <c r="C250" s="487" t="s">
        <v>1743</v>
      </c>
      <c r="D250" s="487" t="s">
        <v>1144</v>
      </c>
      <c r="E250" s="487" t="s">
        <v>1744</v>
      </c>
      <c r="F250" s="491">
        <v>1</v>
      </c>
      <c r="G250" s="491">
        <v>207.27</v>
      </c>
      <c r="H250" s="513">
        <v>1</v>
      </c>
      <c r="I250" s="491"/>
      <c r="J250" s="491"/>
      <c r="K250" s="513">
        <v>0</v>
      </c>
      <c r="L250" s="491">
        <v>1</v>
      </c>
      <c r="M250" s="492">
        <v>207.27</v>
      </c>
    </row>
    <row r="251" spans="1:13" ht="14.45" customHeight="1" x14ac:dyDescent="0.2">
      <c r="A251" s="486" t="s">
        <v>520</v>
      </c>
      <c r="B251" s="487" t="s">
        <v>1945</v>
      </c>
      <c r="C251" s="487" t="s">
        <v>1288</v>
      </c>
      <c r="D251" s="487" t="s">
        <v>1289</v>
      </c>
      <c r="E251" s="487" t="s">
        <v>1290</v>
      </c>
      <c r="F251" s="491"/>
      <c r="G251" s="491"/>
      <c r="H251" s="513">
        <v>0</v>
      </c>
      <c r="I251" s="491">
        <v>1</v>
      </c>
      <c r="J251" s="491">
        <v>103.64</v>
      </c>
      <c r="K251" s="513">
        <v>1</v>
      </c>
      <c r="L251" s="491">
        <v>1</v>
      </c>
      <c r="M251" s="492">
        <v>103.64</v>
      </c>
    </row>
    <row r="252" spans="1:13" ht="14.45" customHeight="1" x14ac:dyDescent="0.2">
      <c r="A252" s="486" t="s">
        <v>520</v>
      </c>
      <c r="B252" s="487" t="s">
        <v>1913</v>
      </c>
      <c r="C252" s="487" t="s">
        <v>1377</v>
      </c>
      <c r="D252" s="487" t="s">
        <v>1048</v>
      </c>
      <c r="E252" s="487" t="s">
        <v>1378</v>
      </c>
      <c r="F252" s="491"/>
      <c r="G252" s="491"/>
      <c r="H252" s="513">
        <v>0</v>
      </c>
      <c r="I252" s="491">
        <v>4</v>
      </c>
      <c r="J252" s="491">
        <v>874.92</v>
      </c>
      <c r="K252" s="513">
        <v>1</v>
      </c>
      <c r="L252" s="491">
        <v>4</v>
      </c>
      <c r="M252" s="492">
        <v>874.92</v>
      </c>
    </row>
    <row r="253" spans="1:13" ht="14.45" customHeight="1" x14ac:dyDescent="0.2">
      <c r="A253" s="486" t="s">
        <v>520</v>
      </c>
      <c r="B253" s="487" t="s">
        <v>1913</v>
      </c>
      <c r="C253" s="487" t="s">
        <v>1379</v>
      </c>
      <c r="D253" s="487" t="s">
        <v>1048</v>
      </c>
      <c r="E253" s="487" t="s">
        <v>1049</v>
      </c>
      <c r="F253" s="491">
        <v>3</v>
      </c>
      <c r="G253" s="491">
        <v>2187.27</v>
      </c>
      <c r="H253" s="513">
        <v>1</v>
      </c>
      <c r="I253" s="491"/>
      <c r="J253" s="491"/>
      <c r="K253" s="513">
        <v>0</v>
      </c>
      <c r="L253" s="491">
        <v>3</v>
      </c>
      <c r="M253" s="492">
        <v>2187.27</v>
      </c>
    </row>
    <row r="254" spans="1:13" ht="14.45" customHeight="1" x14ac:dyDescent="0.2">
      <c r="A254" s="486" t="s">
        <v>520</v>
      </c>
      <c r="B254" s="487" t="s">
        <v>1913</v>
      </c>
      <c r="C254" s="487" t="s">
        <v>1047</v>
      </c>
      <c r="D254" s="487" t="s">
        <v>1048</v>
      </c>
      <c r="E254" s="487" t="s">
        <v>1049</v>
      </c>
      <c r="F254" s="491"/>
      <c r="G254" s="491"/>
      <c r="H254" s="513">
        <v>0</v>
      </c>
      <c r="I254" s="491">
        <v>1</v>
      </c>
      <c r="J254" s="491">
        <v>729.09</v>
      </c>
      <c r="K254" s="513">
        <v>1</v>
      </c>
      <c r="L254" s="491">
        <v>1</v>
      </c>
      <c r="M254" s="492">
        <v>729.09</v>
      </c>
    </row>
    <row r="255" spans="1:13" ht="14.45" customHeight="1" x14ac:dyDescent="0.2">
      <c r="A255" s="486" t="s">
        <v>520</v>
      </c>
      <c r="B255" s="487" t="s">
        <v>1914</v>
      </c>
      <c r="C255" s="487" t="s">
        <v>936</v>
      </c>
      <c r="D255" s="487" t="s">
        <v>588</v>
      </c>
      <c r="E255" s="487" t="s">
        <v>697</v>
      </c>
      <c r="F255" s="491"/>
      <c r="G255" s="491"/>
      <c r="H255" s="513">
        <v>0</v>
      </c>
      <c r="I255" s="491">
        <v>28</v>
      </c>
      <c r="J255" s="491">
        <v>965.16</v>
      </c>
      <c r="K255" s="513">
        <v>1</v>
      </c>
      <c r="L255" s="491">
        <v>28</v>
      </c>
      <c r="M255" s="492">
        <v>965.16</v>
      </c>
    </row>
    <row r="256" spans="1:13" ht="14.45" customHeight="1" x14ac:dyDescent="0.2">
      <c r="A256" s="486" t="s">
        <v>520</v>
      </c>
      <c r="B256" s="487" t="s">
        <v>1914</v>
      </c>
      <c r="C256" s="487" t="s">
        <v>587</v>
      </c>
      <c r="D256" s="487" t="s">
        <v>588</v>
      </c>
      <c r="E256" s="487" t="s">
        <v>589</v>
      </c>
      <c r="F256" s="491"/>
      <c r="G256" s="491"/>
      <c r="H256" s="513">
        <v>0</v>
      </c>
      <c r="I256" s="491">
        <v>11</v>
      </c>
      <c r="J256" s="491">
        <v>1137.4000000000001</v>
      </c>
      <c r="K256" s="513">
        <v>1</v>
      </c>
      <c r="L256" s="491">
        <v>11</v>
      </c>
      <c r="M256" s="492">
        <v>1137.4000000000001</v>
      </c>
    </row>
    <row r="257" spans="1:13" ht="14.45" customHeight="1" x14ac:dyDescent="0.2">
      <c r="A257" s="486" t="s">
        <v>520</v>
      </c>
      <c r="B257" s="487" t="s">
        <v>1914</v>
      </c>
      <c r="C257" s="487" t="s">
        <v>1787</v>
      </c>
      <c r="D257" s="487" t="s">
        <v>938</v>
      </c>
      <c r="E257" s="487" t="s">
        <v>704</v>
      </c>
      <c r="F257" s="491"/>
      <c r="G257" s="491"/>
      <c r="H257" s="513">
        <v>0</v>
      </c>
      <c r="I257" s="491">
        <v>1</v>
      </c>
      <c r="J257" s="491">
        <v>68.930000000000007</v>
      </c>
      <c r="K257" s="513">
        <v>1</v>
      </c>
      <c r="L257" s="491">
        <v>1</v>
      </c>
      <c r="M257" s="492">
        <v>68.930000000000007</v>
      </c>
    </row>
    <row r="258" spans="1:13" ht="14.45" customHeight="1" x14ac:dyDescent="0.2">
      <c r="A258" s="486" t="s">
        <v>520</v>
      </c>
      <c r="B258" s="487" t="s">
        <v>1914</v>
      </c>
      <c r="C258" s="487" t="s">
        <v>937</v>
      </c>
      <c r="D258" s="487" t="s">
        <v>938</v>
      </c>
      <c r="E258" s="487" t="s">
        <v>939</v>
      </c>
      <c r="F258" s="491"/>
      <c r="G258" s="491"/>
      <c r="H258" s="513">
        <v>0</v>
      </c>
      <c r="I258" s="491">
        <v>1</v>
      </c>
      <c r="J258" s="491">
        <v>206.78</v>
      </c>
      <c r="K258" s="513">
        <v>1</v>
      </c>
      <c r="L258" s="491">
        <v>1</v>
      </c>
      <c r="M258" s="492">
        <v>206.78</v>
      </c>
    </row>
    <row r="259" spans="1:13" ht="14.45" customHeight="1" x14ac:dyDescent="0.2">
      <c r="A259" s="486" t="s">
        <v>520</v>
      </c>
      <c r="B259" s="487" t="s">
        <v>1914</v>
      </c>
      <c r="C259" s="487" t="s">
        <v>940</v>
      </c>
      <c r="D259" s="487" t="s">
        <v>941</v>
      </c>
      <c r="E259" s="487" t="s">
        <v>942</v>
      </c>
      <c r="F259" s="491">
        <v>2</v>
      </c>
      <c r="G259" s="491">
        <v>68.94</v>
      </c>
      <c r="H259" s="513">
        <v>1</v>
      </c>
      <c r="I259" s="491"/>
      <c r="J259" s="491"/>
      <c r="K259" s="513">
        <v>0</v>
      </c>
      <c r="L259" s="491">
        <v>2</v>
      </c>
      <c r="M259" s="492">
        <v>68.94</v>
      </c>
    </row>
    <row r="260" spans="1:13" ht="14.45" customHeight="1" x14ac:dyDescent="0.2">
      <c r="A260" s="486" t="s">
        <v>520</v>
      </c>
      <c r="B260" s="487" t="s">
        <v>1915</v>
      </c>
      <c r="C260" s="487" t="s">
        <v>1790</v>
      </c>
      <c r="D260" s="487" t="s">
        <v>596</v>
      </c>
      <c r="E260" s="487" t="s">
        <v>1791</v>
      </c>
      <c r="F260" s="491"/>
      <c r="G260" s="491"/>
      <c r="H260" s="513">
        <v>0</v>
      </c>
      <c r="I260" s="491">
        <v>3</v>
      </c>
      <c r="J260" s="491">
        <v>22.41</v>
      </c>
      <c r="K260" s="513">
        <v>1</v>
      </c>
      <c r="L260" s="491">
        <v>3</v>
      </c>
      <c r="M260" s="492">
        <v>22.41</v>
      </c>
    </row>
    <row r="261" spans="1:13" ht="14.45" customHeight="1" x14ac:dyDescent="0.2">
      <c r="A261" s="486" t="s">
        <v>520</v>
      </c>
      <c r="B261" s="487" t="s">
        <v>1915</v>
      </c>
      <c r="C261" s="487" t="s">
        <v>974</v>
      </c>
      <c r="D261" s="487" t="s">
        <v>596</v>
      </c>
      <c r="E261" s="487" t="s">
        <v>975</v>
      </c>
      <c r="F261" s="491"/>
      <c r="G261" s="491"/>
      <c r="H261" s="513">
        <v>0</v>
      </c>
      <c r="I261" s="491">
        <v>8</v>
      </c>
      <c r="J261" s="491">
        <v>91.84</v>
      </c>
      <c r="K261" s="513">
        <v>1</v>
      </c>
      <c r="L261" s="491">
        <v>8</v>
      </c>
      <c r="M261" s="492">
        <v>91.84</v>
      </c>
    </row>
    <row r="262" spans="1:13" ht="14.45" customHeight="1" x14ac:dyDescent="0.2">
      <c r="A262" s="486" t="s">
        <v>520</v>
      </c>
      <c r="B262" s="487" t="s">
        <v>1915</v>
      </c>
      <c r="C262" s="487" t="s">
        <v>595</v>
      </c>
      <c r="D262" s="487" t="s">
        <v>596</v>
      </c>
      <c r="E262" s="487" t="s">
        <v>546</v>
      </c>
      <c r="F262" s="491"/>
      <c r="G262" s="491"/>
      <c r="H262" s="513">
        <v>0</v>
      </c>
      <c r="I262" s="491">
        <v>2</v>
      </c>
      <c r="J262" s="491">
        <v>68.94</v>
      </c>
      <c r="K262" s="513">
        <v>1</v>
      </c>
      <c r="L262" s="491">
        <v>2</v>
      </c>
      <c r="M262" s="492">
        <v>68.94</v>
      </c>
    </row>
    <row r="263" spans="1:13" ht="14.45" customHeight="1" x14ac:dyDescent="0.2">
      <c r="A263" s="486" t="s">
        <v>520</v>
      </c>
      <c r="B263" s="487" t="s">
        <v>1915</v>
      </c>
      <c r="C263" s="487" t="s">
        <v>976</v>
      </c>
      <c r="D263" s="487" t="s">
        <v>596</v>
      </c>
      <c r="E263" s="487" t="s">
        <v>977</v>
      </c>
      <c r="F263" s="491"/>
      <c r="G263" s="491"/>
      <c r="H263" s="513">
        <v>0</v>
      </c>
      <c r="I263" s="491">
        <v>3</v>
      </c>
      <c r="J263" s="491">
        <v>344.64</v>
      </c>
      <c r="K263" s="513">
        <v>1</v>
      </c>
      <c r="L263" s="491">
        <v>3</v>
      </c>
      <c r="M263" s="492">
        <v>344.64</v>
      </c>
    </row>
    <row r="264" spans="1:13" ht="14.45" customHeight="1" x14ac:dyDescent="0.2">
      <c r="A264" s="486" t="s">
        <v>520</v>
      </c>
      <c r="B264" s="487" t="s">
        <v>1946</v>
      </c>
      <c r="C264" s="487" t="s">
        <v>1205</v>
      </c>
      <c r="D264" s="487" t="s">
        <v>1206</v>
      </c>
      <c r="E264" s="487" t="s">
        <v>1207</v>
      </c>
      <c r="F264" s="491"/>
      <c r="G264" s="491"/>
      <c r="H264" s="513">
        <v>0</v>
      </c>
      <c r="I264" s="491">
        <v>3</v>
      </c>
      <c r="J264" s="491">
        <v>96.47999999999999</v>
      </c>
      <c r="K264" s="513">
        <v>1</v>
      </c>
      <c r="L264" s="491">
        <v>3</v>
      </c>
      <c r="M264" s="492">
        <v>96.47999999999999</v>
      </c>
    </row>
    <row r="265" spans="1:13" ht="14.45" customHeight="1" x14ac:dyDescent="0.2">
      <c r="A265" s="486" t="s">
        <v>520</v>
      </c>
      <c r="B265" s="487" t="s">
        <v>1940</v>
      </c>
      <c r="C265" s="487" t="s">
        <v>1374</v>
      </c>
      <c r="D265" s="487" t="s">
        <v>1375</v>
      </c>
      <c r="E265" s="487" t="s">
        <v>1376</v>
      </c>
      <c r="F265" s="491"/>
      <c r="G265" s="491"/>
      <c r="H265" s="513">
        <v>0</v>
      </c>
      <c r="I265" s="491">
        <v>4</v>
      </c>
      <c r="J265" s="491">
        <v>450.36</v>
      </c>
      <c r="K265" s="513">
        <v>1</v>
      </c>
      <c r="L265" s="491">
        <v>4</v>
      </c>
      <c r="M265" s="492">
        <v>450.36</v>
      </c>
    </row>
    <row r="266" spans="1:13" ht="14.45" customHeight="1" x14ac:dyDescent="0.2">
      <c r="A266" s="486" t="s">
        <v>520</v>
      </c>
      <c r="B266" s="487" t="s">
        <v>1947</v>
      </c>
      <c r="C266" s="487" t="s">
        <v>1315</v>
      </c>
      <c r="D266" s="487" t="s">
        <v>1316</v>
      </c>
      <c r="E266" s="487" t="s">
        <v>1317</v>
      </c>
      <c r="F266" s="491">
        <v>3</v>
      </c>
      <c r="G266" s="491">
        <v>127.41</v>
      </c>
      <c r="H266" s="513">
        <v>1</v>
      </c>
      <c r="I266" s="491"/>
      <c r="J266" s="491"/>
      <c r="K266" s="513">
        <v>0</v>
      </c>
      <c r="L266" s="491">
        <v>3</v>
      </c>
      <c r="M266" s="492">
        <v>127.41</v>
      </c>
    </row>
    <row r="267" spans="1:13" ht="14.45" customHeight="1" x14ac:dyDescent="0.2">
      <c r="A267" s="486" t="s">
        <v>520</v>
      </c>
      <c r="B267" s="487" t="s">
        <v>1916</v>
      </c>
      <c r="C267" s="487" t="s">
        <v>1298</v>
      </c>
      <c r="D267" s="487" t="s">
        <v>535</v>
      </c>
      <c r="E267" s="487" t="s">
        <v>1299</v>
      </c>
      <c r="F267" s="491"/>
      <c r="G267" s="491"/>
      <c r="H267" s="513">
        <v>0</v>
      </c>
      <c r="I267" s="491">
        <v>22</v>
      </c>
      <c r="J267" s="491">
        <v>2584.12</v>
      </c>
      <c r="K267" s="513">
        <v>1</v>
      </c>
      <c r="L267" s="491">
        <v>22</v>
      </c>
      <c r="M267" s="492">
        <v>2584.12</v>
      </c>
    </row>
    <row r="268" spans="1:13" ht="14.45" customHeight="1" x14ac:dyDescent="0.2">
      <c r="A268" s="486" t="s">
        <v>520</v>
      </c>
      <c r="B268" s="487" t="s">
        <v>1916</v>
      </c>
      <c r="C268" s="487" t="s">
        <v>534</v>
      </c>
      <c r="D268" s="487" t="s">
        <v>535</v>
      </c>
      <c r="E268" s="487" t="s">
        <v>536</v>
      </c>
      <c r="F268" s="491"/>
      <c r="G268" s="491"/>
      <c r="H268" s="513">
        <v>0</v>
      </c>
      <c r="I268" s="491">
        <v>13</v>
      </c>
      <c r="J268" s="491">
        <v>4580.8100000000004</v>
      </c>
      <c r="K268" s="513">
        <v>1</v>
      </c>
      <c r="L268" s="491">
        <v>13</v>
      </c>
      <c r="M268" s="492">
        <v>4580.8100000000004</v>
      </c>
    </row>
    <row r="269" spans="1:13" ht="14.45" customHeight="1" x14ac:dyDescent="0.2">
      <c r="A269" s="486" t="s">
        <v>520</v>
      </c>
      <c r="B269" s="487" t="s">
        <v>1916</v>
      </c>
      <c r="C269" s="487" t="s">
        <v>1489</v>
      </c>
      <c r="D269" s="487" t="s">
        <v>535</v>
      </c>
      <c r="E269" s="487" t="s">
        <v>1490</v>
      </c>
      <c r="F269" s="491"/>
      <c r="G269" s="491"/>
      <c r="H269" s="513">
        <v>0</v>
      </c>
      <c r="I269" s="491">
        <v>2</v>
      </c>
      <c r="J269" s="491">
        <v>340.86</v>
      </c>
      <c r="K269" s="513">
        <v>1</v>
      </c>
      <c r="L269" s="491">
        <v>2</v>
      </c>
      <c r="M269" s="492">
        <v>340.86</v>
      </c>
    </row>
    <row r="270" spans="1:13" ht="14.45" customHeight="1" x14ac:dyDescent="0.2">
      <c r="A270" s="486" t="s">
        <v>520</v>
      </c>
      <c r="B270" s="487" t="s">
        <v>1916</v>
      </c>
      <c r="C270" s="487" t="s">
        <v>1788</v>
      </c>
      <c r="D270" s="487" t="s">
        <v>535</v>
      </c>
      <c r="E270" s="487" t="s">
        <v>1789</v>
      </c>
      <c r="F270" s="491"/>
      <c r="G270" s="491"/>
      <c r="H270" s="513">
        <v>0</v>
      </c>
      <c r="I270" s="491">
        <v>1</v>
      </c>
      <c r="J270" s="491">
        <v>511.28</v>
      </c>
      <c r="K270" s="513">
        <v>1</v>
      </c>
      <c r="L270" s="491">
        <v>1</v>
      </c>
      <c r="M270" s="492">
        <v>511.28</v>
      </c>
    </row>
    <row r="271" spans="1:13" ht="14.45" customHeight="1" x14ac:dyDescent="0.2">
      <c r="A271" s="486" t="s">
        <v>520</v>
      </c>
      <c r="B271" s="487" t="s">
        <v>1916</v>
      </c>
      <c r="C271" s="487" t="s">
        <v>1491</v>
      </c>
      <c r="D271" s="487" t="s">
        <v>535</v>
      </c>
      <c r="E271" s="487" t="s">
        <v>1492</v>
      </c>
      <c r="F271" s="491"/>
      <c r="G271" s="491"/>
      <c r="H271" s="513">
        <v>0</v>
      </c>
      <c r="I271" s="491">
        <v>3</v>
      </c>
      <c r="J271" s="491">
        <v>545.81999999999994</v>
      </c>
      <c r="K271" s="513">
        <v>1</v>
      </c>
      <c r="L271" s="491">
        <v>3</v>
      </c>
      <c r="M271" s="492">
        <v>545.81999999999994</v>
      </c>
    </row>
    <row r="272" spans="1:13" ht="14.45" customHeight="1" x14ac:dyDescent="0.2">
      <c r="A272" s="486" t="s">
        <v>520</v>
      </c>
      <c r="B272" s="487" t="s">
        <v>1916</v>
      </c>
      <c r="C272" s="487" t="s">
        <v>1300</v>
      </c>
      <c r="D272" s="487" t="s">
        <v>535</v>
      </c>
      <c r="E272" s="487" t="s">
        <v>1301</v>
      </c>
      <c r="F272" s="491"/>
      <c r="G272" s="491"/>
      <c r="H272" s="513">
        <v>0</v>
      </c>
      <c r="I272" s="491">
        <v>2</v>
      </c>
      <c r="J272" s="491">
        <v>1091.6400000000001</v>
      </c>
      <c r="K272" s="513">
        <v>1</v>
      </c>
      <c r="L272" s="491">
        <v>2</v>
      </c>
      <c r="M272" s="492">
        <v>1091.6400000000001</v>
      </c>
    </row>
    <row r="273" spans="1:13" ht="14.45" customHeight="1" x14ac:dyDescent="0.2">
      <c r="A273" s="486" t="s">
        <v>520</v>
      </c>
      <c r="B273" s="487" t="s">
        <v>1916</v>
      </c>
      <c r="C273" s="487" t="s">
        <v>1302</v>
      </c>
      <c r="D273" s="487" t="s">
        <v>535</v>
      </c>
      <c r="E273" s="487" t="s">
        <v>1303</v>
      </c>
      <c r="F273" s="491"/>
      <c r="G273" s="491"/>
      <c r="H273" s="513">
        <v>0</v>
      </c>
      <c r="I273" s="491">
        <v>1</v>
      </c>
      <c r="J273" s="491">
        <v>704.73</v>
      </c>
      <c r="K273" s="513">
        <v>1</v>
      </c>
      <c r="L273" s="491">
        <v>1</v>
      </c>
      <c r="M273" s="492">
        <v>704.73</v>
      </c>
    </row>
    <row r="274" spans="1:13" ht="14.45" customHeight="1" x14ac:dyDescent="0.2">
      <c r="A274" s="486" t="s">
        <v>520</v>
      </c>
      <c r="B274" s="487" t="s">
        <v>1916</v>
      </c>
      <c r="C274" s="487" t="s">
        <v>1304</v>
      </c>
      <c r="D274" s="487" t="s">
        <v>535</v>
      </c>
      <c r="E274" s="487" t="s">
        <v>1305</v>
      </c>
      <c r="F274" s="491"/>
      <c r="G274" s="491"/>
      <c r="H274" s="513">
        <v>0</v>
      </c>
      <c r="I274" s="491">
        <v>1</v>
      </c>
      <c r="J274" s="491">
        <v>691.37</v>
      </c>
      <c r="K274" s="513">
        <v>1</v>
      </c>
      <c r="L274" s="491">
        <v>1</v>
      </c>
      <c r="M274" s="492">
        <v>691.37</v>
      </c>
    </row>
    <row r="275" spans="1:13" ht="14.45" customHeight="1" x14ac:dyDescent="0.2">
      <c r="A275" s="486" t="s">
        <v>520</v>
      </c>
      <c r="B275" s="487" t="s">
        <v>1917</v>
      </c>
      <c r="C275" s="487" t="s">
        <v>868</v>
      </c>
      <c r="D275" s="487" t="s">
        <v>869</v>
      </c>
      <c r="E275" s="487" t="s">
        <v>870</v>
      </c>
      <c r="F275" s="491"/>
      <c r="G275" s="491"/>
      <c r="H275" s="513">
        <v>0</v>
      </c>
      <c r="I275" s="491">
        <v>3</v>
      </c>
      <c r="J275" s="491">
        <v>118.64999999999999</v>
      </c>
      <c r="K275" s="513">
        <v>1</v>
      </c>
      <c r="L275" s="491">
        <v>3</v>
      </c>
      <c r="M275" s="492">
        <v>118.64999999999999</v>
      </c>
    </row>
    <row r="276" spans="1:13" ht="14.45" customHeight="1" x14ac:dyDescent="0.2">
      <c r="A276" s="486" t="s">
        <v>520</v>
      </c>
      <c r="B276" s="487" t="s">
        <v>1917</v>
      </c>
      <c r="C276" s="487" t="s">
        <v>871</v>
      </c>
      <c r="D276" s="487" t="s">
        <v>869</v>
      </c>
      <c r="E276" s="487" t="s">
        <v>872</v>
      </c>
      <c r="F276" s="491"/>
      <c r="G276" s="491"/>
      <c r="H276" s="513">
        <v>0</v>
      </c>
      <c r="I276" s="491">
        <v>2</v>
      </c>
      <c r="J276" s="491">
        <v>237.3</v>
      </c>
      <c r="K276" s="513">
        <v>1</v>
      </c>
      <c r="L276" s="491">
        <v>2</v>
      </c>
      <c r="M276" s="492">
        <v>237.3</v>
      </c>
    </row>
    <row r="277" spans="1:13" ht="14.45" customHeight="1" x14ac:dyDescent="0.2">
      <c r="A277" s="486" t="s">
        <v>520</v>
      </c>
      <c r="B277" s="487" t="s">
        <v>1948</v>
      </c>
      <c r="C277" s="487" t="s">
        <v>1803</v>
      </c>
      <c r="D277" s="487" t="s">
        <v>1804</v>
      </c>
      <c r="E277" s="487" t="s">
        <v>1709</v>
      </c>
      <c r="F277" s="491">
        <v>2</v>
      </c>
      <c r="G277" s="491">
        <v>147.66</v>
      </c>
      <c r="H277" s="513">
        <v>1</v>
      </c>
      <c r="I277" s="491"/>
      <c r="J277" s="491"/>
      <c r="K277" s="513">
        <v>0</v>
      </c>
      <c r="L277" s="491">
        <v>2</v>
      </c>
      <c r="M277" s="492">
        <v>147.66</v>
      </c>
    </row>
    <row r="278" spans="1:13" ht="14.45" customHeight="1" x14ac:dyDescent="0.2">
      <c r="A278" s="486" t="s">
        <v>520</v>
      </c>
      <c r="B278" s="487" t="s">
        <v>1948</v>
      </c>
      <c r="C278" s="487" t="s">
        <v>1805</v>
      </c>
      <c r="D278" s="487" t="s">
        <v>1804</v>
      </c>
      <c r="E278" s="487" t="s">
        <v>1806</v>
      </c>
      <c r="F278" s="491">
        <v>1</v>
      </c>
      <c r="G278" s="491">
        <v>258.41000000000003</v>
      </c>
      <c r="H278" s="513">
        <v>1</v>
      </c>
      <c r="I278" s="491"/>
      <c r="J278" s="491"/>
      <c r="K278" s="513">
        <v>0</v>
      </c>
      <c r="L278" s="491">
        <v>1</v>
      </c>
      <c r="M278" s="492">
        <v>258.41000000000003</v>
      </c>
    </row>
    <row r="279" spans="1:13" ht="14.45" customHeight="1" x14ac:dyDescent="0.2">
      <c r="A279" s="486" t="s">
        <v>520</v>
      </c>
      <c r="B279" s="487" t="s">
        <v>1948</v>
      </c>
      <c r="C279" s="487" t="s">
        <v>1352</v>
      </c>
      <c r="D279" s="487" t="s">
        <v>1353</v>
      </c>
      <c r="E279" s="487" t="s">
        <v>1354</v>
      </c>
      <c r="F279" s="491">
        <v>3</v>
      </c>
      <c r="G279" s="491">
        <v>110.72999999999999</v>
      </c>
      <c r="H279" s="513">
        <v>1</v>
      </c>
      <c r="I279" s="491"/>
      <c r="J279" s="491"/>
      <c r="K279" s="513">
        <v>0</v>
      </c>
      <c r="L279" s="491">
        <v>3</v>
      </c>
      <c r="M279" s="492">
        <v>110.72999999999999</v>
      </c>
    </row>
    <row r="280" spans="1:13" ht="14.45" customHeight="1" x14ac:dyDescent="0.2">
      <c r="A280" s="486" t="s">
        <v>520</v>
      </c>
      <c r="B280" s="487" t="s">
        <v>1918</v>
      </c>
      <c r="C280" s="487" t="s">
        <v>874</v>
      </c>
      <c r="D280" s="487" t="s">
        <v>875</v>
      </c>
      <c r="E280" s="487" t="s">
        <v>876</v>
      </c>
      <c r="F280" s="491"/>
      <c r="G280" s="491"/>
      <c r="H280" s="513">
        <v>0</v>
      </c>
      <c r="I280" s="491">
        <v>4</v>
      </c>
      <c r="J280" s="491">
        <v>311.16000000000003</v>
      </c>
      <c r="K280" s="513">
        <v>1</v>
      </c>
      <c r="L280" s="491">
        <v>4</v>
      </c>
      <c r="M280" s="492">
        <v>311.16000000000003</v>
      </c>
    </row>
    <row r="281" spans="1:13" ht="14.45" customHeight="1" x14ac:dyDescent="0.2">
      <c r="A281" s="486" t="s">
        <v>520</v>
      </c>
      <c r="B281" s="487" t="s">
        <v>1920</v>
      </c>
      <c r="C281" s="487" t="s">
        <v>1364</v>
      </c>
      <c r="D281" s="487" t="s">
        <v>1365</v>
      </c>
      <c r="E281" s="487" t="s">
        <v>1030</v>
      </c>
      <c r="F281" s="491">
        <v>6</v>
      </c>
      <c r="G281" s="491">
        <v>580.79999999999995</v>
      </c>
      <c r="H281" s="513">
        <v>1</v>
      </c>
      <c r="I281" s="491"/>
      <c r="J281" s="491"/>
      <c r="K281" s="513">
        <v>0</v>
      </c>
      <c r="L281" s="491">
        <v>6</v>
      </c>
      <c r="M281" s="492">
        <v>580.79999999999995</v>
      </c>
    </row>
    <row r="282" spans="1:13" ht="14.45" customHeight="1" x14ac:dyDescent="0.2">
      <c r="A282" s="486" t="s">
        <v>520</v>
      </c>
      <c r="B282" s="487" t="s">
        <v>1920</v>
      </c>
      <c r="C282" s="487" t="s">
        <v>1366</v>
      </c>
      <c r="D282" s="487" t="s">
        <v>1367</v>
      </c>
      <c r="E282" s="487" t="s">
        <v>1368</v>
      </c>
      <c r="F282" s="491">
        <v>3</v>
      </c>
      <c r="G282" s="491">
        <v>290.39999999999998</v>
      </c>
      <c r="H282" s="513">
        <v>1</v>
      </c>
      <c r="I282" s="491"/>
      <c r="J282" s="491"/>
      <c r="K282" s="513">
        <v>0</v>
      </c>
      <c r="L282" s="491">
        <v>3</v>
      </c>
      <c r="M282" s="492">
        <v>290.39999999999998</v>
      </c>
    </row>
    <row r="283" spans="1:13" ht="14.45" customHeight="1" x14ac:dyDescent="0.2">
      <c r="A283" s="486" t="s">
        <v>520</v>
      </c>
      <c r="B283" s="487" t="s">
        <v>1920</v>
      </c>
      <c r="C283" s="487" t="s">
        <v>602</v>
      </c>
      <c r="D283" s="487" t="s">
        <v>603</v>
      </c>
      <c r="E283" s="487" t="s">
        <v>604</v>
      </c>
      <c r="F283" s="491"/>
      <c r="G283" s="491"/>
      <c r="H283" s="513">
        <v>0</v>
      </c>
      <c r="I283" s="491">
        <v>7</v>
      </c>
      <c r="J283" s="491">
        <v>726.04</v>
      </c>
      <c r="K283" s="513">
        <v>1</v>
      </c>
      <c r="L283" s="491">
        <v>7</v>
      </c>
      <c r="M283" s="492">
        <v>726.04</v>
      </c>
    </row>
    <row r="284" spans="1:13" ht="14.45" customHeight="1" x14ac:dyDescent="0.2">
      <c r="A284" s="486" t="s">
        <v>520</v>
      </c>
      <c r="B284" s="487" t="s">
        <v>1939</v>
      </c>
      <c r="C284" s="487" t="s">
        <v>1356</v>
      </c>
      <c r="D284" s="487" t="s">
        <v>1357</v>
      </c>
      <c r="E284" s="487" t="s">
        <v>1358</v>
      </c>
      <c r="F284" s="491"/>
      <c r="G284" s="491"/>
      <c r="H284" s="513">
        <v>0</v>
      </c>
      <c r="I284" s="491">
        <v>31</v>
      </c>
      <c r="J284" s="491">
        <v>3188.3499999999995</v>
      </c>
      <c r="K284" s="513">
        <v>1</v>
      </c>
      <c r="L284" s="491">
        <v>31</v>
      </c>
      <c r="M284" s="492">
        <v>3188.3499999999995</v>
      </c>
    </row>
    <row r="285" spans="1:13" ht="14.45" customHeight="1" x14ac:dyDescent="0.2">
      <c r="A285" s="486" t="s">
        <v>520</v>
      </c>
      <c r="B285" s="487" t="s">
        <v>1939</v>
      </c>
      <c r="C285" s="487" t="s">
        <v>1359</v>
      </c>
      <c r="D285" s="487" t="s">
        <v>1357</v>
      </c>
      <c r="E285" s="487" t="s">
        <v>1360</v>
      </c>
      <c r="F285" s="491"/>
      <c r="G285" s="491"/>
      <c r="H285" s="513">
        <v>0</v>
      </c>
      <c r="I285" s="491">
        <v>6</v>
      </c>
      <c r="J285" s="491">
        <v>791.16000000000008</v>
      </c>
      <c r="K285" s="513">
        <v>1</v>
      </c>
      <c r="L285" s="491">
        <v>6</v>
      </c>
      <c r="M285" s="492">
        <v>791.16000000000008</v>
      </c>
    </row>
    <row r="286" spans="1:13" ht="14.45" customHeight="1" x14ac:dyDescent="0.2">
      <c r="A286" s="486" t="s">
        <v>520</v>
      </c>
      <c r="B286" s="487" t="s">
        <v>1922</v>
      </c>
      <c r="C286" s="487" t="s">
        <v>656</v>
      </c>
      <c r="D286" s="487" t="s">
        <v>657</v>
      </c>
      <c r="E286" s="487" t="s">
        <v>658</v>
      </c>
      <c r="F286" s="491"/>
      <c r="G286" s="491"/>
      <c r="H286" s="513">
        <v>0</v>
      </c>
      <c r="I286" s="491">
        <v>23</v>
      </c>
      <c r="J286" s="491">
        <v>4262.01</v>
      </c>
      <c r="K286" s="513">
        <v>1</v>
      </c>
      <c r="L286" s="491">
        <v>23</v>
      </c>
      <c r="M286" s="492">
        <v>4262.01</v>
      </c>
    </row>
    <row r="287" spans="1:13" ht="14.45" customHeight="1" x14ac:dyDescent="0.2">
      <c r="A287" s="486" t="s">
        <v>520</v>
      </c>
      <c r="B287" s="487" t="s">
        <v>1922</v>
      </c>
      <c r="C287" s="487" t="s">
        <v>548</v>
      </c>
      <c r="D287" s="487" t="s">
        <v>549</v>
      </c>
      <c r="E287" s="487" t="s">
        <v>550</v>
      </c>
      <c r="F287" s="491"/>
      <c r="G287" s="491"/>
      <c r="H287" s="513">
        <v>0</v>
      </c>
      <c r="I287" s="491">
        <v>25</v>
      </c>
      <c r="J287" s="491">
        <v>3208.9</v>
      </c>
      <c r="K287" s="513">
        <v>1</v>
      </c>
      <c r="L287" s="491">
        <v>25</v>
      </c>
      <c r="M287" s="492">
        <v>3208.9</v>
      </c>
    </row>
    <row r="288" spans="1:13" ht="14.45" customHeight="1" x14ac:dyDescent="0.2">
      <c r="A288" s="486" t="s">
        <v>520</v>
      </c>
      <c r="B288" s="487" t="s">
        <v>1922</v>
      </c>
      <c r="C288" s="487" t="s">
        <v>1151</v>
      </c>
      <c r="D288" s="487" t="s">
        <v>549</v>
      </c>
      <c r="E288" s="487" t="s">
        <v>1152</v>
      </c>
      <c r="F288" s="491"/>
      <c r="G288" s="491"/>
      <c r="H288" s="513">
        <v>0</v>
      </c>
      <c r="I288" s="491">
        <v>6</v>
      </c>
      <c r="J288" s="491">
        <v>559.08000000000004</v>
      </c>
      <c r="K288" s="513">
        <v>1</v>
      </c>
      <c r="L288" s="491">
        <v>6</v>
      </c>
      <c r="M288" s="492">
        <v>559.08000000000004</v>
      </c>
    </row>
    <row r="289" spans="1:13" ht="14.45" customHeight="1" x14ac:dyDescent="0.2">
      <c r="A289" s="486" t="s">
        <v>520</v>
      </c>
      <c r="B289" s="487" t="s">
        <v>1922</v>
      </c>
      <c r="C289" s="487" t="s">
        <v>1148</v>
      </c>
      <c r="D289" s="487" t="s">
        <v>549</v>
      </c>
      <c r="E289" s="487" t="s">
        <v>1149</v>
      </c>
      <c r="F289" s="491"/>
      <c r="G289" s="491"/>
      <c r="H289" s="513">
        <v>0</v>
      </c>
      <c r="I289" s="491">
        <v>16</v>
      </c>
      <c r="J289" s="491">
        <v>4015.9999999999991</v>
      </c>
      <c r="K289" s="513">
        <v>1</v>
      </c>
      <c r="L289" s="491">
        <v>16</v>
      </c>
      <c r="M289" s="492">
        <v>4015.9999999999991</v>
      </c>
    </row>
    <row r="290" spans="1:13" ht="14.45" customHeight="1" x14ac:dyDescent="0.2">
      <c r="A290" s="486" t="s">
        <v>520</v>
      </c>
      <c r="B290" s="487" t="s">
        <v>1922</v>
      </c>
      <c r="C290" s="487" t="s">
        <v>662</v>
      </c>
      <c r="D290" s="487" t="s">
        <v>657</v>
      </c>
      <c r="E290" s="487" t="s">
        <v>663</v>
      </c>
      <c r="F290" s="491">
        <v>2</v>
      </c>
      <c r="G290" s="491">
        <v>247.20000000000002</v>
      </c>
      <c r="H290" s="513">
        <v>1</v>
      </c>
      <c r="I290" s="491"/>
      <c r="J290" s="491"/>
      <c r="K290" s="513">
        <v>0</v>
      </c>
      <c r="L290" s="491">
        <v>2</v>
      </c>
      <c r="M290" s="492">
        <v>247.20000000000002</v>
      </c>
    </row>
    <row r="291" spans="1:13" ht="14.45" customHeight="1" x14ac:dyDescent="0.2">
      <c r="A291" s="486" t="s">
        <v>520</v>
      </c>
      <c r="B291" s="487" t="s">
        <v>1922</v>
      </c>
      <c r="C291" s="487" t="s">
        <v>1150</v>
      </c>
      <c r="D291" s="487" t="s">
        <v>657</v>
      </c>
      <c r="E291" s="487" t="s">
        <v>718</v>
      </c>
      <c r="F291" s="491">
        <v>3</v>
      </c>
      <c r="G291" s="491">
        <v>165.42000000000002</v>
      </c>
      <c r="H291" s="513">
        <v>1</v>
      </c>
      <c r="I291" s="491"/>
      <c r="J291" s="491"/>
      <c r="K291" s="513">
        <v>0</v>
      </c>
      <c r="L291" s="491">
        <v>3</v>
      </c>
      <c r="M291" s="492">
        <v>165.42000000000002</v>
      </c>
    </row>
    <row r="292" spans="1:13" ht="14.45" customHeight="1" x14ac:dyDescent="0.2">
      <c r="A292" s="486" t="s">
        <v>520</v>
      </c>
      <c r="B292" s="487" t="s">
        <v>1922</v>
      </c>
      <c r="C292" s="487" t="s">
        <v>664</v>
      </c>
      <c r="D292" s="487" t="s">
        <v>657</v>
      </c>
      <c r="E292" s="487" t="s">
        <v>600</v>
      </c>
      <c r="F292" s="491">
        <v>1</v>
      </c>
      <c r="G292" s="491">
        <v>310.58999999999997</v>
      </c>
      <c r="H292" s="513">
        <v>1</v>
      </c>
      <c r="I292" s="491"/>
      <c r="J292" s="491"/>
      <c r="K292" s="513">
        <v>0</v>
      </c>
      <c r="L292" s="491">
        <v>1</v>
      </c>
      <c r="M292" s="492">
        <v>310.58999999999997</v>
      </c>
    </row>
    <row r="293" spans="1:13" ht="14.45" customHeight="1" x14ac:dyDescent="0.2">
      <c r="A293" s="486" t="s">
        <v>520</v>
      </c>
      <c r="B293" s="487" t="s">
        <v>1922</v>
      </c>
      <c r="C293" s="487" t="s">
        <v>1412</v>
      </c>
      <c r="D293" s="487" t="s">
        <v>657</v>
      </c>
      <c r="E293" s="487" t="s">
        <v>1157</v>
      </c>
      <c r="F293" s="491">
        <v>2</v>
      </c>
      <c r="G293" s="491">
        <v>955.68</v>
      </c>
      <c r="H293" s="513">
        <v>1</v>
      </c>
      <c r="I293" s="491"/>
      <c r="J293" s="491"/>
      <c r="K293" s="513">
        <v>0</v>
      </c>
      <c r="L293" s="491">
        <v>2</v>
      </c>
      <c r="M293" s="492">
        <v>955.68</v>
      </c>
    </row>
    <row r="294" spans="1:13" ht="14.45" customHeight="1" x14ac:dyDescent="0.2">
      <c r="A294" s="486" t="s">
        <v>520</v>
      </c>
      <c r="B294" s="487" t="s">
        <v>1922</v>
      </c>
      <c r="C294" s="487" t="s">
        <v>1153</v>
      </c>
      <c r="D294" s="487" t="s">
        <v>549</v>
      </c>
      <c r="E294" s="487" t="s">
        <v>1154</v>
      </c>
      <c r="F294" s="491"/>
      <c r="G294" s="491"/>
      <c r="H294" s="513">
        <v>0</v>
      </c>
      <c r="I294" s="491">
        <v>3</v>
      </c>
      <c r="J294" s="491">
        <v>139.80000000000001</v>
      </c>
      <c r="K294" s="513">
        <v>1</v>
      </c>
      <c r="L294" s="491">
        <v>3</v>
      </c>
      <c r="M294" s="492">
        <v>139.80000000000001</v>
      </c>
    </row>
    <row r="295" spans="1:13" ht="14.45" customHeight="1" x14ac:dyDescent="0.2">
      <c r="A295" s="486" t="s">
        <v>520</v>
      </c>
      <c r="B295" s="487" t="s">
        <v>1922</v>
      </c>
      <c r="C295" s="487" t="s">
        <v>674</v>
      </c>
      <c r="D295" s="487" t="s">
        <v>666</v>
      </c>
      <c r="E295" s="487" t="s">
        <v>675</v>
      </c>
      <c r="F295" s="491">
        <v>1</v>
      </c>
      <c r="G295" s="491">
        <v>661.62</v>
      </c>
      <c r="H295" s="513">
        <v>1</v>
      </c>
      <c r="I295" s="491"/>
      <c r="J295" s="491"/>
      <c r="K295" s="513">
        <v>0</v>
      </c>
      <c r="L295" s="491">
        <v>1</v>
      </c>
      <c r="M295" s="492">
        <v>661.62</v>
      </c>
    </row>
    <row r="296" spans="1:13" ht="14.45" customHeight="1" x14ac:dyDescent="0.2">
      <c r="A296" s="486" t="s">
        <v>520</v>
      </c>
      <c r="B296" s="487" t="s">
        <v>1922</v>
      </c>
      <c r="C296" s="487" t="s">
        <v>1745</v>
      </c>
      <c r="D296" s="487" t="s">
        <v>660</v>
      </c>
      <c r="E296" s="487" t="s">
        <v>661</v>
      </c>
      <c r="F296" s="491">
        <v>3</v>
      </c>
      <c r="G296" s="491">
        <v>724.46999999999991</v>
      </c>
      <c r="H296" s="513">
        <v>1</v>
      </c>
      <c r="I296" s="491"/>
      <c r="J296" s="491"/>
      <c r="K296" s="513">
        <v>0</v>
      </c>
      <c r="L296" s="491">
        <v>3</v>
      </c>
      <c r="M296" s="492">
        <v>724.46999999999991</v>
      </c>
    </row>
    <row r="297" spans="1:13" ht="14.45" customHeight="1" x14ac:dyDescent="0.2">
      <c r="A297" s="486" t="s">
        <v>520</v>
      </c>
      <c r="B297" s="487" t="s">
        <v>1922</v>
      </c>
      <c r="C297" s="487" t="s">
        <v>1155</v>
      </c>
      <c r="D297" s="487" t="s">
        <v>1156</v>
      </c>
      <c r="E297" s="487" t="s">
        <v>1157</v>
      </c>
      <c r="F297" s="491">
        <v>1</v>
      </c>
      <c r="G297" s="491">
        <v>477.84</v>
      </c>
      <c r="H297" s="513">
        <v>1</v>
      </c>
      <c r="I297" s="491"/>
      <c r="J297" s="491"/>
      <c r="K297" s="513">
        <v>0</v>
      </c>
      <c r="L297" s="491">
        <v>1</v>
      </c>
      <c r="M297" s="492">
        <v>477.84</v>
      </c>
    </row>
    <row r="298" spans="1:13" ht="14.45" customHeight="1" x14ac:dyDescent="0.2">
      <c r="A298" s="486" t="s">
        <v>520</v>
      </c>
      <c r="B298" s="487" t="s">
        <v>1941</v>
      </c>
      <c r="C298" s="487" t="s">
        <v>1321</v>
      </c>
      <c r="D298" s="487" t="s">
        <v>1322</v>
      </c>
      <c r="E298" s="487" t="s">
        <v>661</v>
      </c>
      <c r="F298" s="491"/>
      <c r="G298" s="491"/>
      <c r="H298" s="513">
        <v>0</v>
      </c>
      <c r="I298" s="491">
        <v>2</v>
      </c>
      <c r="J298" s="491">
        <v>860.1</v>
      </c>
      <c r="K298" s="513">
        <v>1</v>
      </c>
      <c r="L298" s="491">
        <v>2</v>
      </c>
      <c r="M298" s="492">
        <v>860.1</v>
      </c>
    </row>
    <row r="299" spans="1:13" ht="14.45" customHeight="1" x14ac:dyDescent="0.2">
      <c r="A299" s="486" t="s">
        <v>520</v>
      </c>
      <c r="B299" s="487" t="s">
        <v>1941</v>
      </c>
      <c r="C299" s="487" t="s">
        <v>1795</v>
      </c>
      <c r="D299" s="487" t="s">
        <v>1322</v>
      </c>
      <c r="E299" s="487" t="s">
        <v>554</v>
      </c>
      <c r="F299" s="491"/>
      <c r="G299" s="491"/>
      <c r="H299" s="513">
        <v>0</v>
      </c>
      <c r="I299" s="491">
        <v>1</v>
      </c>
      <c r="J299" s="491">
        <v>279.52999999999997</v>
      </c>
      <c r="K299" s="513">
        <v>1</v>
      </c>
      <c r="L299" s="491">
        <v>1</v>
      </c>
      <c r="M299" s="492">
        <v>279.52999999999997</v>
      </c>
    </row>
    <row r="300" spans="1:13" ht="14.45" customHeight="1" x14ac:dyDescent="0.2">
      <c r="A300" s="486" t="s">
        <v>520</v>
      </c>
      <c r="B300" s="487" t="s">
        <v>1923</v>
      </c>
      <c r="C300" s="487" t="s">
        <v>1201</v>
      </c>
      <c r="D300" s="487" t="s">
        <v>1202</v>
      </c>
      <c r="E300" s="487" t="s">
        <v>1203</v>
      </c>
      <c r="F300" s="491"/>
      <c r="G300" s="491"/>
      <c r="H300" s="513">
        <v>0</v>
      </c>
      <c r="I300" s="491">
        <v>12</v>
      </c>
      <c r="J300" s="491">
        <v>5030.3999999999996</v>
      </c>
      <c r="K300" s="513">
        <v>1</v>
      </c>
      <c r="L300" s="491">
        <v>12</v>
      </c>
      <c r="M300" s="492">
        <v>5030.3999999999996</v>
      </c>
    </row>
    <row r="301" spans="1:13" ht="14.45" customHeight="1" x14ac:dyDescent="0.2">
      <c r="A301" s="486" t="s">
        <v>520</v>
      </c>
      <c r="B301" s="487" t="s">
        <v>1923</v>
      </c>
      <c r="C301" s="487" t="s">
        <v>1760</v>
      </c>
      <c r="D301" s="487" t="s">
        <v>1202</v>
      </c>
      <c r="E301" s="487" t="s">
        <v>1761</v>
      </c>
      <c r="F301" s="491"/>
      <c r="G301" s="491"/>
      <c r="H301" s="513">
        <v>0</v>
      </c>
      <c r="I301" s="491">
        <v>6</v>
      </c>
      <c r="J301" s="491">
        <v>838.37999999999988</v>
      </c>
      <c r="K301" s="513">
        <v>1</v>
      </c>
      <c r="L301" s="491">
        <v>6</v>
      </c>
      <c r="M301" s="492">
        <v>838.37999999999988</v>
      </c>
    </row>
    <row r="302" spans="1:13" ht="14.45" customHeight="1" x14ac:dyDescent="0.2">
      <c r="A302" s="486" t="s">
        <v>520</v>
      </c>
      <c r="B302" s="487" t="s">
        <v>1949</v>
      </c>
      <c r="C302" s="487" t="s">
        <v>1753</v>
      </c>
      <c r="D302" s="487" t="s">
        <v>1754</v>
      </c>
      <c r="E302" s="487" t="s">
        <v>1755</v>
      </c>
      <c r="F302" s="491">
        <v>1</v>
      </c>
      <c r="G302" s="491">
        <v>406.66</v>
      </c>
      <c r="H302" s="513">
        <v>1</v>
      </c>
      <c r="I302" s="491"/>
      <c r="J302" s="491"/>
      <c r="K302" s="513">
        <v>0</v>
      </c>
      <c r="L302" s="491">
        <v>1</v>
      </c>
      <c r="M302" s="492">
        <v>406.66</v>
      </c>
    </row>
    <row r="303" spans="1:13" ht="14.45" customHeight="1" x14ac:dyDescent="0.2">
      <c r="A303" s="486" t="s">
        <v>520</v>
      </c>
      <c r="B303" s="487" t="s">
        <v>1925</v>
      </c>
      <c r="C303" s="487" t="s">
        <v>1115</v>
      </c>
      <c r="D303" s="487" t="s">
        <v>1116</v>
      </c>
      <c r="E303" s="487" t="s">
        <v>1117</v>
      </c>
      <c r="F303" s="491">
        <v>2</v>
      </c>
      <c r="G303" s="491">
        <v>188.56</v>
      </c>
      <c r="H303" s="513">
        <v>1</v>
      </c>
      <c r="I303" s="491"/>
      <c r="J303" s="491"/>
      <c r="K303" s="513">
        <v>0</v>
      </c>
      <c r="L303" s="491">
        <v>2</v>
      </c>
      <c r="M303" s="492">
        <v>188.56</v>
      </c>
    </row>
    <row r="304" spans="1:13" ht="14.45" customHeight="1" x14ac:dyDescent="0.2">
      <c r="A304" s="486" t="s">
        <v>520</v>
      </c>
      <c r="B304" s="487" t="s">
        <v>1925</v>
      </c>
      <c r="C304" s="487" t="s">
        <v>1118</v>
      </c>
      <c r="D304" s="487" t="s">
        <v>630</v>
      </c>
      <c r="E304" s="487" t="s">
        <v>1119</v>
      </c>
      <c r="F304" s="491"/>
      <c r="G304" s="491"/>
      <c r="H304" s="513">
        <v>0</v>
      </c>
      <c r="I304" s="491">
        <v>2</v>
      </c>
      <c r="J304" s="491">
        <v>210.46</v>
      </c>
      <c r="K304" s="513">
        <v>1</v>
      </c>
      <c r="L304" s="491">
        <v>2</v>
      </c>
      <c r="M304" s="492">
        <v>210.46</v>
      </c>
    </row>
    <row r="305" spans="1:13" ht="14.45" customHeight="1" x14ac:dyDescent="0.2">
      <c r="A305" s="486" t="s">
        <v>520</v>
      </c>
      <c r="B305" s="487" t="s">
        <v>1925</v>
      </c>
      <c r="C305" s="487" t="s">
        <v>1122</v>
      </c>
      <c r="D305" s="487" t="s">
        <v>630</v>
      </c>
      <c r="E305" s="487" t="s">
        <v>1123</v>
      </c>
      <c r="F305" s="491"/>
      <c r="G305" s="491"/>
      <c r="H305" s="513">
        <v>0</v>
      </c>
      <c r="I305" s="491">
        <v>3</v>
      </c>
      <c r="J305" s="491">
        <v>252.54000000000002</v>
      </c>
      <c r="K305" s="513">
        <v>1</v>
      </c>
      <c r="L305" s="491">
        <v>3</v>
      </c>
      <c r="M305" s="492">
        <v>252.54000000000002</v>
      </c>
    </row>
    <row r="306" spans="1:13" ht="14.45" customHeight="1" x14ac:dyDescent="0.2">
      <c r="A306" s="486" t="s">
        <v>520</v>
      </c>
      <c r="B306" s="487" t="s">
        <v>1925</v>
      </c>
      <c r="C306" s="487" t="s">
        <v>1401</v>
      </c>
      <c r="D306" s="487" t="s">
        <v>1116</v>
      </c>
      <c r="E306" s="487" t="s">
        <v>1402</v>
      </c>
      <c r="F306" s="491">
        <v>1</v>
      </c>
      <c r="G306" s="491">
        <v>105.23</v>
      </c>
      <c r="H306" s="513">
        <v>1</v>
      </c>
      <c r="I306" s="491"/>
      <c r="J306" s="491"/>
      <c r="K306" s="513">
        <v>0</v>
      </c>
      <c r="L306" s="491">
        <v>1</v>
      </c>
      <c r="M306" s="492">
        <v>105.23</v>
      </c>
    </row>
    <row r="307" spans="1:13" ht="14.45" customHeight="1" x14ac:dyDescent="0.2">
      <c r="A307" s="486" t="s">
        <v>520</v>
      </c>
      <c r="B307" s="487" t="s">
        <v>1925</v>
      </c>
      <c r="C307" s="487" t="s">
        <v>1124</v>
      </c>
      <c r="D307" s="487" t="s">
        <v>1116</v>
      </c>
      <c r="E307" s="487" t="s">
        <v>1125</v>
      </c>
      <c r="F307" s="491">
        <v>2</v>
      </c>
      <c r="G307" s="491">
        <v>168.36</v>
      </c>
      <c r="H307" s="513">
        <v>1</v>
      </c>
      <c r="I307" s="491"/>
      <c r="J307" s="491"/>
      <c r="K307" s="513">
        <v>0</v>
      </c>
      <c r="L307" s="491">
        <v>2</v>
      </c>
      <c r="M307" s="492">
        <v>168.36</v>
      </c>
    </row>
    <row r="308" spans="1:13" ht="14.45" customHeight="1" x14ac:dyDescent="0.2">
      <c r="A308" s="486" t="s">
        <v>520</v>
      </c>
      <c r="B308" s="487" t="s">
        <v>1925</v>
      </c>
      <c r="C308" s="487" t="s">
        <v>629</v>
      </c>
      <c r="D308" s="487" t="s">
        <v>630</v>
      </c>
      <c r="E308" s="487" t="s">
        <v>631</v>
      </c>
      <c r="F308" s="491"/>
      <c r="G308" s="491"/>
      <c r="H308" s="513">
        <v>0</v>
      </c>
      <c r="I308" s="491">
        <v>2</v>
      </c>
      <c r="J308" s="491">
        <v>126.28</v>
      </c>
      <c r="K308" s="513">
        <v>1</v>
      </c>
      <c r="L308" s="491">
        <v>2</v>
      </c>
      <c r="M308" s="492">
        <v>126.28</v>
      </c>
    </row>
    <row r="309" spans="1:13" ht="14.45" customHeight="1" x14ac:dyDescent="0.2">
      <c r="A309" s="486" t="s">
        <v>520</v>
      </c>
      <c r="B309" s="487" t="s">
        <v>1925</v>
      </c>
      <c r="C309" s="487" t="s">
        <v>632</v>
      </c>
      <c r="D309" s="487" t="s">
        <v>630</v>
      </c>
      <c r="E309" s="487" t="s">
        <v>633</v>
      </c>
      <c r="F309" s="491"/>
      <c r="G309" s="491"/>
      <c r="H309" s="513">
        <v>0</v>
      </c>
      <c r="I309" s="491">
        <v>2</v>
      </c>
      <c r="J309" s="491">
        <v>98.16</v>
      </c>
      <c r="K309" s="513">
        <v>1</v>
      </c>
      <c r="L309" s="491">
        <v>2</v>
      </c>
      <c r="M309" s="492">
        <v>98.16</v>
      </c>
    </row>
    <row r="310" spans="1:13" ht="14.45" customHeight="1" x14ac:dyDescent="0.2">
      <c r="A310" s="486" t="s">
        <v>520</v>
      </c>
      <c r="B310" s="487" t="s">
        <v>1950</v>
      </c>
      <c r="C310" s="487" t="s">
        <v>1398</v>
      </c>
      <c r="D310" s="487" t="s">
        <v>1399</v>
      </c>
      <c r="E310" s="487" t="s">
        <v>1400</v>
      </c>
      <c r="F310" s="491"/>
      <c r="G310" s="491"/>
      <c r="H310" s="513">
        <v>0</v>
      </c>
      <c r="I310" s="491">
        <v>8</v>
      </c>
      <c r="J310" s="491">
        <v>1234.8800000000001</v>
      </c>
      <c r="K310" s="513">
        <v>1</v>
      </c>
      <c r="L310" s="491">
        <v>8</v>
      </c>
      <c r="M310" s="492">
        <v>1234.8800000000001</v>
      </c>
    </row>
    <row r="311" spans="1:13" ht="14.45" customHeight="1" x14ac:dyDescent="0.2">
      <c r="A311" s="486" t="s">
        <v>520</v>
      </c>
      <c r="B311" s="487" t="s">
        <v>1927</v>
      </c>
      <c r="C311" s="487" t="s">
        <v>644</v>
      </c>
      <c r="D311" s="487" t="s">
        <v>645</v>
      </c>
      <c r="E311" s="487" t="s">
        <v>646</v>
      </c>
      <c r="F311" s="491">
        <v>2</v>
      </c>
      <c r="G311" s="491">
        <v>72.540000000000006</v>
      </c>
      <c r="H311" s="513">
        <v>1</v>
      </c>
      <c r="I311" s="491"/>
      <c r="J311" s="491"/>
      <c r="K311" s="513">
        <v>0</v>
      </c>
      <c r="L311" s="491">
        <v>2</v>
      </c>
      <c r="M311" s="492">
        <v>72.540000000000006</v>
      </c>
    </row>
    <row r="312" spans="1:13" ht="14.45" customHeight="1" x14ac:dyDescent="0.2">
      <c r="A312" s="486" t="s">
        <v>520</v>
      </c>
      <c r="B312" s="487" t="s">
        <v>1927</v>
      </c>
      <c r="C312" s="487" t="s">
        <v>538</v>
      </c>
      <c r="D312" s="487" t="s">
        <v>539</v>
      </c>
      <c r="E312" s="487" t="s">
        <v>540</v>
      </c>
      <c r="F312" s="491"/>
      <c r="G312" s="491"/>
      <c r="H312" s="513">
        <v>0</v>
      </c>
      <c r="I312" s="491">
        <v>15</v>
      </c>
      <c r="J312" s="491">
        <v>1088.25</v>
      </c>
      <c r="K312" s="513">
        <v>1</v>
      </c>
      <c r="L312" s="491">
        <v>15</v>
      </c>
      <c r="M312" s="492">
        <v>1088.25</v>
      </c>
    </row>
    <row r="313" spans="1:13" ht="14.45" customHeight="1" x14ac:dyDescent="0.2">
      <c r="A313" s="486" t="s">
        <v>520</v>
      </c>
      <c r="B313" s="487" t="s">
        <v>1927</v>
      </c>
      <c r="C313" s="487" t="s">
        <v>1407</v>
      </c>
      <c r="D313" s="487" t="s">
        <v>539</v>
      </c>
      <c r="E313" s="487" t="s">
        <v>1286</v>
      </c>
      <c r="F313" s="491"/>
      <c r="G313" s="491"/>
      <c r="H313" s="513">
        <v>0</v>
      </c>
      <c r="I313" s="491">
        <v>3</v>
      </c>
      <c r="J313" s="491">
        <v>65.28</v>
      </c>
      <c r="K313" s="513">
        <v>1</v>
      </c>
      <c r="L313" s="491">
        <v>3</v>
      </c>
      <c r="M313" s="492">
        <v>65.28</v>
      </c>
    </row>
    <row r="314" spans="1:13" ht="14.45" customHeight="1" x14ac:dyDescent="0.2">
      <c r="A314" s="486" t="s">
        <v>520</v>
      </c>
      <c r="B314" s="487" t="s">
        <v>1928</v>
      </c>
      <c r="C314" s="487" t="s">
        <v>1337</v>
      </c>
      <c r="D314" s="487" t="s">
        <v>1338</v>
      </c>
      <c r="E314" s="487" t="s">
        <v>1339</v>
      </c>
      <c r="F314" s="491"/>
      <c r="G314" s="491"/>
      <c r="H314" s="513"/>
      <c r="I314" s="491">
        <v>7</v>
      </c>
      <c r="J314" s="491">
        <v>0</v>
      </c>
      <c r="K314" s="513"/>
      <c r="L314" s="491">
        <v>7</v>
      </c>
      <c r="M314" s="492">
        <v>0</v>
      </c>
    </row>
    <row r="315" spans="1:13" ht="14.45" customHeight="1" x14ac:dyDescent="0.2">
      <c r="A315" s="486" t="s">
        <v>520</v>
      </c>
      <c r="B315" s="487" t="s">
        <v>1930</v>
      </c>
      <c r="C315" s="487" t="s">
        <v>1063</v>
      </c>
      <c r="D315" s="487" t="s">
        <v>1064</v>
      </c>
      <c r="E315" s="487" t="s">
        <v>1065</v>
      </c>
      <c r="F315" s="491"/>
      <c r="G315" s="491"/>
      <c r="H315" s="513"/>
      <c r="I315" s="491">
        <v>1</v>
      </c>
      <c r="J315" s="491">
        <v>0</v>
      </c>
      <c r="K315" s="513"/>
      <c r="L315" s="491">
        <v>1</v>
      </c>
      <c r="M315" s="492">
        <v>0</v>
      </c>
    </row>
    <row r="316" spans="1:13" ht="14.45" customHeight="1" x14ac:dyDescent="0.2">
      <c r="A316" s="486" t="s">
        <v>520</v>
      </c>
      <c r="B316" s="487" t="s">
        <v>1930</v>
      </c>
      <c r="C316" s="487" t="s">
        <v>1066</v>
      </c>
      <c r="D316" s="487" t="s">
        <v>1064</v>
      </c>
      <c r="E316" s="487" t="s">
        <v>1067</v>
      </c>
      <c r="F316" s="491"/>
      <c r="G316" s="491"/>
      <c r="H316" s="513"/>
      <c r="I316" s="491">
        <v>5</v>
      </c>
      <c r="J316" s="491">
        <v>0</v>
      </c>
      <c r="K316" s="513"/>
      <c r="L316" s="491">
        <v>5</v>
      </c>
      <c r="M316" s="492">
        <v>0</v>
      </c>
    </row>
    <row r="317" spans="1:13" ht="14.45" customHeight="1" x14ac:dyDescent="0.2">
      <c r="A317" s="486" t="s">
        <v>520</v>
      </c>
      <c r="B317" s="487" t="s">
        <v>1932</v>
      </c>
      <c r="C317" s="487" t="s">
        <v>1196</v>
      </c>
      <c r="D317" s="487" t="s">
        <v>1197</v>
      </c>
      <c r="E317" s="487" t="s">
        <v>1090</v>
      </c>
      <c r="F317" s="491"/>
      <c r="G317" s="491"/>
      <c r="H317" s="513">
        <v>0</v>
      </c>
      <c r="I317" s="491">
        <v>6</v>
      </c>
      <c r="J317" s="491">
        <v>739.2</v>
      </c>
      <c r="K317" s="513">
        <v>1</v>
      </c>
      <c r="L317" s="491">
        <v>6</v>
      </c>
      <c r="M317" s="492">
        <v>739.2</v>
      </c>
    </row>
    <row r="318" spans="1:13" ht="14.45" customHeight="1" x14ac:dyDescent="0.2">
      <c r="A318" s="486" t="s">
        <v>520</v>
      </c>
      <c r="B318" s="487" t="s">
        <v>1932</v>
      </c>
      <c r="C318" s="487" t="s">
        <v>1624</v>
      </c>
      <c r="D318" s="487" t="s">
        <v>1625</v>
      </c>
      <c r="E318" s="487" t="s">
        <v>1626</v>
      </c>
      <c r="F318" s="491">
        <v>2</v>
      </c>
      <c r="G318" s="491">
        <v>246.4</v>
      </c>
      <c r="H318" s="513">
        <v>1</v>
      </c>
      <c r="I318" s="491"/>
      <c r="J318" s="491"/>
      <c r="K318" s="513">
        <v>0</v>
      </c>
      <c r="L318" s="491">
        <v>2</v>
      </c>
      <c r="M318" s="492">
        <v>246.4</v>
      </c>
    </row>
    <row r="319" spans="1:13" ht="14.45" customHeight="1" x14ac:dyDescent="0.2">
      <c r="A319" s="486" t="s">
        <v>520</v>
      </c>
      <c r="B319" s="487" t="s">
        <v>1933</v>
      </c>
      <c r="C319" s="487" t="s">
        <v>1380</v>
      </c>
      <c r="D319" s="487" t="s">
        <v>1052</v>
      </c>
      <c r="E319" s="487" t="s">
        <v>1145</v>
      </c>
      <c r="F319" s="491"/>
      <c r="G319" s="491"/>
      <c r="H319" s="513"/>
      <c r="I319" s="491">
        <v>12</v>
      </c>
      <c r="J319" s="491">
        <v>0</v>
      </c>
      <c r="K319" s="513"/>
      <c r="L319" s="491">
        <v>12</v>
      </c>
      <c r="M319" s="492">
        <v>0</v>
      </c>
    </row>
    <row r="320" spans="1:13" ht="14.45" customHeight="1" x14ac:dyDescent="0.2">
      <c r="A320" s="486" t="s">
        <v>520</v>
      </c>
      <c r="B320" s="487" t="s">
        <v>1933</v>
      </c>
      <c r="C320" s="487" t="s">
        <v>1051</v>
      </c>
      <c r="D320" s="487" t="s">
        <v>1052</v>
      </c>
      <c r="E320" s="487" t="s">
        <v>754</v>
      </c>
      <c r="F320" s="491"/>
      <c r="G320" s="491"/>
      <c r="H320" s="513"/>
      <c r="I320" s="491">
        <v>2</v>
      </c>
      <c r="J320" s="491">
        <v>0</v>
      </c>
      <c r="K320" s="513"/>
      <c r="L320" s="491">
        <v>2</v>
      </c>
      <c r="M320" s="492">
        <v>0</v>
      </c>
    </row>
    <row r="321" spans="1:13" ht="14.45" customHeight="1" x14ac:dyDescent="0.2">
      <c r="A321" s="486" t="s">
        <v>520</v>
      </c>
      <c r="B321" s="487" t="s">
        <v>1951</v>
      </c>
      <c r="C321" s="487" t="s">
        <v>552</v>
      </c>
      <c r="D321" s="487" t="s">
        <v>553</v>
      </c>
      <c r="E321" s="487" t="s">
        <v>554</v>
      </c>
      <c r="F321" s="491"/>
      <c r="G321" s="491"/>
      <c r="H321" s="513">
        <v>0</v>
      </c>
      <c r="I321" s="491">
        <v>1</v>
      </c>
      <c r="J321" s="491">
        <v>176.32</v>
      </c>
      <c r="K321" s="513">
        <v>1</v>
      </c>
      <c r="L321" s="491">
        <v>1</v>
      </c>
      <c r="M321" s="492">
        <v>176.32</v>
      </c>
    </row>
    <row r="322" spans="1:13" ht="14.45" customHeight="1" x14ac:dyDescent="0.2">
      <c r="A322" s="486" t="s">
        <v>520</v>
      </c>
      <c r="B322" s="487" t="s">
        <v>1935</v>
      </c>
      <c r="C322" s="487" t="s">
        <v>619</v>
      </c>
      <c r="D322" s="487" t="s">
        <v>617</v>
      </c>
      <c r="E322" s="487" t="s">
        <v>620</v>
      </c>
      <c r="F322" s="491"/>
      <c r="G322" s="491"/>
      <c r="H322" s="513">
        <v>0</v>
      </c>
      <c r="I322" s="491">
        <v>16</v>
      </c>
      <c r="J322" s="491">
        <v>24719.840000000004</v>
      </c>
      <c r="K322" s="513">
        <v>1</v>
      </c>
      <c r="L322" s="491">
        <v>16</v>
      </c>
      <c r="M322" s="492">
        <v>24719.840000000004</v>
      </c>
    </row>
    <row r="323" spans="1:13" ht="14.45" customHeight="1" x14ac:dyDescent="0.2">
      <c r="A323" s="486" t="s">
        <v>520</v>
      </c>
      <c r="B323" s="487" t="s">
        <v>1935</v>
      </c>
      <c r="C323" s="487" t="s">
        <v>616</v>
      </c>
      <c r="D323" s="487" t="s">
        <v>617</v>
      </c>
      <c r="E323" s="487" t="s">
        <v>618</v>
      </c>
      <c r="F323" s="491"/>
      <c r="G323" s="491"/>
      <c r="H323" s="513">
        <v>0</v>
      </c>
      <c r="I323" s="491">
        <v>19</v>
      </c>
      <c r="J323" s="491">
        <v>33664.959999999999</v>
      </c>
      <c r="K323" s="513">
        <v>1</v>
      </c>
      <c r="L323" s="491">
        <v>19</v>
      </c>
      <c r="M323" s="492">
        <v>33664.959999999999</v>
      </c>
    </row>
    <row r="324" spans="1:13" ht="14.45" customHeight="1" x14ac:dyDescent="0.2">
      <c r="A324" s="486" t="s">
        <v>520</v>
      </c>
      <c r="B324" s="487" t="s">
        <v>1935</v>
      </c>
      <c r="C324" s="487" t="s">
        <v>1070</v>
      </c>
      <c r="D324" s="487" t="s">
        <v>617</v>
      </c>
      <c r="E324" s="487" t="s">
        <v>1071</v>
      </c>
      <c r="F324" s="491"/>
      <c r="G324" s="491"/>
      <c r="H324" s="513">
        <v>0</v>
      </c>
      <c r="I324" s="491">
        <v>1</v>
      </c>
      <c r="J324" s="491">
        <v>2669.75</v>
      </c>
      <c r="K324" s="513">
        <v>1</v>
      </c>
      <c r="L324" s="491">
        <v>1</v>
      </c>
      <c r="M324" s="492">
        <v>2669.75</v>
      </c>
    </row>
    <row r="325" spans="1:13" ht="14.45" customHeight="1" x14ac:dyDescent="0.2">
      <c r="A325" s="486" t="s">
        <v>520</v>
      </c>
      <c r="B325" s="487" t="s">
        <v>1937</v>
      </c>
      <c r="C325" s="487" t="s">
        <v>1389</v>
      </c>
      <c r="D325" s="487" t="s">
        <v>1093</v>
      </c>
      <c r="E325" s="487" t="s">
        <v>1390</v>
      </c>
      <c r="F325" s="491">
        <v>1</v>
      </c>
      <c r="G325" s="491">
        <v>3968.05</v>
      </c>
      <c r="H325" s="513">
        <v>1</v>
      </c>
      <c r="I325" s="491"/>
      <c r="J325" s="491"/>
      <c r="K325" s="513">
        <v>0</v>
      </c>
      <c r="L325" s="491">
        <v>1</v>
      </c>
      <c r="M325" s="492">
        <v>3968.05</v>
      </c>
    </row>
    <row r="326" spans="1:13" ht="14.45" customHeight="1" x14ac:dyDescent="0.2">
      <c r="A326" s="486" t="s">
        <v>520</v>
      </c>
      <c r="B326" s="487" t="s">
        <v>1937</v>
      </c>
      <c r="C326" s="487" t="s">
        <v>1391</v>
      </c>
      <c r="D326" s="487" t="s">
        <v>1392</v>
      </c>
      <c r="E326" s="487" t="s">
        <v>1393</v>
      </c>
      <c r="F326" s="491"/>
      <c r="G326" s="491"/>
      <c r="H326" s="513">
        <v>0</v>
      </c>
      <c r="I326" s="491">
        <v>3</v>
      </c>
      <c r="J326" s="491">
        <v>2001.78</v>
      </c>
      <c r="K326" s="513">
        <v>1</v>
      </c>
      <c r="L326" s="491">
        <v>3</v>
      </c>
      <c r="M326" s="492">
        <v>2001.78</v>
      </c>
    </row>
    <row r="327" spans="1:13" ht="14.45" customHeight="1" x14ac:dyDescent="0.2">
      <c r="A327" s="486" t="s">
        <v>521</v>
      </c>
      <c r="B327" s="487" t="s">
        <v>1891</v>
      </c>
      <c r="C327" s="487" t="s">
        <v>583</v>
      </c>
      <c r="D327" s="487" t="s">
        <v>584</v>
      </c>
      <c r="E327" s="487" t="s">
        <v>585</v>
      </c>
      <c r="F327" s="491"/>
      <c r="G327" s="491"/>
      <c r="H327" s="513">
        <v>0</v>
      </c>
      <c r="I327" s="491">
        <v>10</v>
      </c>
      <c r="J327" s="491">
        <v>975.2600000000001</v>
      </c>
      <c r="K327" s="513">
        <v>1</v>
      </c>
      <c r="L327" s="491">
        <v>10</v>
      </c>
      <c r="M327" s="492">
        <v>975.2600000000001</v>
      </c>
    </row>
    <row r="328" spans="1:13" ht="14.45" customHeight="1" x14ac:dyDescent="0.2">
      <c r="A328" s="486" t="s">
        <v>521</v>
      </c>
      <c r="B328" s="487" t="s">
        <v>1891</v>
      </c>
      <c r="C328" s="487" t="s">
        <v>1483</v>
      </c>
      <c r="D328" s="487" t="s">
        <v>584</v>
      </c>
      <c r="E328" s="487" t="s">
        <v>1484</v>
      </c>
      <c r="F328" s="491"/>
      <c r="G328" s="491"/>
      <c r="H328" s="513">
        <v>0</v>
      </c>
      <c r="I328" s="491">
        <v>2</v>
      </c>
      <c r="J328" s="491">
        <v>57.62</v>
      </c>
      <c r="K328" s="513">
        <v>1</v>
      </c>
      <c r="L328" s="491">
        <v>2</v>
      </c>
      <c r="M328" s="492">
        <v>57.62</v>
      </c>
    </row>
    <row r="329" spans="1:13" ht="14.45" customHeight="1" x14ac:dyDescent="0.2">
      <c r="A329" s="486" t="s">
        <v>521</v>
      </c>
      <c r="B329" s="487" t="s">
        <v>1892</v>
      </c>
      <c r="C329" s="487" t="s">
        <v>1465</v>
      </c>
      <c r="D329" s="487" t="s">
        <v>861</v>
      </c>
      <c r="E329" s="487" t="s">
        <v>1466</v>
      </c>
      <c r="F329" s="491"/>
      <c r="G329" s="491"/>
      <c r="H329" s="513">
        <v>0</v>
      </c>
      <c r="I329" s="491">
        <v>3</v>
      </c>
      <c r="J329" s="491">
        <v>172.92000000000002</v>
      </c>
      <c r="K329" s="513">
        <v>1</v>
      </c>
      <c r="L329" s="491">
        <v>3</v>
      </c>
      <c r="M329" s="492">
        <v>172.92000000000002</v>
      </c>
    </row>
    <row r="330" spans="1:13" ht="14.45" customHeight="1" x14ac:dyDescent="0.2">
      <c r="A330" s="486" t="s">
        <v>521</v>
      </c>
      <c r="B330" s="487" t="s">
        <v>1952</v>
      </c>
      <c r="C330" s="487" t="s">
        <v>1437</v>
      </c>
      <c r="D330" s="487" t="s">
        <v>1438</v>
      </c>
      <c r="E330" s="487" t="s">
        <v>916</v>
      </c>
      <c r="F330" s="491">
        <v>1</v>
      </c>
      <c r="G330" s="491">
        <v>87.98</v>
      </c>
      <c r="H330" s="513">
        <v>1</v>
      </c>
      <c r="I330" s="491"/>
      <c r="J330" s="491"/>
      <c r="K330" s="513">
        <v>0</v>
      </c>
      <c r="L330" s="491">
        <v>1</v>
      </c>
      <c r="M330" s="492">
        <v>87.98</v>
      </c>
    </row>
    <row r="331" spans="1:13" ht="14.45" customHeight="1" x14ac:dyDescent="0.2">
      <c r="A331" s="486" t="s">
        <v>521</v>
      </c>
      <c r="B331" s="487" t="s">
        <v>1893</v>
      </c>
      <c r="C331" s="487" t="s">
        <v>1476</v>
      </c>
      <c r="D331" s="487" t="s">
        <v>882</v>
      </c>
      <c r="E331" s="487" t="s">
        <v>1477</v>
      </c>
      <c r="F331" s="491"/>
      <c r="G331" s="491"/>
      <c r="H331" s="513">
        <v>0</v>
      </c>
      <c r="I331" s="491">
        <v>1</v>
      </c>
      <c r="J331" s="491">
        <v>86.43</v>
      </c>
      <c r="K331" s="513">
        <v>1</v>
      </c>
      <c r="L331" s="491">
        <v>1</v>
      </c>
      <c r="M331" s="492">
        <v>86.43</v>
      </c>
    </row>
    <row r="332" spans="1:13" ht="14.45" customHeight="1" x14ac:dyDescent="0.2">
      <c r="A332" s="486" t="s">
        <v>521</v>
      </c>
      <c r="B332" s="487" t="s">
        <v>1893</v>
      </c>
      <c r="C332" s="487" t="s">
        <v>884</v>
      </c>
      <c r="D332" s="487" t="s">
        <v>882</v>
      </c>
      <c r="E332" s="487" t="s">
        <v>885</v>
      </c>
      <c r="F332" s="491"/>
      <c r="G332" s="491"/>
      <c r="H332" s="513">
        <v>0</v>
      </c>
      <c r="I332" s="491">
        <v>5</v>
      </c>
      <c r="J332" s="491">
        <v>216.05</v>
      </c>
      <c r="K332" s="513">
        <v>1</v>
      </c>
      <c r="L332" s="491">
        <v>5</v>
      </c>
      <c r="M332" s="492">
        <v>216.05</v>
      </c>
    </row>
    <row r="333" spans="1:13" ht="14.45" customHeight="1" x14ac:dyDescent="0.2">
      <c r="A333" s="486" t="s">
        <v>521</v>
      </c>
      <c r="B333" s="487" t="s">
        <v>1895</v>
      </c>
      <c r="C333" s="487" t="s">
        <v>1054</v>
      </c>
      <c r="D333" s="487" t="s">
        <v>1055</v>
      </c>
      <c r="E333" s="487" t="s">
        <v>1056</v>
      </c>
      <c r="F333" s="491"/>
      <c r="G333" s="491"/>
      <c r="H333" s="513">
        <v>0</v>
      </c>
      <c r="I333" s="491">
        <v>1</v>
      </c>
      <c r="J333" s="491">
        <v>184.74</v>
      </c>
      <c r="K333" s="513">
        <v>1</v>
      </c>
      <c r="L333" s="491">
        <v>1</v>
      </c>
      <c r="M333" s="492">
        <v>184.74</v>
      </c>
    </row>
    <row r="334" spans="1:13" ht="14.45" customHeight="1" x14ac:dyDescent="0.2">
      <c r="A334" s="486" t="s">
        <v>521</v>
      </c>
      <c r="B334" s="487" t="s">
        <v>1896</v>
      </c>
      <c r="C334" s="487" t="s">
        <v>575</v>
      </c>
      <c r="D334" s="487" t="s">
        <v>576</v>
      </c>
      <c r="E334" s="487" t="s">
        <v>577</v>
      </c>
      <c r="F334" s="491"/>
      <c r="G334" s="491"/>
      <c r="H334" s="513">
        <v>0</v>
      </c>
      <c r="I334" s="491">
        <v>3</v>
      </c>
      <c r="J334" s="491">
        <v>5542.47</v>
      </c>
      <c r="K334" s="513">
        <v>1</v>
      </c>
      <c r="L334" s="491">
        <v>3</v>
      </c>
      <c r="M334" s="492">
        <v>5542.47</v>
      </c>
    </row>
    <row r="335" spans="1:13" ht="14.45" customHeight="1" x14ac:dyDescent="0.2">
      <c r="A335" s="486" t="s">
        <v>521</v>
      </c>
      <c r="B335" s="487" t="s">
        <v>1897</v>
      </c>
      <c r="C335" s="487" t="s">
        <v>1245</v>
      </c>
      <c r="D335" s="487" t="s">
        <v>1246</v>
      </c>
      <c r="E335" s="487" t="s">
        <v>1247</v>
      </c>
      <c r="F335" s="491"/>
      <c r="G335" s="491"/>
      <c r="H335" s="513">
        <v>0</v>
      </c>
      <c r="I335" s="491">
        <v>6</v>
      </c>
      <c r="J335" s="491">
        <v>560.58000000000004</v>
      </c>
      <c r="K335" s="513">
        <v>1</v>
      </c>
      <c r="L335" s="491">
        <v>6</v>
      </c>
      <c r="M335" s="492">
        <v>560.58000000000004</v>
      </c>
    </row>
    <row r="336" spans="1:13" ht="14.45" customHeight="1" x14ac:dyDescent="0.2">
      <c r="A336" s="486" t="s">
        <v>521</v>
      </c>
      <c r="B336" s="487" t="s">
        <v>1897</v>
      </c>
      <c r="C336" s="487" t="s">
        <v>1460</v>
      </c>
      <c r="D336" s="487" t="s">
        <v>1246</v>
      </c>
      <c r="E336" s="487" t="s">
        <v>1461</v>
      </c>
      <c r="F336" s="491"/>
      <c r="G336" s="491"/>
      <c r="H336" s="513">
        <v>0</v>
      </c>
      <c r="I336" s="491">
        <v>2</v>
      </c>
      <c r="J336" s="491">
        <v>373.74</v>
      </c>
      <c r="K336" s="513">
        <v>1</v>
      </c>
      <c r="L336" s="491">
        <v>2</v>
      </c>
      <c r="M336" s="492">
        <v>373.74</v>
      </c>
    </row>
    <row r="337" spans="1:13" ht="14.45" customHeight="1" x14ac:dyDescent="0.2">
      <c r="A337" s="486" t="s">
        <v>521</v>
      </c>
      <c r="B337" s="487" t="s">
        <v>1898</v>
      </c>
      <c r="C337" s="487" t="s">
        <v>959</v>
      </c>
      <c r="D337" s="487" t="s">
        <v>960</v>
      </c>
      <c r="E337" s="487" t="s">
        <v>961</v>
      </c>
      <c r="F337" s="491">
        <v>3</v>
      </c>
      <c r="G337" s="491">
        <v>960.62999999999988</v>
      </c>
      <c r="H337" s="513">
        <v>1</v>
      </c>
      <c r="I337" s="491"/>
      <c r="J337" s="491"/>
      <c r="K337" s="513">
        <v>0</v>
      </c>
      <c r="L337" s="491">
        <v>3</v>
      </c>
      <c r="M337" s="492">
        <v>960.62999999999988</v>
      </c>
    </row>
    <row r="338" spans="1:13" ht="14.45" customHeight="1" x14ac:dyDescent="0.2">
      <c r="A338" s="486" t="s">
        <v>521</v>
      </c>
      <c r="B338" s="487" t="s">
        <v>495</v>
      </c>
      <c r="C338" s="487" t="s">
        <v>652</v>
      </c>
      <c r="D338" s="487" t="s">
        <v>487</v>
      </c>
      <c r="E338" s="487" t="s">
        <v>653</v>
      </c>
      <c r="F338" s="491"/>
      <c r="G338" s="491"/>
      <c r="H338" s="513">
        <v>0</v>
      </c>
      <c r="I338" s="491">
        <v>3</v>
      </c>
      <c r="J338" s="491">
        <v>240.03000000000003</v>
      </c>
      <c r="K338" s="513">
        <v>1</v>
      </c>
      <c r="L338" s="491">
        <v>3</v>
      </c>
      <c r="M338" s="492">
        <v>240.03000000000003</v>
      </c>
    </row>
    <row r="339" spans="1:13" ht="14.45" customHeight="1" x14ac:dyDescent="0.2">
      <c r="A339" s="486" t="s">
        <v>521</v>
      </c>
      <c r="B339" s="487" t="s">
        <v>1899</v>
      </c>
      <c r="C339" s="487" t="s">
        <v>1039</v>
      </c>
      <c r="D339" s="487" t="s">
        <v>1040</v>
      </c>
      <c r="E339" s="487" t="s">
        <v>1041</v>
      </c>
      <c r="F339" s="491"/>
      <c r="G339" s="491"/>
      <c r="H339" s="513">
        <v>0</v>
      </c>
      <c r="I339" s="491">
        <v>6</v>
      </c>
      <c r="J339" s="491">
        <v>787.92</v>
      </c>
      <c r="K339" s="513">
        <v>1</v>
      </c>
      <c r="L339" s="491">
        <v>6</v>
      </c>
      <c r="M339" s="492">
        <v>787.92</v>
      </c>
    </row>
    <row r="340" spans="1:13" ht="14.45" customHeight="1" x14ac:dyDescent="0.2">
      <c r="A340" s="486" t="s">
        <v>521</v>
      </c>
      <c r="B340" s="487" t="s">
        <v>1904</v>
      </c>
      <c r="C340" s="487" t="s">
        <v>1208</v>
      </c>
      <c r="D340" s="487" t="s">
        <v>761</v>
      </c>
      <c r="E340" s="487" t="s">
        <v>1209</v>
      </c>
      <c r="F340" s="491"/>
      <c r="G340" s="491"/>
      <c r="H340" s="513">
        <v>0</v>
      </c>
      <c r="I340" s="491">
        <v>1</v>
      </c>
      <c r="J340" s="491">
        <v>85.02</v>
      </c>
      <c r="K340" s="513">
        <v>1</v>
      </c>
      <c r="L340" s="491">
        <v>1</v>
      </c>
      <c r="M340" s="492">
        <v>85.02</v>
      </c>
    </row>
    <row r="341" spans="1:13" ht="14.45" customHeight="1" x14ac:dyDescent="0.2">
      <c r="A341" s="486" t="s">
        <v>521</v>
      </c>
      <c r="B341" s="487" t="s">
        <v>1907</v>
      </c>
      <c r="C341" s="487" t="s">
        <v>1262</v>
      </c>
      <c r="D341" s="487" t="s">
        <v>572</v>
      </c>
      <c r="E341" s="487" t="s">
        <v>1263</v>
      </c>
      <c r="F341" s="491">
        <v>1</v>
      </c>
      <c r="G341" s="491">
        <v>38.04</v>
      </c>
      <c r="H341" s="513">
        <v>1</v>
      </c>
      <c r="I341" s="491"/>
      <c r="J341" s="491"/>
      <c r="K341" s="513">
        <v>0</v>
      </c>
      <c r="L341" s="491">
        <v>1</v>
      </c>
      <c r="M341" s="492">
        <v>38.04</v>
      </c>
    </row>
    <row r="342" spans="1:13" ht="14.45" customHeight="1" x14ac:dyDescent="0.2">
      <c r="A342" s="486" t="s">
        <v>521</v>
      </c>
      <c r="B342" s="487" t="s">
        <v>1907</v>
      </c>
      <c r="C342" s="487" t="s">
        <v>890</v>
      </c>
      <c r="D342" s="487" t="s">
        <v>572</v>
      </c>
      <c r="E342" s="487" t="s">
        <v>891</v>
      </c>
      <c r="F342" s="491">
        <v>3</v>
      </c>
      <c r="G342" s="491">
        <v>31.950000000000003</v>
      </c>
      <c r="H342" s="513">
        <v>1</v>
      </c>
      <c r="I342" s="491"/>
      <c r="J342" s="491"/>
      <c r="K342" s="513">
        <v>0</v>
      </c>
      <c r="L342" s="491">
        <v>3</v>
      </c>
      <c r="M342" s="492">
        <v>31.950000000000003</v>
      </c>
    </row>
    <row r="343" spans="1:13" ht="14.45" customHeight="1" x14ac:dyDescent="0.2">
      <c r="A343" s="486" t="s">
        <v>521</v>
      </c>
      <c r="B343" s="487" t="s">
        <v>1907</v>
      </c>
      <c r="C343" s="487" t="s">
        <v>1264</v>
      </c>
      <c r="D343" s="487" t="s">
        <v>895</v>
      </c>
      <c r="E343" s="487" t="s">
        <v>896</v>
      </c>
      <c r="F343" s="491">
        <v>1</v>
      </c>
      <c r="G343" s="491">
        <v>234.07</v>
      </c>
      <c r="H343" s="513">
        <v>1</v>
      </c>
      <c r="I343" s="491"/>
      <c r="J343" s="491"/>
      <c r="K343" s="513">
        <v>0</v>
      </c>
      <c r="L343" s="491">
        <v>1</v>
      </c>
      <c r="M343" s="492">
        <v>234.07</v>
      </c>
    </row>
    <row r="344" spans="1:13" ht="14.45" customHeight="1" x14ac:dyDescent="0.2">
      <c r="A344" s="486" t="s">
        <v>521</v>
      </c>
      <c r="B344" s="487" t="s">
        <v>1907</v>
      </c>
      <c r="C344" s="487" t="s">
        <v>1478</v>
      </c>
      <c r="D344" s="487" t="s">
        <v>895</v>
      </c>
      <c r="E344" s="487" t="s">
        <v>898</v>
      </c>
      <c r="F344" s="491">
        <v>3</v>
      </c>
      <c r="G344" s="491">
        <v>210.69</v>
      </c>
      <c r="H344" s="513">
        <v>1</v>
      </c>
      <c r="I344" s="491"/>
      <c r="J344" s="491"/>
      <c r="K344" s="513">
        <v>0</v>
      </c>
      <c r="L344" s="491">
        <v>3</v>
      </c>
      <c r="M344" s="492">
        <v>210.69</v>
      </c>
    </row>
    <row r="345" spans="1:13" ht="14.45" customHeight="1" x14ac:dyDescent="0.2">
      <c r="A345" s="486" t="s">
        <v>521</v>
      </c>
      <c r="B345" s="487" t="s">
        <v>1907</v>
      </c>
      <c r="C345" s="487" t="s">
        <v>571</v>
      </c>
      <c r="D345" s="487" t="s">
        <v>572</v>
      </c>
      <c r="E345" s="487" t="s">
        <v>573</v>
      </c>
      <c r="F345" s="491">
        <v>3</v>
      </c>
      <c r="G345" s="491">
        <v>175.56</v>
      </c>
      <c r="H345" s="513">
        <v>1</v>
      </c>
      <c r="I345" s="491"/>
      <c r="J345" s="491"/>
      <c r="K345" s="513">
        <v>0</v>
      </c>
      <c r="L345" s="491">
        <v>3</v>
      </c>
      <c r="M345" s="492">
        <v>175.56</v>
      </c>
    </row>
    <row r="346" spans="1:13" ht="14.45" customHeight="1" x14ac:dyDescent="0.2">
      <c r="A346" s="486" t="s">
        <v>521</v>
      </c>
      <c r="B346" s="487" t="s">
        <v>1907</v>
      </c>
      <c r="C346" s="487" t="s">
        <v>1479</v>
      </c>
      <c r="D346" s="487" t="s">
        <v>572</v>
      </c>
      <c r="E346" s="487" t="s">
        <v>898</v>
      </c>
      <c r="F346" s="491">
        <v>2</v>
      </c>
      <c r="G346" s="491">
        <v>140.46</v>
      </c>
      <c r="H346" s="513">
        <v>1</v>
      </c>
      <c r="I346" s="491"/>
      <c r="J346" s="491"/>
      <c r="K346" s="513">
        <v>0</v>
      </c>
      <c r="L346" s="491">
        <v>2</v>
      </c>
      <c r="M346" s="492">
        <v>140.46</v>
      </c>
    </row>
    <row r="347" spans="1:13" ht="14.45" customHeight="1" x14ac:dyDescent="0.2">
      <c r="A347" s="486" t="s">
        <v>521</v>
      </c>
      <c r="B347" s="487" t="s">
        <v>1907</v>
      </c>
      <c r="C347" s="487" t="s">
        <v>1265</v>
      </c>
      <c r="D347" s="487" t="s">
        <v>1266</v>
      </c>
      <c r="E347" s="487" t="s">
        <v>1267</v>
      </c>
      <c r="F347" s="491"/>
      <c r="G347" s="491"/>
      <c r="H347" s="513">
        <v>0</v>
      </c>
      <c r="I347" s="491">
        <v>1</v>
      </c>
      <c r="J347" s="491">
        <v>27.49</v>
      </c>
      <c r="K347" s="513">
        <v>1</v>
      </c>
      <c r="L347" s="491">
        <v>1</v>
      </c>
      <c r="M347" s="492">
        <v>27.49</v>
      </c>
    </row>
    <row r="348" spans="1:13" ht="14.45" customHeight="1" x14ac:dyDescent="0.2">
      <c r="A348" s="486" t="s">
        <v>521</v>
      </c>
      <c r="B348" s="487" t="s">
        <v>1908</v>
      </c>
      <c r="C348" s="487" t="s">
        <v>683</v>
      </c>
      <c r="D348" s="487" t="s">
        <v>684</v>
      </c>
      <c r="E348" s="487" t="s">
        <v>685</v>
      </c>
      <c r="F348" s="491"/>
      <c r="G348" s="491"/>
      <c r="H348" s="513">
        <v>0</v>
      </c>
      <c r="I348" s="491">
        <v>4</v>
      </c>
      <c r="J348" s="491">
        <v>262.16000000000003</v>
      </c>
      <c r="K348" s="513">
        <v>1</v>
      </c>
      <c r="L348" s="491">
        <v>4</v>
      </c>
      <c r="M348" s="492">
        <v>262.16000000000003</v>
      </c>
    </row>
    <row r="349" spans="1:13" ht="14.45" customHeight="1" x14ac:dyDescent="0.2">
      <c r="A349" s="486" t="s">
        <v>521</v>
      </c>
      <c r="B349" s="487" t="s">
        <v>1909</v>
      </c>
      <c r="C349" s="487" t="s">
        <v>1164</v>
      </c>
      <c r="D349" s="487" t="s">
        <v>699</v>
      </c>
      <c r="E349" s="487" t="s">
        <v>701</v>
      </c>
      <c r="F349" s="491">
        <v>4</v>
      </c>
      <c r="G349" s="491">
        <v>468.12</v>
      </c>
      <c r="H349" s="513">
        <v>1</v>
      </c>
      <c r="I349" s="491"/>
      <c r="J349" s="491"/>
      <c r="K349" s="513">
        <v>0</v>
      </c>
      <c r="L349" s="491">
        <v>4</v>
      </c>
      <c r="M349" s="492">
        <v>468.12</v>
      </c>
    </row>
    <row r="350" spans="1:13" ht="14.45" customHeight="1" x14ac:dyDescent="0.2">
      <c r="A350" s="486" t="s">
        <v>521</v>
      </c>
      <c r="B350" s="487" t="s">
        <v>1909</v>
      </c>
      <c r="C350" s="487" t="s">
        <v>705</v>
      </c>
      <c r="D350" s="487" t="s">
        <v>699</v>
      </c>
      <c r="E350" s="487" t="s">
        <v>697</v>
      </c>
      <c r="F350" s="491"/>
      <c r="G350" s="491"/>
      <c r="H350" s="513">
        <v>0</v>
      </c>
      <c r="I350" s="491">
        <v>1</v>
      </c>
      <c r="J350" s="491">
        <v>35.11</v>
      </c>
      <c r="K350" s="513">
        <v>1</v>
      </c>
      <c r="L350" s="491">
        <v>1</v>
      </c>
      <c r="M350" s="492">
        <v>35.11</v>
      </c>
    </row>
    <row r="351" spans="1:13" ht="14.45" customHeight="1" x14ac:dyDescent="0.2">
      <c r="A351" s="486" t="s">
        <v>521</v>
      </c>
      <c r="B351" s="487" t="s">
        <v>1910</v>
      </c>
      <c r="C351" s="487" t="s">
        <v>907</v>
      </c>
      <c r="D351" s="487" t="s">
        <v>908</v>
      </c>
      <c r="E351" s="487" t="s">
        <v>581</v>
      </c>
      <c r="F351" s="491">
        <v>2</v>
      </c>
      <c r="G351" s="491">
        <v>65.52</v>
      </c>
      <c r="H351" s="513">
        <v>1</v>
      </c>
      <c r="I351" s="491"/>
      <c r="J351" s="491"/>
      <c r="K351" s="513">
        <v>0</v>
      </c>
      <c r="L351" s="491">
        <v>2</v>
      </c>
      <c r="M351" s="492">
        <v>65.52</v>
      </c>
    </row>
    <row r="352" spans="1:13" ht="14.45" customHeight="1" x14ac:dyDescent="0.2">
      <c r="A352" s="486" t="s">
        <v>521</v>
      </c>
      <c r="B352" s="487" t="s">
        <v>1910</v>
      </c>
      <c r="C352" s="487" t="s">
        <v>1281</v>
      </c>
      <c r="D352" s="487" t="s">
        <v>580</v>
      </c>
      <c r="E352" s="487" t="s">
        <v>1282</v>
      </c>
      <c r="F352" s="491"/>
      <c r="G352" s="491"/>
      <c r="H352" s="513">
        <v>0</v>
      </c>
      <c r="I352" s="491">
        <v>1</v>
      </c>
      <c r="J352" s="491">
        <v>114.65</v>
      </c>
      <c r="K352" s="513">
        <v>1</v>
      </c>
      <c r="L352" s="491">
        <v>1</v>
      </c>
      <c r="M352" s="492">
        <v>114.65</v>
      </c>
    </row>
    <row r="353" spans="1:13" ht="14.45" customHeight="1" x14ac:dyDescent="0.2">
      <c r="A353" s="486" t="s">
        <v>521</v>
      </c>
      <c r="B353" s="487" t="s">
        <v>1911</v>
      </c>
      <c r="C353" s="487" t="s">
        <v>707</v>
      </c>
      <c r="D353" s="487" t="s">
        <v>708</v>
      </c>
      <c r="E353" s="487" t="s">
        <v>709</v>
      </c>
      <c r="F353" s="491"/>
      <c r="G353" s="491"/>
      <c r="H353" s="513">
        <v>0</v>
      </c>
      <c r="I353" s="491">
        <v>6</v>
      </c>
      <c r="J353" s="491">
        <v>218.21999999999997</v>
      </c>
      <c r="K353" s="513">
        <v>1</v>
      </c>
      <c r="L353" s="491">
        <v>6</v>
      </c>
      <c r="M353" s="492">
        <v>218.21999999999997</v>
      </c>
    </row>
    <row r="354" spans="1:13" ht="14.45" customHeight="1" x14ac:dyDescent="0.2">
      <c r="A354" s="486" t="s">
        <v>521</v>
      </c>
      <c r="B354" s="487" t="s">
        <v>1912</v>
      </c>
      <c r="C354" s="487" t="s">
        <v>542</v>
      </c>
      <c r="D354" s="487" t="s">
        <v>543</v>
      </c>
      <c r="E354" s="487" t="s">
        <v>544</v>
      </c>
      <c r="F354" s="491"/>
      <c r="G354" s="491"/>
      <c r="H354" s="513">
        <v>0</v>
      </c>
      <c r="I354" s="491">
        <v>9</v>
      </c>
      <c r="J354" s="491">
        <v>839.43</v>
      </c>
      <c r="K354" s="513">
        <v>1</v>
      </c>
      <c r="L354" s="491">
        <v>9</v>
      </c>
      <c r="M354" s="492">
        <v>839.43</v>
      </c>
    </row>
    <row r="355" spans="1:13" ht="14.45" customHeight="1" x14ac:dyDescent="0.2">
      <c r="A355" s="486" t="s">
        <v>521</v>
      </c>
      <c r="B355" s="487" t="s">
        <v>1912</v>
      </c>
      <c r="C355" s="487" t="s">
        <v>545</v>
      </c>
      <c r="D355" s="487" t="s">
        <v>543</v>
      </c>
      <c r="E355" s="487" t="s">
        <v>546</v>
      </c>
      <c r="F355" s="491"/>
      <c r="G355" s="491"/>
      <c r="H355" s="513">
        <v>0</v>
      </c>
      <c r="I355" s="491">
        <v>8</v>
      </c>
      <c r="J355" s="491">
        <v>248.72</v>
      </c>
      <c r="K355" s="513">
        <v>1</v>
      </c>
      <c r="L355" s="491">
        <v>8</v>
      </c>
      <c r="M355" s="492">
        <v>248.72</v>
      </c>
    </row>
    <row r="356" spans="1:13" ht="14.45" customHeight="1" x14ac:dyDescent="0.2">
      <c r="A356" s="486" t="s">
        <v>521</v>
      </c>
      <c r="B356" s="487" t="s">
        <v>1945</v>
      </c>
      <c r="C356" s="487" t="s">
        <v>1480</v>
      </c>
      <c r="D356" s="487" t="s">
        <v>1481</v>
      </c>
      <c r="E356" s="487" t="s">
        <v>1482</v>
      </c>
      <c r="F356" s="491">
        <v>1</v>
      </c>
      <c r="G356" s="491">
        <v>101.56</v>
      </c>
      <c r="H356" s="513">
        <v>1</v>
      </c>
      <c r="I356" s="491"/>
      <c r="J356" s="491"/>
      <c r="K356" s="513">
        <v>0</v>
      </c>
      <c r="L356" s="491">
        <v>1</v>
      </c>
      <c r="M356" s="492">
        <v>101.56</v>
      </c>
    </row>
    <row r="357" spans="1:13" ht="14.45" customHeight="1" x14ac:dyDescent="0.2">
      <c r="A357" s="486" t="s">
        <v>521</v>
      </c>
      <c r="B357" s="487" t="s">
        <v>1913</v>
      </c>
      <c r="C357" s="487" t="s">
        <v>1047</v>
      </c>
      <c r="D357" s="487" t="s">
        <v>1048</v>
      </c>
      <c r="E357" s="487" t="s">
        <v>1049</v>
      </c>
      <c r="F357" s="491"/>
      <c r="G357" s="491"/>
      <c r="H357" s="513">
        <v>0</v>
      </c>
      <c r="I357" s="491">
        <v>1</v>
      </c>
      <c r="J357" s="491">
        <v>729.09</v>
      </c>
      <c r="K357" s="513">
        <v>1</v>
      </c>
      <c r="L357" s="491">
        <v>1</v>
      </c>
      <c r="M357" s="492">
        <v>729.09</v>
      </c>
    </row>
    <row r="358" spans="1:13" ht="14.45" customHeight="1" x14ac:dyDescent="0.2">
      <c r="A358" s="486" t="s">
        <v>521</v>
      </c>
      <c r="B358" s="487" t="s">
        <v>1914</v>
      </c>
      <c r="C358" s="487" t="s">
        <v>936</v>
      </c>
      <c r="D358" s="487" t="s">
        <v>588</v>
      </c>
      <c r="E358" s="487" t="s">
        <v>697</v>
      </c>
      <c r="F358" s="491"/>
      <c r="G358" s="491"/>
      <c r="H358" s="513">
        <v>0</v>
      </c>
      <c r="I358" s="491">
        <v>6</v>
      </c>
      <c r="J358" s="491">
        <v>206.82</v>
      </c>
      <c r="K358" s="513">
        <v>1</v>
      </c>
      <c r="L358" s="491">
        <v>6</v>
      </c>
      <c r="M358" s="492">
        <v>206.82</v>
      </c>
    </row>
    <row r="359" spans="1:13" ht="14.45" customHeight="1" x14ac:dyDescent="0.2">
      <c r="A359" s="486" t="s">
        <v>521</v>
      </c>
      <c r="B359" s="487" t="s">
        <v>1914</v>
      </c>
      <c r="C359" s="487" t="s">
        <v>587</v>
      </c>
      <c r="D359" s="487" t="s">
        <v>588</v>
      </c>
      <c r="E359" s="487" t="s">
        <v>589</v>
      </c>
      <c r="F359" s="491"/>
      <c r="G359" s="491"/>
      <c r="H359" s="513">
        <v>0</v>
      </c>
      <c r="I359" s="491">
        <v>14</v>
      </c>
      <c r="J359" s="491">
        <v>1447.6</v>
      </c>
      <c r="K359" s="513">
        <v>1</v>
      </c>
      <c r="L359" s="491">
        <v>14</v>
      </c>
      <c r="M359" s="492">
        <v>1447.6</v>
      </c>
    </row>
    <row r="360" spans="1:13" ht="14.45" customHeight="1" x14ac:dyDescent="0.2">
      <c r="A360" s="486" t="s">
        <v>521</v>
      </c>
      <c r="B360" s="487" t="s">
        <v>1914</v>
      </c>
      <c r="C360" s="487" t="s">
        <v>937</v>
      </c>
      <c r="D360" s="487" t="s">
        <v>938</v>
      </c>
      <c r="E360" s="487" t="s">
        <v>939</v>
      </c>
      <c r="F360" s="491"/>
      <c r="G360" s="491"/>
      <c r="H360" s="513">
        <v>0</v>
      </c>
      <c r="I360" s="491">
        <v>1</v>
      </c>
      <c r="J360" s="491">
        <v>206.78</v>
      </c>
      <c r="K360" s="513">
        <v>1</v>
      </c>
      <c r="L360" s="491">
        <v>1</v>
      </c>
      <c r="M360" s="492">
        <v>206.78</v>
      </c>
    </row>
    <row r="361" spans="1:13" ht="14.45" customHeight="1" x14ac:dyDescent="0.2">
      <c r="A361" s="486" t="s">
        <v>521</v>
      </c>
      <c r="B361" s="487" t="s">
        <v>1915</v>
      </c>
      <c r="C361" s="487" t="s">
        <v>974</v>
      </c>
      <c r="D361" s="487" t="s">
        <v>596</v>
      </c>
      <c r="E361" s="487" t="s">
        <v>975</v>
      </c>
      <c r="F361" s="491"/>
      <c r="G361" s="491"/>
      <c r="H361" s="513">
        <v>0</v>
      </c>
      <c r="I361" s="491">
        <v>5</v>
      </c>
      <c r="J361" s="491">
        <v>57.400000000000006</v>
      </c>
      <c r="K361" s="513">
        <v>1</v>
      </c>
      <c r="L361" s="491">
        <v>5</v>
      </c>
      <c r="M361" s="492">
        <v>57.400000000000006</v>
      </c>
    </row>
    <row r="362" spans="1:13" ht="14.45" customHeight="1" x14ac:dyDescent="0.2">
      <c r="A362" s="486" t="s">
        <v>521</v>
      </c>
      <c r="B362" s="487" t="s">
        <v>1915</v>
      </c>
      <c r="C362" s="487" t="s">
        <v>595</v>
      </c>
      <c r="D362" s="487" t="s">
        <v>596</v>
      </c>
      <c r="E362" s="487" t="s">
        <v>546</v>
      </c>
      <c r="F362" s="491"/>
      <c r="G362" s="491"/>
      <c r="H362" s="513">
        <v>0</v>
      </c>
      <c r="I362" s="491">
        <v>4</v>
      </c>
      <c r="J362" s="491">
        <v>137.88</v>
      </c>
      <c r="K362" s="513">
        <v>1</v>
      </c>
      <c r="L362" s="491">
        <v>4</v>
      </c>
      <c r="M362" s="492">
        <v>137.88</v>
      </c>
    </row>
    <row r="363" spans="1:13" ht="14.45" customHeight="1" x14ac:dyDescent="0.2">
      <c r="A363" s="486" t="s">
        <v>521</v>
      </c>
      <c r="B363" s="487" t="s">
        <v>1947</v>
      </c>
      <c r="C363" s="487" t="s">
        <v>1315</v>
      </c>
      <c r="D363" s="487" t="s">
        <v>1316</v>
      </c>
      <c r="E363" s="487" t="s">
        <v>1317</v>
      </c>
      <c r="F363" s="491">
        <v>3</v>
      </c>
      <c r="G363" s="491">
        <v>127.41</v>
      </c>
      <c r="H363" s="513">
        <v>1</v>
      </c>
      <c r="I363" s="491"/>
      <c r="J363" s="491"/>
      <c r="K363" s="513">
        <v>0</v>
      </c>
      <c r="L363" s="491">
        <v>3</v>
      </c>
      <c r="M363" s="492">
        <v>127.41</v>
      </c>
    </row>
    <row r="364" spans="1:13" ht="14.45" customHeight="1" x14ac:dyDescent="0.2">
      <c r="A364" s="486" t="s">
        <v>521</v>
      </c>
      <c r="B364" s="487" t="s">
        <v>1916</v>
      </c>
      <c r="C364" s="487" t="s">
        <v>1298</v>
      </c>
      <c r="D364" s="487" t="s">
        <v>535</v>
      </c>
      <c r="E364" s="487" t="s">
        <v>1299</v>
      </c>
      <c r="F364" s="491"/>
      <c r="G364" s="491"/>
      <c r="H364" s="513">
        <v>0</v>
      </c>
      <c r="I364" s="491">
        <v>2</v>
      </c>
      <c r="J364" s="491">
        <v>234.92</v>
      </c>
      <c r="K364" s="513">
        <v>1</v>
      </c>
      <c r="L364" s="491">
        <v>2</v>
      </c>
      <c r="M364" s="492">
        <v>234.92</v>
      </c>
    </row>
    <row r="365" spans="1:13" ht="14.45" customHeight="1" x14ac:dyDescent="0.2">
      <c r="A365" s="486" t="s">
        <v>521</v>
      </c>
      <c r="B365" s="487" t="s">
        <v>1916</v>
      </c>
      <c r="C365" s="487" t="s">
        <v>534</v>
      </c>
      <c r="D365" s="487" t="s">
        <v>535</v>
      </c>
      <c r="E365" s="487" t="s">
        <v>536</v>
      </c>
      <c r="F365" s="491"/>
      <c r="G365" s="491"/>
      <c r="H365" s="513">
        <v>0</v>
      </c>
      <c r="I365" s="491">
        <v>13</v>
      </c>
      <c r="J365" s="491">
        <v>4580.8099999999995</v>
      </c>
      <c r="K365" s="513">
        <v>1</v>
      </c>
      <c r="L365" s="491">
        <v>13</v>
      </c>
      <c r="M365" s="492">
        <v>4580.8099999999995</v>
      </c>
    </row>
    <row r="366" spans="1:13" ht="14.45" customHeight="1" x14ac:dyDescent="0.2">
      <c r="A366" s="486" t="s">
        <v>521</v>
      </c>
      <c r="B366" s="487" t="s">
        <v>1916</v>
      </c>
      <c r="C366" s="487" t="s">
        <v>1487</v>
      </c>
      <c r="D366" s="487" t="s">
        <v>535</v>
      </c>
      <c r="E366" s="487" t="s">
        <v>1488</v>
      </c>
      <c r="F366" s="491"/>
      <c r="G366" s="491"/>
      <c r="H366" s="513">
        <v>0</v>
      </c>
      <c r="I366" s="491">
        <v>1</v>
      </c>
      <c r="J366" s="491">
        <v>614.48</v>
      </c>
      <c r="K366" s="513">
        <v>1</v>
      </c>
      <c r="L366" s="491">
        <v>1</v>
      </c>
      <c r="M366" s="492">
        <v>614.48</v>
      </c>
    </row>
    <row r="367" spans="1:13" ht="14.45" customHeight="1" x14ac:dyDescent="0.2">
      <c r="A367" s="486" t="s">
        <v>521</v>
      </c>
      <c r="B367" s="487" t="s">
        <v>1916</v>
      </c>
      <c r="C367" s="487" t="s">
        <v>1489</v>
      </c>
      <c r="D367" s="487" t="s">
        <v>535</v>
      </c>
      <c r="E367" s="487" t="s">
        <v>1490</v>
      </c>
      <c r="F367" s="491"/>
      <c r="G367" s="491"/>
      <c r="H367" s="513">
        <v>0</v>
      </c>
      <c r="I367" s="491">
        <v>3</v>
      </c>
      <c r="J367" s="491">
        <v>511.29</v>
      </c>
      <c r="K367" s="513">
        <v>1</v>
      </c>
      <c r="L367" s="491">
        <v>3</v>
      </c>
      <c r="M367" s="492">
        <v>511.29</v>
      </c>
    </row>
    <row r="368" spans="1:13" ht="14.45" customHeight="1" x14ac:dyDescent="0.2">
      <c r="A368" s="486" t="s">
        <v>521</v>
      </c>
      <c r="B368" s="487" t="s">
        <v>1916</v>
      </c>
      <c r="C368" s="487" t="s">
        <v>1491</v>
      </c>
      <c r="D368" s="487" t="s">
        <v>535</v>
      </c>
      <c r="E368" s="487" t="s">
        <v>1492</v>
      </c>
      <c r="F368" s="491"/>
      <c r="G368" s="491"/>
      <c r="H368" s="513">
        <v>0</v>
      </c>
      <c r="I368" s="491">
        <v>6</v>
      </c>
      <c r="J368" s="491">
        <v>1091.6400000000001</v>
      </c>
      <c r="K368" s="513">
        <v>1</v>
      </c>
      <c r="L368" s="491">
        <v>6</v>
      </c>
      <c r="M368" s="492">
        <v>1091.6400000000001</v>
      </c>
    </row>
    <row r="369" spans="1:13" ht="14.45" customHeight="1" x14ac:dyDescent="0.2">
      <c r="A369" s="486" t="s">
        <v>521</v>
      </c>
      <c r="B369" s="487" t="s">
        <v>1916</v>
      </c>
      <c r="C369" s="487" t="s">
        <v>1300</v>
      </c>
      <c r="D369" s="487" t="s">
        <v>535</v>
      </c>
      <c r="E369" s="487" t="s">
        <v>1301</v>
      </c>
      <c r="F369" s="491"/>
      <c r="G369" s="491"/>
      <c r="H369" s="513">
        <v>0</v>
      </c>
      <c r="I369" s="491">
        <v>3</v>
      </c>
      <c r="J369" s="491">
        <v>1637.46</v>
      </c>
      <c r="K369" s="513">
        <v>1</v>
      </c>
      <c r="L369" s="491">
        <v>3</v>
      </c>
      <c r="M369" s="492">
        <v>1637.46</v>
      </c>
    </row>
    <row r="370" spans="1:13" ht="14.45" customHeight="1" x14ac:dyDescent="0.2">
      <c r="A370" s="486" t="s">
        <v>521</v>
      </c>
      <c r="B370" s="487" t="s">
        <v>1916</v>
      </c>
      <c r="C370" s="487" t="s">
        <v>1493</v>
      </c>
      <c r="D370" s="487" t="s">
        <v>535</v>
      </c>
      <c r="E370" s="487" t="s">
        <v>1393</v>
      </c>
      <c r="F370" s="491"/>
      <c r="G370" s="491"/>
      <c r="H370" s="513">
        <v>0</v>
      </c>
      <c r="I370" s="491">
        <v>3</v>
      </c>
      <c r="J370" s="491">
        <v>704.73</v>
      </c>
      <c r="K370" s="513">
        <v>1</v>
      </c>
      <c r="L370" s="491">
        <v>3</v>
      </c>
      <c r="M370" s="492">
        <v>704.73</v>
      </c>
    </row>
    <row r="371" spans="1:13" ht="14.45" customHeight="1" x14ac:dyDescent="0.2">
      <c r="A371" s="486" t="s">
        <v>521</v>
      </c>
      <c r="B371" s="487" t="s">
        <v>1916</v>
      </c>
      <c r="C371" s="487" t="s">
        <v>1494</v>
      </c>
      <c r="D371" s="487" t="s">
        <v>535</v>
      </c>
      <c r="E371" s="487" t="s">
        <v>1495</v>
      </c>
      <c r="F371" s="491"/>
      <c r="G371" s="491"/>
      <c r="H371" s="513">
        <v>0</v>
      </c>
      <c r="I371" s="491">
        <v>1</v>
      </c>
      <c r="J371" s="491">
        <v>819.07</v>
      </c>
      <c r="K371" s="513">
        <v>1</v>
      </c>
      <c r="L371" s="491">
        <v>1</v>
      </c>
      <c r="M371" s="492">
        <v>819.07</v>
      </c>
    </row>
    <row r="372" spans="1:13" ht="14.45" customHeight="1" x14ac:dyDescent="0.2">
      <c r="A372" s="486" t="s">
        <v>521</v>
      </c>
      <c r="B372" s="487" t="s">
        <v>1916</v>
      </c>
      <c r="C372" s="487" t="s">
        <v>1304</v>
      </c>
      <c r="D372" s="487" t="s">
        <v>535</v>
      </c>
      <c r="E372" s="487" t="s">
        <v>1305</v>
      </c>
      <c r="F372" s="491"/>
      <c r="G372" s="491"/>
      <c r="H372" s="513">
        <v>0</v>
      </c>
      <c r="I372" s="491">
        <v>1</v>
      </c>
      <c r="J372" s="491">
        <v>691.37</v>
      </c>
      <c r="K372" s="513">
        <v>1</v>
      </c>
      <c r="L372" s="491">
        <v>1</v>
      </c>
      <c r="M372" s="492">
        <v>691.37</v>
      </c>
    </row>
    <row r="373" spans="1:13" ht="14.45" customHeight="1" x14ac:dyDescent="0.2">
      <c r="A373" s="486" t="s">
        <v>521</v>
      </c>
      <c r="B373" s="487" t="s">
        <v>1948</v>
      </c>
      <c r="C373" s="487" t="s">
        <v>1352</v>
      </c>
      <c r="D373" s="487" t="s">
        <v>1353</v>
      </c>
      <c r="E373" s="487" t="s">
        <v>1354</v>
      </c>
      <c r="F373" s="491">
        <v>3</v>
      </c>
      <c r="G373" s="491">
        <v>110.72999999999999</v>
      </c>
      <c r="H373" s="513">
        <v>1</v>
      </c>
      <c r="I373" s="491"/>
      <c r="J373" s="491"/>
      <c r="K373" s="513">
        <v>0</v>
      </c>
      <c r="L373" s="491">
        <v>3</v>
      </c>
      <c r="M373" s="492">
        <v>110.72999999999999</v>
      </c>
    </row>
    <row r="374" spans="1:13" ht="14.45" customHeight="1" x14ac:dyDescent="0.2">
      <c r="A374" s="486" t="s">
        <v>521</v>
      </c>
      <c r="B374" s="487" t="s">
        <v>1918</v>
      </c>
      <c r="C374" s="487" t="s">
        <v>874</v>
      </c>
      <c r="D374" s="487" t="s">
        <v>875</v>
      </c>
      <c r="E374" s="487" t="s">
        <v>876</v>
      </c>
      <c r="F374" s="491"/>
      <c r="G374" s="491"/>
      <c r="H374" s="513">
        <v>0</v>
      </c>
      <c r="I374" s="491">
        <v>1</v>
      </c>
      <c r="J374" s="491">
        <v>77.790000000000006</v>
      </c>
      <c r="K374" s="513">
        <v>1</v>
      </c>
      <c r="L374" s="491">
        <v>1</v>
      </c>
      <c r="M374" s="492">
        <v>77.790000000000006</v>
      </c>
    </row>
    <row r="375" spans="1:13" ht="14.45" customHeight="1" x14ac:dyDescent="0.2">
      <c r="A375" s="486" t="s">
        <v>521</v>
      </c>
      <c r="B375" s="487" t="s">
        <v>1920</v>
      </c>
      <c r="C375" s="487" t="s">
        <v>602</v>
      </c>
      <c r="D375" s="487" t="s">
        <v>603</v>
      </c>
      <c r="E375" s="487" t="s">
        <v>604</v>
      </c>
      <c r="F375" s="491"/>
      <c r="G375" s="491"/>
      <c r="H375" s="513">
        <v>0</v>
      </c>
      <c r="I375" s="491">
        <v>7</v>
      </c>
      <c r="J375" s="491">
        <v>726.04</v>
      </c>
      <c r="K375" s="513">
        <v>1</v>
      </c>
      <c r="L375" s="491">
        <v>7</v>
      </c>
      <c r="M375" s="492">
        <v>726.04</v>
      </c>
    </row>
    <row r="376" spans="1:13" ht="14.45" customHeight="1" x14ac:dyDescent="0.2">
      <c r="A376" s="486" t="s">
        <v>521</v>
      </c>
      <c r="B376" s="487" t="s">
        <v>1920</v>
      </c>
      <c r="C376" s="487" t="s">
        <v>1502</v>
      </c>
      <c r="D376" s="487" t="s">
        <v>603</v>
      </c>
      <c r="E376" s="487" t="s">
        <v>1503</v>
      </c>
      <c r="F376" s="491"/>
      <c r="G376" s="491"/>
      <c r="H376" s="513">
        <v>0</v>
      </c>
      <c r="I376" s="491">
        <v>2</v>
      </c>
      <c r="J376" s="491">
        <v>691.38</v>
      </c>
      <c r="K376" s="513">
        <v>1</v>
      </c>
      <c r="L376" s="491">
        <v>2</v>
      </c>
      <c r="M376" s="492">
        <v>691.38</v>
      </c>
    </row>
    <row r="377" spans="1:13" ht="14.45" customHeight="1" x14ac:dyDescent="0.2">
      <c r="A377" s="486" t="s">
        <v>521</v>
      </c>
      <c r="B377" s="487" t="s">
        <v>1920</v>
      </c>
      <c r="C377" s="487" t="s">
        <v>1504</v>
      </c>
      <c r="D377" s="487" t="s">
        <v>1505</v>
      </c>
      <c r="E377" s="487" t="s">
        <v>1506</v>
      </c>
      <c r="F377" s="491">
        <v>3</v>
      </c>
      <c r="G377" s="491">
        <v>290.39999999999998</v>
      </c>
      <c r="H377" s="513">
        <v>1</v>
      </c>
      <c r="I377" s="491"/>
      <c r="J377" s="491"/>
      <c r="K377" s="513">
        <v>0</v>
      </c>
      <c r="L377" s="491">
        <v>3</v>
      </c>
      <c r="M377" s="492">
        <v>290.39999999999998</v>
      </c>
    </row>
    <row r="378" spans="1:13" ht="14.45" customHeight="1" x14ac:dyDescent="0.2">
      <c r="A378" s="486" t="s">
        <v>521</v>
      </c>
      <c r="B378" s="487" t="s">
        <v>1939</v>
      </c>
      <c r="C378" s="487" t="s">
        <v>1359</v>
      </c>
      <c r="D378" s="487" t="s">
        <v>1357</v>
      </c>
      <c r="E378" s="487" t="s">
        <v>1360</v>
      </c>
      <c r="F378" s="491"/>
      <c r="G378" s="491"/>
      <c r="H378" s="513">
        <v>0</v>
      </c>
      <c r="I378" s="491">
        <v>6</v>
      </c>
      <c r="J378" s="491">
        <v>791.16000000000008</v>
      </c>
      <c r="K378" s="513">
        <v>1</v>
      </c>
      <c r="L378" s="491">
        <v>6</v>
      </c>
      <c r="M378" s="492">
        <v>791.16000000000008</v>
      </c>
    </row>
    <row r="379" spans="1:13" ht="14.45" customHeight="1" x14ac:dyDescent="0.2">
      <c r="A379" s="486" t="s">
        <v>521</v>
      </c>
      <c r="B379" s="487" t="s">
        <v>1922</v>
      </c>
      <c r="C379" s="487" t="s">
        <v>548</v>
      </c>
      <c r="D379" s="487" t="s">
        <v>549</v>
      </c>
      <c r="E379" s="487" t="s">
        <v>550</v>
      </c>
      <c r="F379" s="491"/>
      <c r="G379" s="491"/>
      <c r="H379" s="513">
        <v>0</v>
      </c>
      <c r="I379" s="491">
        <v>7</v>
      </c>
      <c r="J379" s="491">
        <v>921.32000000000016</v>
      </c>
      <c r="K379" s="513">
        <v>1</v>
      </c>
      <c r="L379" s="491">
        <v>7</v>
      </c>
      <c r="M379" s="492">
        <v>921.32000000000016</v>
      </c>
    </row>
    <row r="380" spans="1:13" ht="14.45" customHeight="1" x14ac:dyDescent="0.2">
      <c r="A380" s="486" t="s">
        <v>521</v>
      </c>
      <c r="B380" s="487" t="s">
        <v>1922</v>
      </c>
      <c r="C380" s="487" t="s">
        <v>1151</v>
      </c>
      <c r="D380" s="487" t="s">
        <v>549</v>
      </c>
      <c r="E380" s="487" t="s">
        <v>1152</v>
      </c>
      <c r="F380" s="491"/>
      <c r="G380" s="491"/>
      <c r="H380" s="513">
        <v>0</v>
      </c>
      <c r="I380" s="491">
        <v>2</v>
      </c>
      <c r="J380" s="491">
        <v>186.36</v>
      </c>
      <c r="K380" s="513">
        <v>1</v>
      </c>
      <c r="L380" s="491">
        <v>2</v>
      </c>
      <c r="M380" s="492">
        <v>186.36</v>
      </c>
    </row>
    <row r="381" spans="1:13" ht="14.45" customHeight="1" x14ac:dyDescent="0.2">
      <c r="A381" s="486" t="s">
        <v>521</v>
      </c>
      <c r="B381" s="487" t="s">
        <v>1922</v>
      </c>
      <c r="C381" s="487" t="s">
        <v>1148</v>
      </c>
      <c r="D381" s="487" t="s">
        <v>549</v>
      </c>
      <c r="E381" s="487" t="s">
        <v>1149</v>
      </c>
      <c r="F381" s="491"/>
      <c r="G381" s="491"/>
      <c r="H381" s="513">
        <v>0</v>
      </c>
      <c r="I381" s="491">
        <v>6</v>
      </c>
      <c r="J381" s="491">
        <v>1563.06</v>
      </c>
      <c r="K381" s="513">
        <v>1</v>
      </c>
      <c r="L381" s="491">
        <v>6</v>
      </c>
      <c r="M381" s="492">
        <v>1563.06</v>
      </c>
    </row>
    <row r="382" spans="1:13" ht="14.45" customHeight="1" x14ac:dyDescent="0.2">
      <c r="A382" s="486" t="s">
        <v>521</v>
      </c>
      <c r="B382" s="487" t="s">
        <v>1922</v>
      </c>
      <c r="C382" s="487" t="s">
        <v>664</v>
      </c>
      <c r="D382" s="487" t="s">
        <v>657</v>
      </c>
      <c r="E382" s="487" t="s">
        <v>600</v>
      </c>
      <c r="F382" s="491">
        <v>1</v>
      </c>
      <c r="G382" s="491">
        <v>310.58999999999997</v>
      </c>
      <c r="H382" s="513">
        <v>1</v>
      </c>
      <c r="I382" s="491"/>
      <c r="J382" s="491"/>
      <c r="K382" s="513">
        <v>0</v>
      </c>
      <c r="L382" s="491">
        <v>1</v>
      </c>
      <c r="M382" s="492">
        <v>310.58999999999997</v>
      </c>
    </row>
    <row r="383" spans="1:13" ht="14.45" customHeight="1" x14ac:dyDescent="0.2">
      <c r="A383" s="486" t="s">
        <v>521</v>
      </c>
      <c r="B383" s="487" t="s">
        <v>1922</v>
      </c>
      <c r="C383" s="487" t="s">
        <v>1412</v>
      </c>
      <c r="D383" s="487" t="s">
        <v>657</v>
      </c>
      <c r="E383" s="487" t="s">
        <v>1157</v>
      </c>
      <c r="F383" s="491">
        <v>1</v>
      </c>
      <c r="G383" s="491">
        <v>477.84</v>
      </c>
      <c r="H383" s="513">
        <v>1</v>
      </c>
      <c r="I383" s="491"/>
      <c r="J383" s="491"/>
      <c r="K383" s="513">
        <v>0</v>
      </c>
      <c r="L383" s="491">
        <v>1</v>
      </c>
      <c r="M383" s="492">
        <v>477.84</v>
      </c>
    </row>
    <row r="384" spans="1:13" ht="14.45" customHeight="1" x14ac:dyDescent="0.2">
      <c r="A384" s="486" t="s">
        <v>521</v>
      </c>
      <c r="B384" s="487" t="s">
        <v>1923</v>
      </c>
      <c r="C384" s="487" t="s">
        <v>1201</v>
      </c>
      <c r="D384" s="487" t="s">
        <v>1202</v>
      </c>
      <c r="E384" s="487" t="s">
        <v>1203</v>
      </c>
      <c r="F384" s="491"/>
      <c r="G384" s="491"/>
      <c r="H384" s="513">
        <v>0</v>
      </c>
      <c r="I384" s="491">
        <v>1</v>
      </c>
      <c r="J384" s="491">
        <v>419.2</v>
      </c>
      <c r="K384" s="513">
        <v>1</v>
      </c>
      <c r="L384" s="491">
        <v>1</v>
      </c>
      <c r="M384" s="492">
        <v>419.2</v>
      </c>
    </row>
    <row r="385" spans="1:13" ht="14.45" customHeight="1" x14ac:dyDescent="0.2">
      <c r="A385" s="486" t="s">
        <v>521</v>
      </c>
      <c r="B385" s="487" t="s">
        <v>1924</v>
      </c>
      <c r="C385" s="487" t="s">
        <v>1414</v>
      </c>
      <c r="D385" s="487" t="s">
        <v>678</v>
      </c>
      <c r="E385" s="487" t="s">
        <v>1094</v>
      </c>
      <c r="F385" s="491"/>
      <c r="G385" s="491"/>
      <c r="H385" s="513">
        <v>0</v>
      </c>
      <c r="I385" s="491">
        <v>3</v>
      </c>
      <c r="J385" s="491">
        <v>326.34000000000003</v>
      </c>
      <c r="K385" s="513">
        <v>1</v>
      </c>
      <c r="L385" s="491">
        <v>3</v>
      </c>
      <c r="M385" s="492">
        <v>326.34000000000003</v>
      </c>
    </row>
    <row r="386" spans="1:13" ht="14.45" customHeight="1" x14ac:dyDescent="0.2">
      <c r="A386" s="486" t="s">
        <v>521</v>
      </c>
      <c r="B386" s="487" t="s">
        <v>1925</v>
      </c>
      <c r="C386" s="487" t="s">
        <v>1524</v>
      </c>
      <c r="D386" s="487" t="s">
        <v>1116</v>
      </c>
      <c r="E386" s="487" t="s">
        <v>1525</v>
      </c>
      <c r="F386" s="491">
        <v>1</v>
      </c>
      <c r="G386" s="491">
        <v>49.08</v>
      </c>
      <c r="H386" s="513">
        <v>1</v>
      </c>
      <c r="I386" s="491"/>
      <c r="J386" s="491"/>
      <c r="K386" s="513">
        <v>0</v>
      </c>
      <c r="L386" s="491">
        <v>1</v>
      </c>
      <c r="M386" s="492">
        <v>49.08</v>
      </c>
    </row>
    <row r="387" spans="1:13" ht="14.45" customHeight="1" x14ac:dyDescent="0.2">
      <c r="A387" s="486" t="s">
        <v>521</v>
      </c>
      <c r="B387" s="487" t="s">
        <v>1925</v>
      </c>
      <c r="C387" s="487" t="s">
        <v>629</v>
      </c>
      <c r="D387" s="487" t="s">
        <v>630</v>
      </c>
      <c r="E387" s="487" t="s">
        <v>631</v>
      </c>
      <c r="F387" s="491"/>
      <c r="G387" s="491"/>
      <c r="H387" s="513">
        <v>0</v>
      </c>
      <c r="I387" s="491">
        <v>1</v>
      </c>
      <c r="J387" s="491">
        <v>63.14</v>
      </c>
      <c r="K387" s="513">
        <v>1</v>
      </c>
      <c r="L387" s="491">
        <v>1</v>
      </c>
      <c r="M387" s="492">
        <v>63.14</v>
      </c>
    </row>
    <row r="388" spans="1:13" ht="14.45" customHeight="1" x14ac:dyDescent="0.2">
      <c r="A388" s="486" t="s">
        <v>521</v>
      </c>
      <c r="B388" s="487" t="s">
        <v>1925</v>
      </c>
      <c r="C388" s="487" t="s">
        <v>632</v>
      </c>
      <c r="D388" s="487" t="s">
        <v>630</v>
      </c>
      <c r="E388" s="487" t="s">
        <v>633</v>
      </c>
      <c r="F388" s="491"/>
      <c r="G388" s="491"/>
      <c r="H388" s="513">
        <v>0</v>
      </c>
      <c r="I388" s="491">
        <v>1</v>
      </c>
      <c r="J388" s="491">
        <v>49.08</v>
      </c>
      <c r="K388" s="513">
        <v>1</v>
      </c>
      <c r="L388" s="491">
        <v>1</v>
      </c>
      <c r="M388" s="492">
        <v>49.08</v>
      </c>
    </row>
    <row r="389" spans="1:13" ht="14.45" customHeight="1" x14ac:dyDescent="0.2">
      <c r="A389" s="486" t="s">
        <v>521</v>
      </c>
      <c r="B389" s="487" t="s">
        <v>1950</v>
      </c>
      <c r="C389" s="487" t="s">
        <v>1398</v>
      </c>
      <c r="D389" s="487" t="s">
        <v>1399</v>
      </c>
      <c r="E389" s="487" t="s">
        <v>1400</v>
      </c>
      <c r="F389" s="491"/>
      <c r="G389" s="491"/>
      <c r="H389" s="513">
        <v>0</v>
      </c>
      <c r="I389" s="491">
        <v>8</v>
      </c>
      <c r="J389" s="491">
        <v>1234.8800000000001</v>
      </c>
      <c r="K389" s="513">
        <v>1</v>
      </c>
      <c r="L389" s="491">
        <v>8</v>
      </c>
      <c r="M389" s="492">
        <v>1234.8800000000001</v>
      </c>
    </row>
    <row r="390" spans="1:13" ht="14.45" customHeight="1" x14ac:dyDescent="0.2">
      <c r="A390" s="486" t="s">
        <v>521</v>
      </c>
      <c r="B390" s="487" t="s">
        <v>1927</v>
      </c>
      <c r="C390" s="487" t="s">
        <v>538</v>
      </c>
      <c r="D390" s="487" t="s">
        <v>539</v>
      </c>
      <c r="E390" s="487" t="s">
        <v>540</v>
      </c>
      <c r="F390" s="491"/>
      <c r="G390" s="491"/>
      <c r="H390" s="513">
        <v>0</v>
      </c>
      <c r="I390" s="491">
        <v>3</v>
      </c>
      <c r="J390" s="491">
        <v>217.64999999999998</v>
      </c>
      <c r="K390" s="513">
        <v>1</v>
      </c>
      <c r="L390" s="491">
        <v>3</v>
      </c>
      <c r="M390" s="492">
        <v>217.64999999999998</v>
      </c>
    </row>
    <row r="391" spans="1:13" ht="14.45" customHeight="1" x14ac:dyDescent="0.2">
      <c r="A391" s="486" t="s">
        <v>521</v>
      </c>
      <c r="B391" s="487" t="s">
        <v>1927</v>
      </c>
      <c r="C391" s="487" t="s">
        <v>1407</v>
      </c>
      <c r="D391" s="487" t="s">
        <v>539</v>
      </c>
      <c r="E391" s="487" t="s">
        <v>1286</v>
      </c>
      <c r="F391" s="491"/>
      <c r="G391" s="491"/>
      <c r="H391" s="513">
        <v>0</v>
      </c>
      <c r="I391" s="491">
        <v>3</v>
      </c>
      <c r="J391" s="491">
        <v>65.28</v>
      </c>
      <c r="K391" s="513">
        <v>1</v>
      </c>
      <c r="L391" s="491">
        <v>3</v>
      </c>
      <c r="M391" s="492">
        <v>65.28</v>
      </c>
    </row>
    <row r="392" spans="1:13" ht="14.45" customHeight="1" x14ac:dyDescent="0.2">
      <c r="A392" s="486" t="s">
        <v>521</v>
      </c>
      <c r="B392" s="487" t="s">
        <v>1928</v>
      </c>
      <c r="C392" s="487" t="s">
        <v>1337</v>
      </c>
      <c r="D392" s="487" t="s">
        <v>1338</v>
      </c>
      <c r="E392" s="487" t="s">
        <v>1339</v>
      </c>
      <c r="F392" s="491"/>
      <c r="G392" s="491"/>
      <c r="H392" s="513"/>
      <c r="I392" s="491">
        <v>2</v>
      </c>
      <c r="J392" s="491">
        <v>0</v>
      </c>
      <c r="K392" s="513"/>
      <c r="L392" s="491">
        <v>2</v>
      </c>
      <c r="M392" s="492">
        <v>0</v>
      </c>
    </row>
    <row r="393" spans="1:13" ht="14.45" customHeight="1" x14ac:dyDescent="0.2">
      <c r="A393" s="486" t="s">
        <v>521</v>
      </c>
      <c r="B393" s="487" t="s">
        <v>1953</v>
      </c>
      <c r="C393" s="487" t="s">
        <v>1409</v>
      </c>
      <c r="D393" s="487" t="s">
        <v>1410</v>
      </c>
      <c r="E393" s="487" t="s">
        <v>1411</v>
      </c>
      <c r="F393" s="491"/>
      <c r="G393" s="491"/>
      <c r="H393" s="513">
        <v>0</v>
      </c>
      <c r="I393" s="491">
        <v>3</v>
      </c>
      <c r="J393" s="491">
        <v>70.199999999999989</v>
      </c>
      <c r="K393" s="513">
        <v>1</v>
      </c>
      <c r="L393" s="491">
        <v>3</v>
      </c>
      <c r="M393" s="492">
        <v>70.199999999999989</v>
      </c>
    </row>
    <row r="394" spans="1:13" ht="14.45" customHeight="1" x14ac:dyDescent="0.2">
      <c r="A394" s="486" t="s">
        <v>521</v>
      </c>
      <c r="B394" s="487" t="s">
        <v>1932</v>
      </c>
      <c r="C394" s="487" t="s">
        <v>1434</v>
      </c>
      <c r="D394" s="487" t="s">
        <v>1197</v>
      </c>
      <c r="E394" s="487" t="s">
        <v>1435</v>
      </c>
      <c r="F394" s="491"/>
      <c r="G394" s="491"/>
      <c r="H394" s="513">
        <v>0</v>
      </c>
      <c r="I394" s="491">
        <v>3</v>
      </c>
      <c r="J394" s="491">
        <v>739.17</v>
      </c>
      <c r="K394" s="513">
        <v>1</v>
      </c>
      <c r="L394" s="491">
        <v>3</v>
      </c>
      <c r="M394" s="492">
        <v>739.17</v>
      </c>
    </row>
    <row r="395" spans="1:13" ht="14.45" customHeight="1" x14ac:dyDescent="0.2">
      <c r="A395" s="486" t="s">
        <v>521</v>
      </c>
      <c r="B395" s="487" t="s">
        <v>1934</v>
      </c>
      <c r="C395" s="487" t="s">
        <v>1416</v>
      </c>
      <c r="D395" s="487" t="s">
        <v>1417</v>
      </c>
      <c r="E395" s="487" t="s">
        <v>1418</v>
      </c>
      <c r="F395" s="491"/>
      <c r="G395" s="491"/>
      <c r="H395" s="513">
        <v>0</v>
      </c>
      <c r="I395" s="491">
        <v>3</v>
      </c>
      <c r="J395" s="491">
        <v>389.25</v>
      </c>
      <c r="K395" s="513">
        <v>1</v>
      </c>
      <c r="L395" s="491">
        <v>3</v>
      </c>
      <c r="M395" s="492">
        <v>389.25</v>
      </c>
    </row>
    <row r="396" spans="1:13" ht="14.45" customHeight="1" x14ac:dyDescent="0.2">
      <c r="A396" s="486" t="s">
        <v>521</v>
      </c>
      <c r="B396" s="487" t="s">
        <v>1954</v>
      </c>
      <c r="C396" s="487" t="s">
        <v>622</v>
      </c>
      <c r="D396" s="487" t="s">
        <v>623</v>
      </c>
      <c r="E396" s="487" t="s">
        <v>624</v>
      </c>
      <c r="F396" s="491"/>
      <c r="G396" s="491"/>
      <c r="H396" s="513">
        <v>0</v>
      </c>
      <c r="I396" s="491">
        <v>1</v>
      </c>
      <c r="J396" s="491">
        <v>687.02</v>
      </c>
      <c r="K396" s="513">
        <v>1</v>
      </c>
      <c r="L396" s="491">
        <v>1</v>
      </c>
      <c r="M396" s="492">
        <v>687.02</v>
      </c>
    </row>
    <row r="397" spans="1:13" ht="14.45" customHeight="1" x14ac:dyDescent="0.2">
      <c r="A397" s="486" t="s">
        <v>521</v>
      </c>
      <c r="B397" s="487" t="s">
        <v>1951</v>
      </c>
      <c r="C397" s="487" t="s">
        <v>1420</v>
      </c>
      <c r="D397" s="487" t="s">
        <v>553</v>
      </c>
      <c r="E397" s="487" t="s">
        <v>704</v>
      </c>
      <c r="F397" s="491"/>
      <c r="G397" s="491"/>
      <c r="H397" s="513">
        <v>0</v>
      </c>
      <c r="I397" s="491">
        <v>1</v>
      </c>
      <c r="J397" s="491">
        <v>58.77</v>
      </c>
      <c r="K397" s="513">
        <v>1</v>
      </c>
      <c r="L397" s="491">
        <v>1</v>
      </c>
      <c r="M397" s="492">
        <v>58.77</v>
      </c>
    </row>
    <row r="398" spans="1:13" ht="14.45" customHeight="1" x14ac:dyDescent="0.2">
      <c r="A398" s="486" t="s">
        <v>521</v>
      </c>
      <c r="B398" s="487" t="s">
        <v>1951</v>
      </c>
      <c r="C398" s="487" t="s">
        <v>552</v>
      </c>
      <c r="D398" s="487" t="s">
        <v>553</v>
      </c>
      <c r="E398" s="487" t="s">
        <v>554</v>
      </c>
      <c r="F398" s="491"/>
      <c r="G398" s="491"/>
      <c r="H398" s="513">
        <v>0</v>
      </c>
      <c r="I398" s="491">
        <v>2</v>
      </c>
      <c r="J398" s="491">
        <v>352.64</v>
      </c>
      <c r="K398" s="513">
        <v>1</v>
      </c>
      <c r="L398" s="491">
        <v>2</v>
      </c>
      <c r="M398" s="492">
        <v>352.64</v>
      </c>
    </row>
    <row r="399" spans="1:13" ht="14.45" customHeight="1" x14ac:dyDescent="0.2">
      <c r="A399" s="486" t="s">
        <v>521</v>
      </c>
      <c r="B399" s="487" t="s">
        <v>1943</v>
      </c>
      <c r="C399" s="487" t="s">
        <v>1421</v>
      </c>
      <c r="D399" s="487" t="s">
        <v>1422</v>
      </c>
      <c r="E399" s="487" t="s">
        <v>1423</v>
      </c>
      <c r="F399" s="491"/>
      <c r="G399" s="491"/>
      <c r="H399" s="513">
        <v>0</v>
      </c>
      <c r="I399" s="491">
        <v>1</v>
      </c>
      <c r="J399" s="491">
        <v>176.32</v>
      </c>
      <c r="K399" s="513">
        <v>1</v>
      </c>
      <c r="L399" s="491">
        <v>1</v>
      </c>
      <c r="M399" s="492">
        <v>176.32</v>
      </c>
    </row>
    <row r="400" spans="1:13" ht="14.45" customHeight="1" x14ac:dyDescent="0.2">
      <c r="A400" s="486" t="s">
        <v>521</v>
      </c>
      <c r="B400" s="487" t="s">
        <v>1935</v>
      </c>
      <c r="C400" s="487" t="s">
        <v>619</v>
      </c>
      <c r="D400" s="487" t="s">
        <v>617</v>
      </c>
      <c r="E400" s="487" t="s">
        <v>620</v>
      </c>
      <c r="F400" s="491"/>
      <c r="G400" s="491"/>
      <c r="H400" s="513">
        <v>0</v>
      </c>
      <c r="I400" s="491">
        <v>9</v>
      </c>
      <c r="J400" s="491">
        <v>13904.91</v>
      </c>
      <c r="K400" s="513">
        <v>1</v>
      </c>
      <c r="L400" s="491">
        <v>9</v>
      </c>
      <c r="M400" s="492">
        <v>13904.91</v>
      </c>
    </row>
    <row r="401" spans="1:13" ht="14.45" customHeight="1" x14ac:dyDescent="0.2">
      <c r="A401" s="486" t="s">
        <v>521</v>
      </c>
      <c r="B401" s="487" t="s">
        <v>1935</v>
      </c>
      <c r="C401" s="487" t="s">
        <v>616</v>
      </c>
      <c r="D401" s="487" t="s">
        <v>617</v>
      </c>
      <c r="E401" s="487" t="s">
        <v>618</v>
      </c>
      <c r="F401" s="491"/>
      <c r="G401" s="491"/>
      <c r="H401" s="513">
        <v>0</v>
      </c>
      <c r="I401" s="491">
        <v>6</v>
      </c>
      <c r="J401" s="491">
        <v>10631.039999999999</v>
      </c>
      <c r="K401" s="513">
        <v>1</v>
      </c>
      <c r="L401" s="491">
        <v>6</v>
      </c>
      <c r="M401" s="492">
        <v>10631.039999999999</v>
      </c>
    </row>
    <row r="402" spans="1:13" ht="14.45" customHeight="1" x14ac:dyDescent="0.2">
      <c r="A402" s="486" t="s">
        <v>521</v>
      </c>
      <c r="B402" s="487" t="s">
        <v>1955</v>
      </c>
      <c r="C402" s="487" t="s">
        <v>1513</v>
      </c>
      <c r="D402" s="487" t="s">
        <v>1514</v>
      </c>
      <c r="E402" s="487" t="s">
        <v>1515</v>
      </c>
      <c r="F402" s="491">
        <v>1</v>
      </c>
      <c r="G402" s="491">
        <v>327.49</v>
      </c>
      <c r="H402" s="513">
        <v>1</v>
      </c>
      <c r="I402" s="491"/>
      <c r="J402" s="491"/>
      <c r="K402" s="513">
        <v>0</v>
      </c>
      <c r="L402" s="491">
        <v>1</v>
      </c>
      <c r="M402" s="492">
        <v>327.49</v>
      </c>
    </row>
    <row r="403" spans="1:13" ht="14.45" customHeight="1" x14ac:dyDescent="0.2">
      <c r="A403" s="486" t="s">
        <v>521</v>
      </c>
      <c r="B403" s="487" t="s">
        <v>1936</v>
      </c>
      <c r="C403" s="487" t="s">
        <v>1517</v>
      </c>
      <c r="D403" s="487" t="s">
        <v>1518</v>
      </c>
      <c r="E403" s="487" t="s">
        <v>1519</v>
      </c>
      <c r="F403" s="491"/>
      <c r="G403" s="491"/>
      <c r="H403" s="513">
        <v>0</v>
      </c>
      <c r="I403" s="491">
        <v>2</v>
      </c>
      <c r="J403" s="491">
        <v>828.14</v>
      </c>
      <c r="K403" s="513">
        <v>1</v>
      </c>
      <c r="L403" s="491">
        <v>2</v>
      </c>
      <c r="M403" s="492">
        <v>828.14</v>
      </c>
    </row>
    <row r="404" spans="1:13" ht="14.45" customHeight="1" x14ac:dyDescent="0.2">
      <c r="A404" s="486" t="s">
        <v>522</v>
      </c>
      <c r="B404" s="487" t="s">
        <v>1916</v>
      </c>
      <c r="C404" s="487" t="s">
        <v>1489</v>
      </c>
      <c r="D404" s="487" t="s">
        <v>535</v>
      </c>
      <c r="E404" s="487" t="s">
        <v>1490</v>
      </c>
      <c r="F404" s="491"/>
      <c r="G404" s="491"/>
      <c r="H404" s="513">
        <v>0</v>
      </c>
      <c r="I404" s="491">
        <v>3</v>
      </c>
      <c r="J404" s="491">
        <v>511.29</v>
      </c>
      <c r="K404" s="513">
        <v>1</v>
      </c>
      <c r="L404" s="491">
        <v>3</v>
      </c>
      <c r="M404" s="492">
        <v>511.29</v>
      </c>
    </row>
    <row r="405" spans="1:13" ht="14.45" customHeight="1" x14ac:dyDescent="0.2">
      <c r="A405" s="486" t="s">
        <v>522</v>
      </c>
      <c r="B405" s="487" t="s">
        <v>1916</v>
      </c>
      <c r="C405" s="487" t="s">
        <v>1491</v>
      </c>
      <c r="D405" s="487" t="s">
        <v>535</v>
      </c>
      <c r="E405" s="487" t="s">
        <v>1492</v>
      </c>
      <c r="F405" s="491"/>
      <c r="G405" s="491"/>
      <c r="H405" s="513">
        <v>0</v>
      </c>
      <c r="I405" s="491">
        <v>2</v>
      </c>
      <c r="J405" s="491">
        <v>363.88</v>
      </c>
      <c r="K405" s="513">
        <v>1</v>
      </c>
      <c r="L405" s="491">
        <v>2</v>
      </c>
      <c r="M405" s="492">
        <v>363.88</v>
      </c>
    </row>
    <row r="406" spans="1:13" ht="14.45" customHeight="1" x14ac:dyDescent="0.2">
      <c r="A406" s="486" t="s">
        <v>522</v>
      </c>
      <c r="B406" s="487" t="s">
        <v>1916</v>
      </c>
      <c r="C406" s="487" t="s">
        <v>1302</v>
      </c>
      <c r="D406" s="487" t="s">
        <v>535</v>
      </c>
      <c r="E406" s="487" t="s">
        <v>1303</v>
      </c>
      <c r="F406" s="491"/>
      <c r="G406" s="491"/>
      <c r="H406" s="513">
        <v>0</v>
      </c>
      <c r="I406" s="491">
        <v>1</v>
      </c>
      <c r="J406" s="491">
        <v>704.73</v>
      </c>
      <c r="K406" s="513">
        <v>1</v>
      </c>
      <c r="L406" s="491">
        <v>1</v>
      </c>
      <c r="M406" s="492">
        <v>704.73</v>
      </c>
    </row>
    <row r="407" spans="1:13" ht="14.45" customHeight="1" thickBot="1" x14ac:dyDescent="0.25">
      <c r="A407" s="493" t="s">
        <v>522</v>
      </c>
      <c r="B407" s="494" t="s">
        <v>1941</v>
      </c>
      <c r="C407" s="494" t="s">
        <v>1540</v>
      </c>
      <c r="D407" s="494" t="s">
        <v>1541</v>
      </c>
      <c r="E407" s="494" t="s">
        <v>661</v>
      </c>
      <c r="F407" s="498">
        <v>1</v>
      </c>
      <c r="G407" s="498">
        <v>430.05</v>
      </c>
      <c r="H407" s="506">
        <v>1</v>
      </c>
      <c r="I407" s="498"/>
      <c r="J407" s="498"/>
      <c r="K407" s="506">
        <v>0</v>
      </c>
      <c r="L407" s="498">
        <v>1</v>
      </c>
      <c r="M407" s="499">
        <v>430.05</v>
      </c>
    </row>
  </sheetData>
  <autoFilter ref="A5:M1005" xr:uid="{00000000-0009-0000-0000-000016000000}"/>
  <mergeCells count="4">
    <mergeCell ref="A1:M1"/>
    <mergeCell ref="F4:H4"/>
    <mergeCell ref="I4:K4"/>
    <mergeCell ref="L4:M4"/>
  </mergeCells>
  <hyperlinks>
    <hyperlink ref="A2" location="Obsah!A1" display="Zpět na Obsah  KL 01  1.-4.měsíc" xr:uid="{5D28EB83-FDD4-49D6-B231-96822701D93F}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1">
    <tabColor theme="3" tint="0.39997558519241921"/>
    <pageSetUpPr fitToPage="1"/>
  </sheetPr>
  <dimension ref="A1:J45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208" customWidth="1"/>
    <col min="2" max="2" width="61.140625" style="208" customWidth="1"/>
    <col min="3" max="3" width="9.5703125" style="129" hidden="1" customWidth="1" outlineLevel="1"/>
    <col min="4" max="4" width="9.5703125" style="209" customWidth="1" collapsed="1"/>
    <col min="5" max="5" width="2.28515625" style="209" customWidth="1"/>
    <col min="6" max="6" width="9.5703125" style="210" customWidth="1"/>
    <col min="7" max="7" width="9.5703125" style="207" customWidth="1"/>
    <col min="8" max="9" width="9.5703125" style="129" customWidth="1"/>
    <col min="10" max="10" width="0" style="129" hidden="1" customWidth="1"/>
    <col min="11" max="16384" width="8.85546875" style="129"/>
  </cols>
  <sheetData>
    <row r="1" spans="1:10" ht="18.600000000000001" customHeight="1" thickBot="1" x14ac:dyDescent="0.35">
      <c r="A1" s="359" t="s">
        <v>139</v>
      </c>
      <c r="B1" s="360"/>
      <c r="C1" s="360"/>
      <c r="D1" s="360"/>
      <c r="E1" s="360"/>
      <c r="F1" s="360"/>
      <c r="G1" s="330"/>
      <c r="H1" s="361"/>
      <c r="I1" s="361"/>
    </row>
    <row r="2" spans="1:10" ht="14.45" customHeight="1" thickBot="1" x14ac:dyDescent="0.25">
      <c r="A2" s="459" t="s">
        <v>270</v>
      </c>
      <c r="B2" s="206"/>
      <c r="C2" s="206"/>
      <c r="D2" s="206"/>
      <c r="E2" s="206"/>
      <c r="F2" s="206"/>
    </row>
    <row r="3" spans="1:10" ht="14.45" customHeight="1" thickBot="1" x14ac:dyDescent="0.25">
      <c r="A3" s="232"/>
      <c r="B3" s="271"/>
      <c r="C3" s="238">
        <v>2018</v>
      </c>
      <c r="D3" s="239">
        <v>2019</v>
      </c>
      <c r="E3" s="7"/>
      <c r="F3" s="338">
        <v>2020</v>
      </c>
      <c r="G3" s="356"/>
      <c r="H3" s="356"/>
      <c r="I3" s="339"/>
    </row>
    <row r="4" spans="1:10" ht="14.45" customHeight="1" thickBot="1" x14ac:dyDescent="0.25">
      <c r="A4" s="243" t="s">
        <v>0</v>
      </c>
      <c r="B4" s="244" t="s">
        <v>195</v>
      </c>
      <c r="C4" s="357" t="s">
        <v>72</v>
      </c>
      <c r="D4" s="358"/>
      <c r="E4" s="245"/>
      <c r="F4" s="240" t="s">
        <v>72</v>
      </c>
      <c r="G4" s="241" t="s">
        <v>73</v>
      </c>
      <c r="H4" s="241" t="s">
        <v>67</v>
      </c>
      <c r="I4" s="242" t="s">
        <v>74</v>
      </c>
    </row>
    <row r="5" spans="1:10" ht="14.45" customHeight="1" x14ac:dyDescent="0.2">
      <c r="A5" s="466" t="s">
        <v>462</v>
      </c>
      <c r="B5" s="467" t="s">
        <v>463</v>
      </c>
      <c r="C5" s="468" t="s">
        <v>271</v>
      </c>
      <c r="D5" s="468" t="s">
        <v>271</v>
      </c>
      <c r="E5" s="468"/>
      <c r="F5" s="468" t="s">
        <v>271</v>
      </c>
      <c r="G5" s="468" t="s">
        <v>271</v>
      </c>
      <c r="H5" s="468" t="s">
        <v>271</v>
      </c>
      <c r="I5" s="469" t="s">
        <v>271</v>
      </c>
      <c r="J5" s="470" t="s">
        <v>68</v>
      </c>
    </row>
    <row r="6" spans="1:10" ht="14.45" customHeight="1" x14ac:dyDescent="0.2">
      <c r="A6" s="466" t="s">
        <v>462</v>
      </c>
      <c r="B6" s="467" t="s">
        <v>1957</v>
      </c>
      <c r="C6" s="468">
        <v>0</v>
      </c>
      <c r="D6" s="468">
        <v>1.13256</v>
      </c>
      <c r="E6" s="468"/>
      <c r="F6" s="468">
        <v>2.0134400000000001</v>
      </c>
      <c r="G6" s="468">
        <v>0</v>
      </c>
      <c r="H6" s="468">
        <v>2.0134400000000001</v>
      </c>
      <c r="I6" s="469" t="s">
        <v>271</v>
      </c>
      <c r="J6" s="470" t="s">
        <v>1</v>
      </c>
    </row>
    <row r="7" spans="1:10" ht="14.45" customHeight="1" x14ac:dyDescent="0.2">
      <c r="A7" s="466" t="s">
        <v>462</v>
      </c>
      <c r="B7" s="467" t="s">
        <v>1958</v>
      </c>
      <c r="C7" s="468">
        <v>0</v>
      </c>
      <c r="D7" s="468">
        <v>0</v>
      </c>
      <c r="E7" s="468"/>
      <c r="F7" s="468">
        <v>0.42480000000000001</v>
      </c>
      <c r="G7" s="468">
        <v>0</v>
      </c>
      <c r="H7" s="468">
        <v>0.42480000000000001</v>
      </c>
      <c r="I7" s="469" t="s">
        <v>271</v>
      </c>
      <c r="J7" s="470" t="s">
        <v>1</v>
      </c>
    </row>
    <row r="8" spans="1:10" ht="14.45" customHeight="1" x14ac:dyDescent="0.2">
      <c r="A8" s="466" t="s">
        <v>462</v>
      </c>
      <c r="B8" s="467" t="s">
        <v>1959</v>
      </c>
      <c r="C8" s="468">
        <v>0</v>
      </c>
      <c r="D8" s="468">
        <v>0</v>
      </c>
      <c r="E8" s="468"/>
      <c r="F8" s="468">
        <v>0</v>
      </c>
      <c r="G8" s="468">
        <v>0</v>
      </c>
      <c r="H8" s="468">
        <v>0</v>
      </c>
      <c r="I8" s="469" t="s">
        <v>271</v>
      </c>
      <c r="J8" s="470" t="s">
        <v>1</v>
      </c>
    </row>
    <row r="9" spans="1:10" ht="14.45" customHeight="1" x14ac:dyDescent="0.2">
      <c r="A9" s="466" t="s">
        <v>462</v>
      </c>
      <c r="B9" s="467" t="s">
        <v>1960</v>
      </c>
      <c r="C9" s="468">
        <v>0.10951000000000001</v>
      </c>
      <c r="D9" s="468">
        <v>0.72831000000000001</v>
      </c>
      <c r="E9" s="468"/>
      <c r="F9" s="468">
        <v>0.22968</v>
      </c>
      <c r="G9" s="468">
        <v>0</v>
      </c>
      <c r="H9" s="468">
        <v>0.22968</v>
      </c>
      <c r="I9" s="469" t="s">
        <v>271</v>
      </c>
      <c r="J9" s="470" t="s">
        <v>1</v>
      </c>
    </row>
    <row r="10" spans="1:10" ht="14.45" customHeight="1" x14ac:dyDescent="0.2">
      <c r="A10" s="466" t="s">
        <v>462</v>
      </c>
      <c r="B10" s="467" t="s">
        <v>1961</v>
      </c>
      <c r="C10" s="468">
        <v>16.564029999999999</v>
      </c>
      <c r="D10" s="468">
        <v>14.02806</v>
      </c>
      <c r="E10" s="468"/>
      <c r="F10" s="468">
        <v>11.842809999999998</v>
      </c>
      <c r="G10" s="468">
        <v>0</v>
      </c>
      <c r="H10" s="468">
        <v>11.842809999999998</v>
      </c>
      <c r="I10" s="469" t="s">
        <v>271</v>
      </c>
      <c r="J10" s="470" t="s">
        <v>1</v>
      </c>
    </row>
    <row r="11" spans="1:10" ht="14.45" customHeight="1" x14ac:dyDescent="0.2">
      <c r="A11" s="466" t="s">
        <v>462</v>
      </c>
      <c r="B11" s="467" t="s">
        <v>1962</v>
      </c>
      <c r="C11" s="468">
        <v>0</v>
      </c>
      <c r="D11" s="468">
        <v>0.1016</v>
      </c>
      <c r="E11" s="468"/>
      <c r="F11" s="468">
        <v>0</v>
      </c>
      <c r="G11" s="468">
        <v>0</v>
      </c>
      <c r="H11" s="468">
        <v>0</v>
      </c>
      <c r="I11" s="469" t="s">
        <v>271</v>
      </c>
      <c r="J11" s="470" t="s">
        <v>1</v>
      </c>
    </row>
    <row r="12" spans="1:10" ht="14.45" customHeight="1" x14ac:dyDescent="0.2">
      <c r="A12" s="466" t="s">
        <v>462</v>
      </c>
      <c r="B12" s="467" t="s">
        <v>1963</v>
      </c>
      <c r="C12" s="468">
        <v>5.8446300000000004</v>
      </c>
      <c r="D12" s="468">
        <v>0.74649999999999994</v>
      </c>
      <c r="E12" s="468"/>
      <c r="F12" s="468">
        <v>0.41499999999999998</v>
      </c>
      <c r="G12" s="468">
        <v>0</v>
      </c>
      <c r="H12" s="468">
        <v>0.41499999999999998</v>
      </c>
      <c r="I12" s="469" t="s">
        <v>271</v>
      </c>
      <c r="J12" s="470" t="s">
        <v>1</v>
      </c>
    </row>
    <row r="13" spans="1:10" ht="14.45" customHeight="1" x14ac:dyDescent="0.2">
      <c r="A13" s="466" t="s">
        <v>462</v>
      </c>
      <c r="B13" s="467" t="s">
        <v>1964</v>
      </c>
      <c r="C13" s="468">
        <v>0.624</v>
      </c>
      <c r="D13" s="468">
        <v>0.41310000000000002</v>
      </c>
      <c r="E13" s="468"/>
      <c r="F13" s="468">
        <v>0.63</v>
      </c>
      <c r="G13" s="468">
        <v>0</v>
      </c>
      <c r="H13" s="468">
        <v>0.63</v>
      </c>
      <c r="I13" s="469" t="s">
        <v>271</v>
      </c>
      <c r="J13" s="470" t="s">
        <v>1</v>
      </c>
    </row>
    <row r="14" spans="1:10" ht="14.45" customHeight="1" x14ac:dyDescent="0.2">
      <c r="A14" s="466" t="s">
        <v>462</v>
      </c>
      <c r="B14" s="467" t="s">
        <v>1965</v>
      </c>
      <c r="C14" s="468">
        <v>3.6830000000000002E-2</v>
      </c>
      <c r="D14" s="468">
        <v>4.7109999999999999E-2</v>
      </c>
      <c r="E14" s="468"/>
      <c r="F14" s="468">
        <v>0</v>
      </c>
      <c r="G14" s="468">
        <v>0</v>
      </c>
      <c r="H14" s="468">
        <v>0</v>
      </c>
      <c r="I14" s="469" t="s">
        <v>271</v>
      </c>
      <c r="J14" s="470" t="s">
        <v>1</v>
      </c>
    </row>
    <row r="15" spans="1:10" ht="14.45" customHeight="1" x14ac:dyDescent="0.2">
      <c r="A15" s="466" t="s">
        <v>462</v>
      </c>
      <c r="B15" s="467" t="s">
        <v>466</v>
      </c>
      <c r="C15" s="468">
        <v>23.178999999999995</v>
      </c>
      <c r="D15" s="468">
        <v>17.197240000000001</v>
      </c>
      <c r="E15" s="468"/>
      <c r="F15" s="468">
        <v>15.555729999999999</v>
      </c>
      <c r="G15" s="468">
        <v>0</v>
      </c>
      <c r="H15" s="468">
        <v>15.555729999999999</v>
      </c>
      <c r="I15" s="469" t="s">
        <v>271</v>
      </c>
      <c r="J15" s="470" t="s">
        <v>467</v>
      </c>
    </row>
    <row r="17" spans="1:10" ht="14.45" customHeight="1" x14ac:dyDescent="0.2">
      <c r="A17" s="466" t="s">
        <v>462</v>
      </c>
      <c r="B17" s="467" t="s">
        <v>463</v>
      </c>
      <c r="C17" s="468" t="s">
        <v>271</v>
      </c>
      <c r="D17" s="468" t="s">
        <v>271</v>
      </c>
      <c r="E17" s="468"/>
      <c r="F17" s="468" t="s">
        <v>271</v>
      </c>
      <c r="G17" s="468" t="s">
        <v>271</v>
      </c>
      <c r="H17" s="468" t="s">
        <v>271</v>
      </c>
      <c r="I17" s="469" t="s">
        <v>271</v>
      </c>
      <c r="J17" s="470" t="s">
        <v>68</v>
      </c>
    </row>
    <row r="18" spans="1:10" ht="14.45" customHeight="1" x14ac:dyDescent="0.2">
      <c r="A18" s="466" t="s">
        <v>468</v>
      </c>
      <c r="B18" s="467" t="s">
        <v>469</v>
      </c>
      <c r="C18" s="468" t="s">
        <v>271</v>
      </c>
      <c r="D18" s="468" t="s">
        <v>271</v>
      </c>
      <c r="E18" s="468"/>
      <c r="F18" s="468" t="s">
        <v>271</v>
      </c>
      <c r="G18" s="468" t="s">
        <v>271</v>
      </c>
      <c r="H18" s="468" t="s">
        <v>271</v>
      </c>
      <c r="I18" s="469" t="s">
        <v>271</v>
      </c>
      <c r="J18" s="470" t="s">
        <v>0</v>
      </c>
    </row>
    <row r="19" spans="1:10" ht="14.45" customHeight="1" x14ac:dyDescent="0.2">
      <c r="A19" s="466" t="s">
        <v>468</v>
      </c>
      <c r="B19" s="467" t="s">
        <v>1957</v>
      </c>
      <c r="C19" s="468">
        <v>0</v>
      </c>
      <c r="D19" s="468">
        <v>1.13256</v>
      </c>
      <c r="E19" s="468"/>
      <c r="F19" s="468">
        <v>2.0134400000000001</v>
      </c>
      <c r="G19" s="468">
        <v>0</v>
      </c>
      <c r="H19" s="468">
        <v>2.0134400000000001</v>
      </c>
      <c r="I19" s="469" t="s">
        <v>271</v>
      </c>
      <c r="J19" s="470" t="s">
        <v>1</v>
      </c>
    </row>
    <row r="20" spans="1:10" ht="14.45" customHeight="1" x14ac:dyDescent="0.2">
      <c r="A20" s="466" t="s">
        <v>468</v>
      </c>
      <c r="B20" s="467" t="s">
        <v>1958</v>
      </c>
      <c r="C20" s="468">
        <v>0</v>
      </c>
      <c r="D20" s="468">
        <v>0</v>
      </c>
      <c r="E20" s="468"/>
      <c r="F20" s="468">
        <v>0.42480000000000001</v>
      </c>
      <c r="G20" s="468">
        <v>0</v>
      </c>
      <c r="H20" s="468">
        <v>0.42480000000000001</v>
      </c>
      <c r="I20" s="469" t="s">
        <v>271</v>
      </c>
      <c r="J20" s="470" t="s">
        <v>1</v>
      </c>
    </row>
    <row r="21" spans="1:10" ht="14.45" customHeight="1" x14ac:dyDescent="0.2">
      <c r="A21" s="466" t="s">
        <v>468</v>
      </c>
      <c r="B21" s="467" t="s">
        <v>1959</v>
      </c>
      <c r="C21" s="468">
        <v>0</v>
      </c>
      <c r="D21" s="468">
        <v>0</v>
      </c>
      <c r="E21" s="468"/>
      <c r="F21" s="468">
        <v>0</v>
      </c>
      <c r="G21" s="468">
        <v>0</v>
      </c>
      <c r="H21" s="468">
        <v>0</v>
      </c>
      <c r="I21" s="469" t="s">
        <v>271</v>
      </c>
      <c r="J21" s="470" t="s">
        <v>1</v>
      </c>
    </row>
    <row r="22" spans="1:10" ht="14.45" customHeight="1" x14ac:dyDescent="0.2">
      <c r="A22" s="466" t="s">
        <v>468</v>
      </c>
      <c r="B22" s="467" t="s">
        <v>1960</v>
      </c>
      <c r="C22" s="468">
        <v>0.10951000000000001</v>
      </c>
      <c r="D22" s="468">
        <v>0.72831000000000001</v>
      </c>
      <c r="E22" s="468"/>
      <c r="F22" s="468">
        <v>0.22968</v>
      </c>
      <c r="G22" s="468">
        <v>0</v>
      </c>
      <c r="H22" s="468">
        <v>0.22968</v>
      </c>
      <c r="I22" s="469" t="s">
        <v>271</v>
      </c>
      <c r="J22" s="470" t="s">
        <v>1</v>
      </c>
    </row>
    <row r="23" spans="1:10" ht="14.45" customHeight="1" x14ac:dyDescent="0.2">
      <c r="A23" s="466" t="s">
        <v>468</v>
      </c>
      <c r="B23" s="467" t="s">
        <v>1961</v>
      </c>
      <c r="C23" s="468">
        <v>15.899879999999998</v>
      </c>
      <c r="D23" s="468">
        <v>13.91816</v>
      </c>
      <c r="E23" s="468"/>
      <c r="F23" s="468">
        <v>11.738689999999998</v>
      </c>
      <c r="G23" s="468">
        <v>0</v>
      </c>
      <c r="H23" s="468">
        <v>11.738689999999998</v>
      </c>
      <c r="I23" s="469" t="s">
        <v>271</v>
      </c>
      <c r="J23" s="470" t="s">
        <v>1</v>
      </c>
    </row>
    <row r="24" spans="1:10" ht="14.45" customHeight="1" x14ac:dyDescent="0.2">
      <c r="A24" s="466" t="s">
        <v>468</v>
      </c>
      <c r="B24" s="467" t="s">
        <v>1962</v>
      </c>
      <c r="C24" s="468">
        <v>0</v>
      </c>
      <c r="D24" s="468">
        <v>0.1016</v>
      </c>
      <c r="E24" s="468"/>
      <c r="F24" s="468">
        <v>0</v>
      </c>
      <c r="G24" s="468">
        <v>0</v>
      </c>
      <c r="H24" s="468">
        <v>0</v>
      </c>
      <c r="I24" s="469" t="s">
        <v>271</v>
      </c>
      <c r="J24" s="470" t="s">
        <v>1</v>
      </c>
    </row>
    <row r="25" spans="1:10" ht="14.45" customHeight="1" x14ac:dyDescent="0.2">
      <c r="A25" s="466" t="s">
        <v>468</v>
      </c>
      <c r="B25" s="467" t="s">
        <v>1963</v>
      </c>
      <c r="C25" s="468">
        <v>1.4704000000000002</v>
      </c>
      <c r="D25" s="468">
        <v>0.38650000000000001</v>
      </c>
      <c r="E25" s="468"/>
      <c r="F25" s="468">
        <v>0.41499999999999998</v>
      </c>
      <c r="G25" s="468">
        <v>0</v>
      </c>
      <c r="H25" s="468">
        <v>0.41499999999999998</v>
      </c>
      <c r="I25" s="469" t="s">
        <v>271</v>
      </c>
      <c r="J25" s="470" t="s">
        <v>1</v>
      </c>
    </row>
    <row r="26" spans="1:10" ht="14.45" customHeight="1" x14ac:dyDescent="0.2">
      <c r="A26" s="466" t="s">
        <v>468</v>
      </c>
      <c r="B26" s="467" t="s">
        <v>1964</v>
      </c>
      <c r="C26" s="468">
        <v>0.624</v>
      </c>
      <c r="D26" s="468">
        <v>0.41310000000000002</v>
      </c>
      <c r="E26" s="468"/>
      <c r="F26" s="468">
        <v>0.63</v>
      </c>
      <c r="G26" s="468">
        <v>0</v>
      </c>
      <c r="H26" s="468">
        <v>0.63</v>
      </c>
      <c r="I26" s="469" t="s">
        <v>271</v>
      </c>
      <c r="J26" s="470" t="s">
        <v>1</v>
      </c>
    </row>
    <row r="27" spans="1:10" ht="14.45" customHeight="1" x14ac:dyDescent="0.2">
      <c r="A27" s="466" t="s">
        <v>468</v>
      </c>
      <c r="B27" s="467" t="s">
        <v>1965</v>
      </c>
      <c r="C27" s="468">
        <v>3.6830000000000002E-2</v>
      </c>
      <c r="D27" s="468">
        <v>4.7109999999999999E-2</v>
      </c>
      <c r="E27" s="468"/>
      <c r="F27" s="468">
        <v>0</v>
      </c>
      <c r="G27" s="468">
        <v>0</v>
      </c>
      <c r="H27" s="468">
        <v>0</v>
      </c>
      <c r="I27" s="469" t="s">
        <v>271</v>
      </c>
      <c r="J27" s="470" t="s">
        <v>1</v>
      </c>
    </row>
    <row r="28" spans="1:10" ht="14.45" customHeight="1" x14ac:dyDescent="0.2">
      <c r="A28" s="466" t="s">
        <v>468</v>
      </c>
      <c r="B28" s="467" t="s">
        <v>470</v>
      </c>
      <c r="C28" s="468">
        <v>18.140619999999995</v>
      </c>
      <c r="D28" s="468">
        <v>16.727340000000002</v>
      </c>
      <c r="E28" s="468"/>
      <c r="F28" s="468">
        <v>15.451609999999999</v>
      </c>
      <c r="G28" s="468">
        <v>0</v>
      </c>
      <c r="H28" s="468">
        <v>15.451609999999999</v>
      </c>
      <c r="I28" s="469" t="s">
        <v>271</v>
      </c>
      <c r="J28" s="470" t="s">
        <v>471</v>
      </c>
    </row>
    <row r="29" spans="1:10" ht="14.45" customHeight="1" x14ac:dyDescent="0.2">
      <c r="A29" s="466" t="s">
        <v>271</v>
      </c>
      <c r="B29" s="467" t="s">
        <v>271</v>
      </c>
      <c r="C29" s="468" t="s">
        <v>271</v>
      </c>
      <c r="D29" s="468" t="s">
        <v>271</v>
      </c>
      <c r="E29" s="468"/>
      <c r="F29" s="468" t="s">
        <v>271</v>
      </c>
      <c r="G29" s="468" t="s">
        <v>271</v>
      </c>
      <c r="H29" s="468" t="s">
        <v>271</v>
      </c>
      <c r="I29" s="469" t="s">
        <v>271</v>
      </c>
      <c r="J29" s="470" t="s">
        <v>472</v>
      </c>
    </row>
    <row r="30" spans="1:10" ht="14.45" customHeight="1" x14ac:dyDescent="0.2">
      <c r="A30" s="466" t="s">
        <v>1966</v>
      </c>
      <c r="B30" s="467" t="s">
        <v>1967</v>
      </c>
      <c r="C30" s="468" t="s">
        <v>271</v>
      </c>
      <c r="D30" s="468" t="s">
        <v>271</v>
      </c>
      <c r="E30" s="468"/>
      <c r="F30" s="468" t="s">
        <v>271</v>
      </c>
      <c r="G30" s="468" t="s">
        <v>271</v>
      </c>
      <c r="H30" s="468" t="s">
        <v>271</v>
      </c>
      <c r="I30" s="469" t="s">
        <v>271</v>
      </c>
      <c r="J30" s="470" t="s">
        <v>0</v>
      </c>
    </row>
    <row r="31" spans="1:10" ht="14.45" customHeight="1" x14ac:dyDescent="0.2">
      <c r="A31" s="466" t="s">
        <v>1966</v>
      </c>
      <c r="B31" s="467" t="s">
        <v>1959</v>
      </c>
      <c r="C31" s="468">
        <v>0</v>
      </c>
      <c r="D31" s="468">
        <v>0</v>
      </c>
      <c r="E31" s="468"/>
      <c r="F31" s="468">
        <v>0</v>
      </c>
      <c r="G31" s="468">
        <v>0</v>
      </c>
      <c r="H31" s="468">
        <v>0</v>
      </c>
      <c r="I31" s="469" t="s">
        <v>271</v>
      </c>
      <c r="J31" s="470" t="s">
        <v>1</v>
      </c>
    </row>
    <row r="32" spans="1:10" ht="14.45" customHeight="1" x14ac:dyDescent="0.2">
      <c r="A32" s="466" t="s">
        <v>1966</v>
      </c>
      <c r="B32" s="467" t="s">
        <v>1960</v>
      </c>
      <c r="C32" s="468">
        <v>0</v>
      </c>
      <c r="D32" s="468">
        <v>0</v>
      </c>
      <c r="E32" s="468"/>
      <c r="F32" s="468">
        <v>0</v>
      </c>
      <c r="G32" s="468">
        <v>0</v>
      </c>
      <c r="H32" s="468">
        <v>0</v>
      </c>
      <c r="I32" s="469" t="s">
        <v>271</v>
      </c>
      <c r="J32" s="470" t="s">
        <v>1</v>
      </c>
    </row>
    <row r="33" spans="1:10" ht="14.45" customHeight="1" x14ac:dyDescent="0.2">
      <c r="A33" s="466" t="s">
        <v>1966</v>
      </c>
      <c r="B33" s="467" t="s">
        <v>1961</v>
      </c>
      <c r="C33" s="468">
        <v>0.22577</v>
      </c>
      <c r="D33" s="468">
        <v>0</v>
      </c>
      <c r="E33" s="468"/>
      <c r="F33" s="468">
        <v>0</v>
      </c>
      <c r="G33" s="468">
        <v>0</v>
      </c>
      <c r="H33" s="468">
        <v>0</v>
      </c>
      <c r="I33" s="469" t="s">
        <v>271</v>
      </c>
      <c r="J33" s="470" t="s">
        <v>1</v>
      </c>
    </row>
    <row r="34" spans="1:10" ht="14.45" customHeight="1" x14ac:dyDescent="0.2">
      <c r="A34" s="466" t="s">
        <v>1966</v>
      </c>
      <c r="B34" s="467" t="s">
        <v>1963</v>
      </c>
      <c r="C34" s="468">
        <v>4.3742299999999998</v>
      </c>
      <c r="D34" s="468">
        <v>0</v>
      </c>
      <c r="E34" s="468"/>
      <c r="F34" s="468">
        <v>0</v>
      </c>
      <c r="G34" s="468">
        <v>0</v>
      </c>
      <c r="H34" s="468">
        <v>0</v>
      </c>
      <c r="I34" s="469" t="s">
        <v>271</v>
      </c>
      <c r="J34" s="470" t="s">
        <v>1</v>
      </c>
    </row>
    <row r="35" spans="1:10" ht="14.45" customHeight="1" x14ac:dyDescent="0.2">
      <c r="A35" s="466" t="s">
        <v>1966</v>
      </c>
      <c r="B35" s="467" t="s">
        <v>1964</v>
      </c>
      <c r="C35" s="468">
        <v>0</v>
      </c>
      <c r="D35" s="468">
        <v>0</v>
      </c>
      <c r="E35" s="468"/>
      <c r="F35" s="468">
        <v>0</v>
      </c>
      <c r="G35" s="468">
        <v>0</v>
      </c>
      <c r="H35" s="468">
        <v>0</v>
      </c>
      <c r="I35" s="469" t="s">
        <v>271</v>
      </c>
      <c r="J35" s="470" t="s">
        <v>1</v>
      </c>
    </row>
    <row r="36" spans="1:10" ht="14.45" customHeight="1" x14ac:dyDescent="0.2">
      <c r="A36" s="466" t="s">
        <v>1966</v>
      </c>
      <c r="B36" s="467" t="s">
        <v>1968</v>
      </c>
      <c r="C36" s="468">
        <v>4.5999999999999996</v>
      </c>
      <c r="D36" s="468">
        <v>0</v>
      </c>
      <c r="E36" s="468"/>
      <c r="F36" s="468">
        <v>0</v>
      </c>
      <c r="G36" s="468">
        <v>0</v>
      </c>
      <c r="H36" s="468">
        <v>0</v>
      </c>
      <c r="I36" s="469" t="s">
        <v>271</v>
      </c>
      <c r="J36" s="470" t="s">
        <v>471</v>
      </c>
    </row>
    <row r="37" spans="1:10" ht="14.45" customHeight="1" x14ac:dyDescent="0.2">
      <c r="A37" s="466" t="s">
        <v>271</v>
      </c>
      <c r="B37" s="467" t="s">
        <v>271</v>
      </c>
      <c r="C37" s="468" t="s">
        <v>271</v>
      </c>
      <c r="D37" s="468" t="s">
        <v>271</v>
      </c>
      <c r="E37" s="468"/>
      <c r="F37" s="468" t="s">
        <v>271</v>
      </c>
      <c r="G37" s="468" t="s">
        <v>271</v>
      </c>
      <c r="H37" s="468" t="s">
        <v>271</v>
      </c>
      <c r="I37" s="469" t="s">
        <v>271</v>
      </c>
      <c r="J37" s="470" t="s">
        <v>472</v>
      </c>
    </row>
    <row r="38" spans="1:10" ht="14.45" customHeight="1" x14ac:dyDescent="0.2">
      <c r="A38" s="466" t="s">
        <v>473</v>
      </c>
      <c r="B38" s="467" t="s">
        <v>474</v>
      </c>
      <c r="C38" s="468" t="s">
        <v>271</v>
      </c>
      <c r="D38" s="468" t="s">
        <v>271</v>
      </c>
      <c r="E38" s="468"/>
      <c r="F38" s="468" t="s">
        <v>271</v>
      </c>
      <c r="G38" s="468" t="s">
        <v>271</v>
      </c>
      <c r="H38" s="468" t="s">
        <v>271</v>
      </c>
      <c r="I38" s="469" t="s">
        <v>271</v>
      </c>
      <c r="J38" s="470" t="s">
        <v>0</v>
      </c>
    </row>
    <row r="39" spans="1:10" ht="14.45" customHeight="1" x14ac:dyDescent="0.2">
      <c r="A39" s="466" t="s">
        <v>473</v>
      </c>
      <c r="B39" s="467" t="s">
        <v>1960</v>
      </c>
      <c r="C39" s="468">
        <v>0</v>
      </c>
      <c r="D39" s="468">
        <v>0</v>
      </c>
      <c r="E39" s="468"/>
      <c r="F39" s="468">
        <v>0</v>
      </c>
      <c r="G39" s="468">
        <v>0</v>
      </c>
      <c r="H39" s="468">
        <v>0</v>
      </c>
      <c r="I39" s="469" t="s">
        <v>271</v>
      </c>
      <c r="J39" s="470" t="s">
        <v>1</v>
      </c>
    </row>
    <row r="40" spans="1:10" ht="14.45" customHeight="1" x14ac:dyDescent="0.2">
      <c r="A40" s="466" t="s">
        <v>473</v>
      </c>
      <c r="B40" s="467" t="s">
        <v>1961</v>
      </c>
      <c r="C40" s="468">
        <v>0.43837999999999999</v>
      </c>
      <c r="D40" s="468">
        <v>0.10990000000000001</v>
      </c>
      <c r="E40" s="468"/>
      <c r="F40" s="468">
        <v>0.10412</v>
      </c>
      <c r="G40" s="468">
        <v>0</v>
      </c>
      <c r="H40" s="468">
        <v>0.10412</v>
      </c>
      <c r="I40" s="469" t="s">
        <v>271</v>
      </c>
      <c r="J40" s="470" t="s">
        <v>1</v>
      </c>
    </row>
    <row r="41" spans="1:10" ht="14.45" customHeight="1" x14ac:dyDescent="0.2">
      <c r="A41" s="466" t="s">
        <v>473</v>
      </c>
      <c r="B41" s="467" t="s">
        <v>1963</v>
      </c>
      <c r="C41" s="468">
        <v>0</v>
      </c>
      <c r="D41" s="468">
        <v>0.36</v>
      </c>
      <c r="E41" s="468"/>
      <c r="F41" s="468">
        <v>0</v>
      </c>
      <c r="G41" s="468">
        <v>0</v>
      </c>
      <c r="H41" s="468">
        <v>0</v>
      </c>
      <c r="I41" s="469" t="s">
        <v>271</v>
      </c>
      <c r="J41" s="470" t="s">
        <v>1</v>
      </c>
    </row>
    <row r="42" spans="1:10" ht="14.45" customHeight="1" x14ac:dyDescent="0.2">
      <c r="A42" s="466" t="s">
        <v>473</v>
      </c>
      <c r="B42" s="467" t="s">
        <v>1964</v>
      </c>
      <c r="C42" s="468">
        <v>0</v>
      </c>
      <c r="D42" s="468">
        <v>0</v>
      </c>
      <c r="E42" s="468"/>
      <c r="F42" s="468">
        <v>0</v>
      </c>
      <c r="G42" s="468">
        <v>0</v>
      </c>
      <c r="H42" s="468">
        <v>0</v>
      </c>
      <c r="I42" s="469" t="s">
        <v>271</v>
      </c>
      <c r="J42" s="470" t="s">
        <v>1</v>
      </c>
    </row>
    <row r="43" spans="1:10" ht="14.45" customHeight="1" x14ac:dyDescent="0.2">
      <c r="A43" s="466" t="s">
        <v>473</v>
      </c>
      <c r="B43" s="467" t="s">
        <v>475</v>
      </c>
      <c r="C43" s="468">
        <v>0.43837999999999999</v>
      </c>
      <c r="D43" s="468">
        <v>0.46989999999999998</v>
      </c>
      <c r="E43" s="468"/>
      <c r="F43" s="468">
        <v>0.10412</v>
      </c>
      <c r="G43" s="468">
        <v>0</v>
      </c>
      <c r="H43" s="468">
        <v>0.10412</v>
      </c>
      <c r="I43" s="469" t="s">
        <v>271</v>
      </c>
      <c r="J43" s="470" t="s">
        <v>471</v>
      </c>
    </row>
    <row r="44" spans="1:10" ht="14.45" customHeight="1" x14ac:dyDescent="0.2">
      <c r="A44" s="466" t="s">
        <v>271</v>
      </c>
      <c r="B44" s="467" t="s">
        <v>271</v>
      </c>
      <c r="C44" s="468" t="s">
        <v>271</v>
      </c>
      <c r="D44" s="468" t="s">
        <v>271</v>
      </c>
      <c r="E44" s="468"/>
      <c r="F44" s="468" t="s">
        <v>271</v>
      </c>
      <c r="G44" s="468" t="s">
        <v>271</v>
      </c>
      <c r="H44" s="468" t="s">
        <v>271</v>
      </c>
      <c r="I44" s="469" t="s">
        <v>271</v>
      </c>
      <c r="J44" s="470" t="s">
        <v>472</v>
      </c>
    </row>
    <row r="45" spans="1:10" ht="14.45" customHeight="1" x14ac:dyDescent="0.2">
      <c r="A45" s="466" t="s">
        <v>462</v>
      </c>
      <c r="B45" s="467" t="s">
        <v>466</v>
      </c>
      <c r="C45" s="468">
        <v>23.178999999999995</v>
      </c>
      <c r="D45" s="468">
        <v>17.197240000000001</v>
      </c>
      <c r="E45" s="468"/>
      <c r="F45" s="468">
        <v>15.555729999999999</v>
      </c>
      <c r="G45" s="468">
        <v>0</v>
      </c>
      <c r="H45" s="468">
        <v>15.555729999999999</v>
      </c>
      <c r="I45" s="469" t="s">
        <v>271</v>
      </c>
      <c r="J45" s="470" t="s">
        <v>467</v>
      </c>
    </row>
  </sheetData>
  <mergeCells count="3">
    <mergeCell ref="A1:I1"/>
    <mergeCell ref="F3:I3"/>
    <mergeCell ref="C4:D4"/>
  </mergeCells>
  <conditionalFormatting sqref="F16 F46:F65537">
    <cfRule type="cellIs" dxfId="20" priority="18" stopIfTrue="1" operator="greaterThan">
      <formula>1</formula>
    </cfRule>
  </conditionalFormatting>
  <conditionalFormatting sqref="H5:H15">
    <cfRule type="expression" dxfId="19" priority="14">
      <formula>$H5&gt;0</formula>
    </cfRule>
  </conditionalFormatting>
  <conditionalFormatting sqref="I5:I15">
    <cfRule type="expression" dxfId="18" priority="15">
      <formula>$I5&gt;1</formula>
    </cfRule>
  </conditionalFormatting>
  <conditionalFormatting sqref="B5:B15">
    <cfRule type="expression" dxfId="17" priority="11">
      <formula>OR($J5="NS",$J5="SumaNS",$J5="Účet")</formula>
    </cfRule>
  </conditionalFormatting>
  <conditionalFormatting sqref="F5:I15 B5:D15">
    <cfRule type="expression" dxfId="16" priority="17">
      <formula>AND($J5&lt;&gt;"",$J5&lt;&gt;"mezeraKL")</formula>
    </cfRule>
  </conditionalFormatting>
  <conditionalFormatting sqref="B5:D15 F5:I15">
    <cfRule type="expression" dxfId="15" priority="12">
      <formula>OR($J5="KL",$J5="SumaKL")</formula>
    </cfRule>
    <cfRule type="expression" priority="16" stopIfTrue="1">
      <formula>OR($J5="mezeraNS",$J5="mezeraKL")</formula>
    </cfRule>
  </conditionalFormatting>
  <conditionalFormatting sqref="B5:D15 F5:I15">
    <cfRule type="expression" dxfId="14" priority="13">
      <formula>OR($J5="SumaNS",$J5="NS")</formula>
    </cfRule>
  </conditionalFormatting>
  <conditionalFormatting sqref="A5:A15">
    <cfRule type="expression" dxfId="13" priority="9">
      <formula>AND($J5&lt;&gt;"mezeraKL",$J5&lt;&gt;"")</formula>
    </cfRule>
  </conditionalFormatting>
  <conditionalFormatting sqref="A5:A15">
    <cfRule type="expression" dxfId="12" priority="10">
      <formula>AND($J5&lt;&gt;"",$J5&lt;&gt;"mezeraKL")</formula>
    </cfRule>
  </conditionalFormatting>
  <conditionalFormatting sqref="H17:H45">
    <cfRule type="expression" dxfId="11" priority="6">
      <formula>$H17&gt;0</formula>
    </cfRule>
  </conditionalFormatting>
  <conditionalFormatting sqref="A17:A45">
    <cfRule type="expression" dxfId="10" priority="5">
      <formula>AND($J17&lt;&gt;"mezeraKL",$J17&lt;&gt;"")</formula>
    </cfRule>
  </conditionalFormatting>
  <conditionalFormatting sqref="I17:I45">
    <cfRule type="expression" dxfId="9" priority="7">
      <formula>$I17&gt;1</formula>
    </cfRule>
  </conditionalFormatting>
  <conditionalFormatting sqref="B17:B45">
    <cfRule type="expression" dxfId="8" priority="4">
      <formula>OR($J17="NS",$J17="SumaNS",$J17="Účet")</formula>
    </cfRule>
  </conditionalFormatting>
  <conditionalFormatting sqref="A17:D45 F17:I45">
    <cfRule type="expression" dxfId="7" priority="8">
      <formula>AND($J17&lt;&gt;"",$J17&lt;&gt;"mezeraKL")</formula>
    </cfRule>
  </conditionalFormatting>
  <conditionalFormatting sqref="B17:D45 F17:I45">
    <cfRule type="expression" dxfId="6" priority="1">
      <formula>OR($J17="KL",$J17="SumaKL")</formula>
    </cfRule>
    <cfRule type="expression" priority="3" stopIfTrue="1">
      <formula>OR($J17="mezeraNS",$J17="mezeraKL")</formula>
    </cfRule>
  </conditionalFormatting>
  <conditionalFormatting sqref="B17:D45 F17:I45">
    <cfRule type="expression" dxfId="5" priority="2">
      <formula>OR($J17="SumaNS",$J17="NS")</formula>
    </cfRule>
  </conditionalFormatting>
  <hyperlinks>
    <hyperlink ref="A2" location="Obsah!A1" display="Zpět na Obsah  KL 01  1.-4.měsíc" xr:uid="{B03D4E82-247D-43D8-BFA5-652380B9769A}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41">
    <tabColor theme="0" tint="-0.249977111117893"/>
    <pageSetUpPr fitToPage="1"/>
  </sheetPr>
  <dimension ref="A1:K165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ColWidth="8.85546875" defaultRowHeight="14.45" customHeight="1" outlineLevelCol="1" x14ac:dyDescent="0.2"/>
  <cols>
    <col min="1" max="1" width="6.7109375" style="129" hidden="1" customWidth="1" outlineLevel="1"/>
    <col min="2" max="2" width="28.28515625" style="129" hidden="1" customWidth="1" outlineLevel="1"/>
    <col min="3" max="3" width="5.28515625" style="209" bestFit="1" customWidth="1" collapsed="1"/>
    <col min="4" max="4" width="18.7109375" style="213" customWidth="1"/>
    <col min="5" max="5" width="9" style="209" bestFit="1" customWidth="1"/>
    <col min="6" max="6" width="18.7109375" style="213" customWidth="1"/>
    <col min="7" max="7" width="12.42578125" style="209" hidden="1" customWidth="1" outlineLevel="1"/>
    <col min="8" max="8" width="25.7109375" style="209" customWidth="1" collapsed="1"/>
    <col min="9" max="9" width="7.7109375" style="207" customWidth="1"/>
    <col min="10" max="10" width="10" style="207" customWidth="1"/>
    <col min="11" max="11" width="11.140625" style="207" customWidth="1"/>
    <col min="12" max="16384" width="8.85546875" style="129"/>
  </cols>
  <sheetData>
    <row r="1" spans="1:11" ht="18.600000000000001" customHeight="1" thickBot="1" x14ac:dyDescent="0.35">
      <c r="A1" s="366" t="s">
        <v>2236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</row>
    <row r="2" spans="1:11" ht="14.45" customHeight="1" thickBot="1" x14ac:dyDescent="0.25">
      <c r="A2" s="459" t="s">
        <v>270</v>
      </c>
      <c r="B2" s="62"/>
      <c r="C2" s="211"/>
      <c r="D2" s="211"/>
      <c r="E2" s="211"/>
      <c r="F2" s="211"/>
      <c r="G2" s="211"/>
      <c r="H2" s="211"/>
      <c r="I2" s="212"/>
      <c r="J2" s="212"/>
      <c r="K2" s="212"/>
    </row>
    <row r="3" spans="1:11" ht="14.45" customHeight="1" thickBot="1" x14ac:dyDescent="0.25">
      <c r="A3" s="62"/>
      <c r="B3" s="62"/>
      <c r="C3" s="362"/>
      <c r="D3" s="363"/>
      <c r="E3" s="363"/>
      <c r="F3" s="363"/>
      <c r="G3" s="363"/>
      <c r="H3" s="141" t="s">
        <v>127</v>
      </c>
      <c r="I3" s="98">
        <f>IF(J3&lt;&gt;0,K3/J3,0)</f>
        <v>5.1477006069864668</v>
      </c>
      <c r="J3" s="98">
        <f>SUBTOTAL(9,J5:J1048576)</f>
        <v>32417</v>
      </c>
      <c r="K3" s="99">
        <f>SUBTOTAL(9,K5:K1048576)</f>
        <v>166873.0105766803</v>
      </c>
    </row>
    <row r="4" spans="1:11" s="208" customFormat="1" ht="14.45" customHeight="1" thickBot="1" x14ac:dyDescent="0.25">
      <c r="A4" s="582" t="s">
        <v>4</v>
      </c>
      <c r="B4" s="583" t="s">
        <v>5</v>
      </c>
      <c r="C4" s="583" t="s">
        <v>0</v>
      </c>
      <c r="D4" s="583" t="s">
        <v>6</v>
      </c>
      <c r="E4" s="583" t="s">
        <v>7</v>
      </c>
      <c r="F4" s="583" t="s">
        <v>1</v>
      </c>
      <c r="G4" s="583" t="s">
        <v>70</v>
      </c>
      <c r="H4" s="474" t="s">
        <v>11</v>
      </c>
      <c r="I4" s="475" t="s">
        <v>142</v>
      </c>
      <c r="J4" s="475" t="s">
        <v>13</v>
      </c>
      <c r="K4" s="476" t="s">
        <v>159</v>
      </c>
    </row>
    <row r="5" spans="1:11" ht="14.45" customHeight="1" x14ac:dyDescent="0.2">
      <c r="A5" s="564" t="s">
        <v>462</v>
      </c>
      <c r="B5" s="565" t="s">
        <v>463</v>
      </c>
      <c r="C5" s="568" t="s">
        <v>468</v>
      </c>
      <c r="D5" s="584" t="s">
        <v>469</v>
      </c>
      <c r="E5" s="568" t="s">
        <v>1969</v>
      </c>
      <c r="F5" s="584" t="s">
        <v>1970</v>
      </c>
      <c r="G5" s="568" t="s">
        <v>1971</v>
      </c>
      <c r="H5" s="568" t="s">
        <v>1972</v>
      </c>
      <c r="I5" s="116">
        <v>125.83999633789063</v>
      </c>
      <c r="J5" s="116">
        <v>52</v>
      </c>
      <c r="K5" s="578">
        <v>6543.6800231933594</v>
      </c>
    </row>
    <row r="6" spans="1:11" ht="14.45" customHeight="1" x14ac:dyDescent="0.2">
      <c r="A6" s="486" t="s">
        <v>462</v>
      </c>
      <c r="B6" s="487" t="s">
        <v>463</v>
      </c>
      <c r="C6" s="488" t="s">
        <v>468</v>
      </c>
      <c r="D6" s="489" t="s">
        <v>469</v>
      </c>
      <c r="E6" s="488" t="s">
        <v>1973</v>
      </c>
      <c r="F6" s="489" t="s">
        <v>1974</v>
      </c>
      <c r="G6" s="488" t="s">
        <v>1975</v>
      </c>
      <c r="H6" s="488" t="s">
        <v>1976</v>
      </c>
      <c r="I6" s="491">
        <v>21.239999771118164</v>
      </c>
      <c r="J6" s="491">
        <v>20</v>
      </c>
      <c r="K6" s="492">
        <v>424.79998779296875</v>
      </c>
    </row>
    <row r="7" spans="1:11" ht="14.45" customHeight="1" x14ac:dyDescent="0.2">
      <c r="A7" s="486" t="s">
        <v>462</v>
      </c>
      <c r="B7" s="487" t="s">
        <v>463</v>
      </c>
      <c r="C7" s="488" t="s">
        <v>468</v>
      </c>
      <c r="D7" s="489" t="s">
        <v>469</v>
      </c>
      <c r="E7" s="488" t="s">
        <v>1977</v>
      </c>
      <c r="F7" s="489" t="s">
        <v>1978</v>
      </c>
      <c r="G7" s="488" t="s">
        <v>1979</v>
      </c>
      <c r="H7" s="488" t="s">
        <v>1980</v>
      </c>
      <c r="I7" s="491">
        <v>1.1699999570846558</v>
      </c>
      <c r="J7" s="491">
        <v>8</v>
      </c>
      <c r="K7" s="492">
        <v>9.3599998950958252</v>
      </c>
    </row>
    <row r="8" spans="1:11" ht="14.45" customHeight="1" x14ac:dyDescent="0.2">
      <c r="A8" s="486" t="s">
        <v>462</v>
      </c>
      <c r="B8" s="487" t="s">
        <v>463</v>
      </c>
      <c r="C8" s="488" t="s">
        <v>468</v>
      </c>
      <c r="D8" s="489" t="s">
        <v>469</v>
      </c>
      <c r="E8" s="488" t="s">
        <v>1977</v>
      </c>
      <c r="F8" s="489" t="s">
        <v>1978</v>
      </c>
      <c r="G8" s="488" t="s">
        <v>1981</v>
      </c>
      <c r="H8" s="488" t="s">
        <v>1982</v>
      </c>
      <c r="I8" s="491">
        <v>8.0100002288818359</v>
      </c>
      <c r="J8" s="491">
        <v>50</v>
      </c>
      <c r="K8" s="492">
        <v>400.60000610351563</v>
      </c>
    </row>
    <row r="9" spans="1:11" ht="14.45" customHeight="1" x14ac:dyDescent="0.2">
      <c r="A9" s="486" t="s">
        <v>462</v>
      </c>
      <c r="B9" s="487" t="s">
        <v>463</v>
      </c>
      <c r="C9" s="488" t="s">
        <v>468</v>
      </c>
      <c r="D9" s="489" t="s">
        <v>469</v>
      </c>
      <c r="E9" s="488" t="s">
        <v>1977</v>
      </c>
      <c r="F9" s="489" t="s">
        <v>1978</v>
      </c>
      <c r="G9" s="488" t="s">
        <v>1983</v>
      </c>
      <c r="H9" s="488" t="s">
        <v>1984</v>
      </c>
      <c r="I9" s="491">
        <v>26.170000076293945</v>
      </c>
      <c r="J9" s="491">
        <v>4</v>
      </c>
      <c r="K9" s="492">
        <v>104.68000030517578</v>
      </c>
    </row>
    <row r="10" spans="1:11" ht="14.45" customHeight="1" x14ac:dyDescent="0.2">
      <c r="A10" s="486" t="s">
        <v>462</v>
      </c>
      <c r="B10" s="487" t="s">
        <v>463</v>
      </c>
      <c r="C10" s="488" t="s">
        <v>468</v>
      </c>
      <c r="D10" s="489" t="s">
        <v>469</v>
      </c>
      <c r="E10" s="488" t="s">
        <v>1977</v>
      </c>
      <c r="F10" s="489" t="s">
        <v>1978</v>
      </c>
      <c r="G10" s="488" t="s">
        <v>1985</v>
      </c>
      <c r="H10" s="488" t="s">
        <v>1986</v>
      </c>
      <c r="I10" s="491">
        <v>8.3949999809265137</v>
      </c>
      <c r="J10" s="491">
        <v>41</v>
      </c>
      <c r="K10" s="492">
        <v>344.15000534057617</v>
      </c>
    </row>
    <row r="11" spans="1:11" ht="14.45" customHeight="1" x14ac:dyDescent="0.2">
      <c r="A11" s="486" t="s">
        <v>462</v>
      </c>
      <c r="B11" s="487" t="s">
        <v>463</v>
      </c>
      <c r="C11" s="488" t="s">
        <v>468</v>
      </c>
      <c r="D11" s="489" t="s">
        <v>469</v>
      </c>
      <c r="E11" s="488" t="s">
        <v>1977</v>
      </c>
      <c r="F11" s="489" t="s">
        <v>1978</v>
      </c>
      <c r="G11" s="488" t="s">
        <v>1987</v>
      </c>
      <c r="H11" s="488" t="s">
        <v>1988</v>
      </c>
      <c r="I11" s="491">
        <v>13.010000228881836</v>
      </c>
      <c r="J11" s="491">
        <v>3</v>
      </c>
      <c r="K11" s="492">
        <v>39.029998779296875</v>
      </c>
    </row>
    <row r="12" spans="1:11" ht="14.45" customHeight="1" x14ac:dyDescent="0.2">
      <c r="A12" s="486" t="s">
        <v>462</v>
      </c>
      <c r="B12" s="487" t="s">
        <v>463</v>
      </c>
      <c r="C12" s="488" t="s">
        <v>468</v>
      </c>
      <c r="D12" s="489" t="s">
        <v>469</v>
      </c>
      <c r="E12" s="488" t="s">
        <v>1977</v>
      </c>
      <c r="F12" s="489" t="s">
        <v>1978</v>
      </c>
      <c r="G12" s="488" t="s">
        <v>1985</v>
      </c>
      <c r="H12" s="488" t="s">
        <v>1989</v>
      </c>
      <c r="I12" s="491">
        <v>8.3900003433227539</v>
      </c>
      <c r="J12" s="491">
        <v>20</v>
      </c>
      <c r="K12" s="492">
        <v>167.80000305175781</v>
      </c>
    </row>
    <row r="13" spans="1:11" ht="14.45" customHeight="1" x14ac:dyDescent="0.2">
      <c r="A13" s="486" t="s">
        <v>462</v>
      </c>
      <c r="B13" s="487" t="s">
        <v>463</v>
      </c>
      <c r="C13" s="488" t="s">
        <v>468</v>
      </c>
      <c r="D13" s="489" t="s">
        <v>469</v>
      </c>
      <c r="E13" s="488" t="s">
        <v>1977</v>
      </c>
      <c r="F13" s="489" t="s">
        <v>1978</v>
      </c>
      <c r="G13" s="488" t="s">
        <v>1990</v>
      </c>
      <c r="H13" s="488" t="s">
        <v>1991</v>
      </c>
      <c r="I13" s="491">
        <v>9.5850000381469727</v>
      </c>
      <c r="J13" s="491">
        <v>4</v>
      </c>
      <c r="K13" s="492">
        <v>38.350000381469727</v>
      </c>
    </row>
    <row r="14" spans="1:11" ht="14.45" customHeight="1" x14ac:dyDescent="0.2">
      <c r="A14" s="486" t="s">
        <v>462</v>
      </c>
      <c r="B14" s="487" t="s">
        <v>463</v>
      </c>
      <c r="C14" s="488" t="s">
        <v>468</v>
      </c>
      <c r="D14" s="489" t="s">
        <v>469</v>
      </c>
      <c r="E14" s="488" t="s">
        <v>1977</v>
      </c>
      <c r="F14" s="489" t="s">
        <v>1978</v>
      </c>
      <c r="G14" s="488" t="s">
        <v>1992</v>
      </c>
      <c r="H14" s="488" t="s">
        <v>1993</v>
      </c>
      <c r="I14" s="491">
        <v>8.1599998474121094</v>
      </c>
      <c r="J14" s="491">
        <v>3</v>
      </c>
      <c r="K14" s="492">
        <v>24.489999771118164</v>
      </c>
    </row>
    <row r="15" spans="1:11" ht="14.45" customHeight="1" x14ac:dyDescent="0.2">
      <c r="A15" s="486" t="s">
        <v>462</v>
      </c>
      <c r="B15" s="487" t="s">
        <v>463</v>
      </c>
      <c r="C15" s="488" t="s">
        <v>468</v>
      </c>
      <c r="D15" s="489" t="s">
        <v>469</v>
      </c>
      <c r="E15" s="488" t="s">
        <v>1977</v>
      </c>
      <c r="F15" s="489" t="s">
        <v>1978</v>
      </c>
      <c r="G15" s="488" t="s">
        <v>1994</v>
      </c>
      <c r="H15" s="488" t="s">
        <v>1995</v>
      </c>
      <c r="I15" s="491">
        <v>105.44999694824219</v>
      </c>
      <c r="J15" s="491">
        <v>1</v>
      </c>
      <c r="K15" s="492">
        <v>105.44999694824219</v>
      </c>
    </row>
    <row r="16" spans="1:11" ht="14.45" customHeight="1" x14ac:dyDescent="0.2">
      <c r="A16" s="486" t="s">
        <v>462</v>
      </c>
      <c r="B16" s="487" t="s">
        <v>463</v>
      </c>
      <c r="C16" s="488" t="s">
        <v>468</v>
      </c>
      <c r="D16" s="489" t="s">
        <v>469</v>
      </c>
      <c r="E16" s="488" t="s">
        <v>1977</v>
      </c>
      <c r="F16" s="489" t="s">
        <v>1978</v>
      </c>
      <c r="G16" s="488" t="s">
        <v>1996</v>
      </c>
      <c r="H16" s="488" t="s">
        <v>1997</v>
      </c>
      <c r="I16" s="491">
        <v>2.7350000143051147</v>
      </c>
      <c r="J16" s="491">
        <v>12</v>
      </c>
      <c r="K16" s="492">
        <v>32.819999694824219</v>
      </c>
    </row>
    <row r="17" spans="1:11" ht="14.45" customHeight="1" x14ac:dyDescent="0.2">
      <c r="A17" s="486" t="s">
        <v>462</v>
      </c>
      <c r="B17" s="487" t="s">
        <v>463</v>
      </c>
      <c r="C17" s="488" t="s">
        <v>468</v>
      </c>
      <c r="D17" s="489" t="s">
        <v>469</v>
      </c>
      <c r="E17" s="488" t="s">
        <v>1977</v>
      </c>
      <c r="F17" s="489" t="s">
        <v>1978</v>
      </c>
      <c r="G17" s="488" t="s">
        <v>1998</v>
      </c>
      <c r="H17" s="488" t="s">
        <v>1999</v>
      </c>
      <c r="I17" s="491">
        <v>0.67000001668930054</v>
      </c>
      <c r="J17" s="491">
        <v>15</v>
      </c>
      <c r="K17" s="492">
        <v>10.050000190734863</v>
      </c>
    </row>
    <row r="18" spans="1:11" ht="14.45" customHeight="1" x14ac:dyDescent="0.2">
      <c r="A18" s="486" t="s">
        <v>462</v>
      </c>
      <c r="B18" s="487" t="s">
        <v>463</v>
      </c>
      <c r="C18" s="488" t="s">
        <v>468</v>
      </c>
      <c r="D18" s="489" t="s">
        <v>469</v>
      </c>
      <c r="E18" s="488" t="s">
        <v>1977</v>
      </c>
      <c r="F18" s="489" t="s">
        <v>1978</v>
      </c>
      <c r="G18" s="488" t="s">
        <v>2000</v>
      </c>
      <c r="H18" s="488" t="s">
        <v>2001</v>
      </c>
      <c r="I18" s="491">
        <v>30.510000228881836</v>
      </c>
      <c r="J18" s="491">
        <v>5</v>
      </c>
      <c r="K18" s="492">
        <v>152.55000114440918</v>
      </c>
    </row>
    <row r="19" spans="1:11" ht="14.45" customHeight="1" x14ac:dyDescent="0.2">
      <c r="A19" s="486" t="s">
        <v>462</v>
      </c>
      <c r="B19" s="487" t="s">
        <v>463</v>
      </c>
      <c r="C19" s="488" t="s">
        <v>468</v>
      </c>
      <c r="D19" s="489" t="s">
        <v>469</v>
      </c>
      <c r="E19" s="488" t="s">
        <v>1977</v>
      </c>
      <c r="F19" s="489" t="s">
        <v>1978</v>
      </c>
      <c r="G19" s="488" t="s">
        <v>2002</v>
      </c>
      <c r="H19" s="488" t="s">
        <v>2003</v>
      </c>
      <c r="I19" s="491">
        <v>29.879999160766602</v>
      </c>
      <c r="J19" s="491">
        <v>6</v>
      </c>
      <c r="K19" s="492">
        <v>179.27999877929688</v>
      </c>
    </row>
    <row r="20" spans="1:11" ht="14.45" customHeight="1" x14ac:dyDescent="0.2">
      <c r="A20" s="486" t="s">
        <v>462</v>
      </c>
      <c r="B20" s="487" t="s">
        <v>463</v>
      </c>
      <c r="C20" s="488" t="s">
        <v>468</v>
      </c>
      <c r="D20" s="489" t="s">
        <v>469</v>
      </c>
      <c r="E20" s="488" t="s">
        <v>1977</v>
      </c>
      <c r="F20" s="489" t="s">
        <v>1978</v>
      </c>
      <c r="G20" s="488" t="s">
        <v>2000</v>
      </c>
      <c r="H20" s="488" t="s">
        <v>2004</v>
      </c>
      <c r="I20" s="491">
        <v>29.719999949137371</v>
      </c>
      <c r="J20" s="491">
        <v>4</v>
      </c>
      <c r="K20" s="492">
        <v>118.48999977111816</v>
      </c>
    </row>
    <row r="21" spans="1:11" ht="14.45" customHeight="1" x14ac:dyDescent="0.2">
      <c r="A21" s="486" t="s">
        <v>462</v>
      </c>
      <c r="B21" s="487" t="s">
        <v>463</v>
      </c>
      <c r="C21" s="488" t="s">
        <v>468</v>
      </c>
      <c r="D21" s="489" t="s">
        <v>469</v>
      </c>
      <c r="E21" s="488" t="s">
        <v>1977</v>
      </c>
      <c r="F21" s="489" t="s">
        <v>1978</v>
      </c>
      <c r="G21" s="488" t="s">
        <v>2002</v>
      </c>
      <c r="H21" s="488" t="s">
        <v>2005</v>
      </c>
      <c r="I21" s="491">
        <v>29.739999771118164</v>
      </c>
      <c r="J21" s="491">
        <v>2</v>
      </c>
      <c r="K21" s="492">
        <v>59.479999542236328</v>
      </c>
    </row>
    <row r="22" spans="1:11" ht="14.45" customHeight="1" x14ac:dyDescent="0.2">
      <c r="A22" s="486" t="s">
        <v>462</v>
      </c>
      <c r="B22" s="487" t="s">
        <v>463</v>
      </c>
      <c r="C22" s="488" t="s">
        <v>468</v>
      </c>
      <c r="D22" s="489" t="s">
        <v>469</v>
      </c>
      <c r="E22" s="488" t="s">
        <v>2006</v>
      </c>
      <c r="F22" s="489" t="s">
        <v>2007</v>
      </c>
      <c r="G22" s="488" t="s">
        <v>2008</v>
      </c>
      <c r="H22" s="488" t="s">
        <v>2009</v>
      </c>
      <c r="I22" s="491">
        <v>1643.550048828125</v>
      </c>
      <c r="J22" s="491">
        <v>2</v>
      </c>
      <c r="K22" s="492">
        <v>3287.090087890625</v>
      </c>
    </row>
    <row r="23" spans="1:11" ht="14.45" customHeight="1" x14ac:dyDescent="0.2">
      <c r="A23" s="486" t="s">
        <v>462</v>
      </c>
      <c r="B23" s="487" t="s">
        <v>463</v>
      </c>
      <c r="C23" s="488" t="s">
        <v>468</v>
      </c>
      <c r="D23" s="489" t="s">
        <v>469</v>
      </c>
      <c r="E23" s="488" t="s">
        <v>2006</v>
      </c>
      <c r="F23" s="489" t="s">
        <v>2007</v>
      </c>
      <c r="G23" s="488" t="s">
        <v>2010</v>
      </c>
      <c r="H23" s="488" t="s">
        <v>2011</v>
      </c>
      <c r="I23" s="491">
        <v>1449.93994140625</v>
      </c>
      <c r="J23" s="491">
        <v>1</v>
      </c>
      <c r="K23" s="492">
        <v>1449.93994140625</v>
      </c>
    </row>
    <row r="24" spans="1:11" ht="14.45" customHeight="1" x14ac:dyDescent="0.2">
      <c r="A24" s="486" t="s">
        <v>462</v>
      </c>
      <c r="B24" s="487" t="s">
        <v>463</v>
      </c>
      <c r="C24" s="488" t="s">
        <v>468</v>
      </c>
      <c r="D24" s="489" t="s">
        <v>469</v>
      </c>
      <c r="E24" s="488" t="s">
        <v>2006</v>
      </c>
      <c r="F24" s="489" t="s">
        <v>2007</v>
      </c>
      <c r="G24" s="488" t="s">
        <v>2012</v>
      </c>
      <c r="H24" s="488" t="s">
        <v>2013</v>
      </c>
      <c r="I24" s="491">
        <v>347.26998901367188</v>
      </c>
      <c r="J24" s="491">
        <v>1</v>
      </c>
      <c r="K24" s="492">
        <v>347.26998901367188</v>
      </c>
    </row>
    <row r="25" spans="1:11" ht="14.45" customHeight="1" x14ac:dyDescent="0.2">
      <c r="A25" s="486" t="s">
        <v>462</v>
      </c>
      <c r="B25" s="487" t="s">
        <v>463</v>
      </c>
      <c r="C25" s="488" t="s">
        <v>468</v>
      </c>
      <c r="D25" s="489" t="s">
        <v>469</v>
      </c>
      <c r="E25" s="488" t="s">
        <v>2006</v>
      </c>
      <c r="F25" s="489" t="s">
        <v>2007</v>
      </c>
      <c r="G25" s="488" t="s">
        <v>2014</v>
      </c>
      <c r="H25" s="488" t="s">
        <v>2015</v>
      </c>
      <c r="I25" s="491">
        <v>175.44999694824219</v>
      </c>
      <c r="J25" s="491">
        <v>6</v>
      </c>
      <c r="K25" s="492">
        <v>1052.6999816894531</v>
      </c>
    </row>
    <row r="26" spans="1:11" ht="14.45" customHeight="1" x14ac:dyDescent="0.2">
      <c r="A26" s="486" t="s">
        <v>462</v>
      </c>
      <c r="B26" s="487" t="s">
        <v>463</v>
      </c>
      <c r="C26" s="488" t="s">
        <v>468</v>
      </c>
      <c r="D26" s="489" t="s">
        <v>469</v>
      </c>
      <c r="E26" s="488" t="s">
        <v>2006</v>
      </c>
      <c r="F26" s="489" t="s">
        <v>2007</v>
      </c>
      <c r="G26" s="488" t="s">
        <v>2016</v>
      </c>
      <c r="H26" s="488" t="s">
        <v>2017</v>
      </c>
      <c r="I26" s="491">
        <v>6.2899999618530273</v>
      </c>
      <c r="J26" s="491">
        <v>450</v>
      </c>
      <c r="K26" s="492">
        <v>2830.5</v>
      </c>
    </row>
    <row r="27" spans="1:11" ht="14.45" customHeight="1" x14ac:dyDescent="0.2">
      <c r="A27" s="486" t="s">
        <v>462</v>
      </c>
      <c r="B27" s="487" t="s">
        <v>463</v>
      </c>
      <c r="C27" s="488" t="s">
        <v>468</v>
      </c>
      <c r="D27" s="489" t="s">
        <v>469</v>
      </c>
      <c r="E27" s="488" t="s">
        <v>2006</v>
      </c>
      <c r="F27" s="489" t="s">
        <v>2007</v>
      </c>
      <c r="G27" s="488" t="s">
        <v>2018</v>
      </c>
      <c r="H27" s="488" t="s">
        <v>2019</v>
      </c>
      <c r="I27" s="491">
        <v>1.333333303531011E-2</v>
      </c>
      <c r="J27" s="491">
        <v>320</v>
      </c>
      <c r="K27" s="492">
        <v>5.2000000029802322</v>
      </c>
    </row>
    <row r="28" spans="1:11" ht="14.45" customHeight="1" x14ac:dyDescent="0.2">
      <c r="A28" s="486" t="s">
        <v>462</v>
      </c>
      <c r="B28" s="487" t="s">
        <v>463</v>
      </c>
      <c r="C28" s="488" t="s">
        <v>468</v>
      </c>
      <c r="D28" s="489" t="s">
        <v>469</v>
      </c>
      <c r="E28" s="488" t="s">
        <v>2006</v>
      </c>
      <c r="F28" s="489" t="s">
        <v>2007</v>
      </c>
      <c r="G28" s="488" t="s">
        <v>2018</v>
      </c>
      <c r="H28" s="488" t="s">
        <v>2020</v>
      </c>
      <c r="I28" s="491">
        <v>1.1999999731779098E-2</v>
      </c>
      <c r="J28" s="491">
        <v>1400</v>
      </c>
      <c r="K28" s="492">
        <v>17</v>
      </c>
    </row>
    <row r="29" spans="1:11" ht="14.45" customHeight="1" x14ac:dyDescent="0.2">
      <c r="A29" s="486" t="s">
        <v>462</v>
      </c>
      <c r="B29" s="487" t="s">
        <v>463</v>
      </c>
      <c r="C29" s="488" t="s">
        <v>468</v>
      </c>
      <c r="D29" s="489" t="s">
        <v>469</v>
      </c>
      <c r="E29" s="488" t="s">
        <v>2006</v>
      </c>
      <c r="F29" s="489" t="s">
        <v>2007</v>
      </c>
      <c r="G29" s="488" t="s">
        <v>2021</v>
      </c>
      <c r="H29" s="488" t="s">
        <v>2022</v>
      </c>
      <c r="I29" s="491">
        <v>699.3800048828125</v>
      </c>
      <c r="J29" s="491">
        <v>1</v>
      </c>
      <c r="K29" s="492">
        <v>699.3800048828125</v>
      </c>
    </row>
    <row r="30" spans="1:11" ht="14.45" customHeight="1" x14ac:dyDescent="0.2">
      <c r="A30" s="486" t="s">
        <v>462</v>
      </c>
      <c r="B30" s="487" t="s">
        <v>463</v>
      </c>
      <c r="C30" s="488" t="s">
        <v>468</v>
      </c>
      <c r="D30" s="489" t="s">
        <v>469</v>
      </c>
      <c r="E30" s="488" t="s">
        <v>2006</v>
      </c>
      <c r="F30" s="489" t="s">
        <v>2007</v>
      </c>
      <c r="G30" s="488" t="s">
        <v>2023</v>
      </c>
      <c r="H30" s="488" t="s">
        <v>2024</v>
      </c>
      <c r="I30" s="491">
        <v>4.3600001335144043</v>
      </c>
      <c r="J30" s="491">
        <v>900</v>
      </c>
      <c r="K30" s="492">
        <v>3920.4299926757813</v>
      </c>
    </row>
    <row r="31" spans="1:11" ht="14.45" customHeight="1" x14ac:dyDescent="0.2">
      <c r="A31" s="486" t="s">
        <v>462</v>
      </c>
      <c r="B31" s="487" t="s">
        <v>463</v>
      </c>
      <c r="C31" s="488" t="s">
        <v>468</v>
      </c>
      <c r="D31" s="489" t="s">
        <v>469</v>
      </c>
      <c r="E31" s="488" t="s">
        <v>2006</v>
      </c>
      <c r="F31" s="489" t="s">
        <v>2007</v>
      </c>
      <c r="G31" s="488" t="s">
        <v>2025</v>
      </c>
      <c r="H31" s="488" t="s">
        <v>2026</v>
      </c>
      <c r="I31" s="491">
        <v>2.7799999713897705</v>
      </c>
      <c r="J31" s="491">
        <v>600</v>
      </c>
      <c r="K31" s="492">
        <v>1668</v>
      </c>
    </row>
    <row r="32" spans="1:11" ht="14.45" customHeight="1" x14ac:dyDescent="0.2">
      <c r="A32" s="486" t="s">
        <v>462</v>
      </c>
      <c r="B32" s="487" t="s">
        <v>463</v>
      </c>
      <c r="C32" s="488" t="s">
        <v>468</v>
      </c>
      <c r="D32" s="489" t="s">
        <v>469</v>
      </c>
      <c r="E32" s="488" t="s">
        <v>2006</v>
      </c>
      <c r="F32" s="489" t="s">
        <v>2007</v>
      </c>
      <c r="G32" s="488" t="s">
        <v>2027</v>
      </c>
      <c r="H32" s="488" t="s">
        <v>2028</v>
      </c>
      <c r="I32" s="491">
        <v>1.7000000476837158</v>
      </c>
      <c r="J32" s="491">
        <v>400</v>
      </c>
      <c r="K32" s="492">
        <v>680</v>
      </c>
    </row>
    <row r="33" spans="1:11" ht="14.45" customHeight="1" x14ac:dyDescent="0.2">
      <c r="A33" s="486" t="s">
        <v>462</v>
      </c>
      <c r="B33" s="487" t="s">
        <v>463</v>
      </c>
      <c r="C33" s="488" t="s">
        <v>468</v>
      </c>
      <c r="D33" s="489" t="s">
        <v>469</v>
      </c>
      <c r="E33" s="488" t="s">
        <v>2006</v>
      </c>
      <c r="F33" s="489" t="s">
        <v>2007</v>
      </c>
      <c r="G33" s="488" t="s">
        <v>2027</v>
      </c>
      <c r="H33" s="488" t="s">
        <v>2029</v>
      </c>
      <c r="I33" s="491">
        <v>1.6933333873748779</v>
      </c>
      <c r="J33" s="491">
        <v>700</v>
      </c>
      <c r="K33" s="492">
        <v>1183.1599731445313</v>
      </c>
    </row>
    <row r="34" spans="1:11" ht="14.45" customHeight="1" x14ac:dyDescent="0.2">
      <c r="A34" s="486" t="s">
        <v>462</v>
      </c>
      <c r="B34" s="487" t="s">
        <v>463</v>
      </c>
      <c r="C34" s="488" t="s">
        <v>468</v>
      </c>
      <c r="D34" s="489" t="s">
        <v>469</v>
      </c>
      <c r="E34" s="488" t="s">
        <v>2006</v>
      </c>
      <c r="F34" s="489" t="s">
        <v>2007</v>
      </c>
      <c r="G34" s="488" t="s">
        <v>2027</v>
      </c>
      <c r="H34" s="488" t="s">
        <v>2030</v>
      </c>
      <c r="I34" s="491">
        <v>1.6966667175292969</v>
      </c>
      <c r="J34" s="491">
        <v>550</v>
      </c>
      <c r="K34" s="492">
        <v>934</v>
      </c>
    </row>
    <row r="35" spans="1:11" ht="14.45" customHeight="1" x14ac:dyDescent="0.2">
      <c r="A35" s="486" t="s">
        <v>462</v>
      </c>
      <c r="B35" s="487" t="s">
        <v>463</v>
      </c>
      <c r="C35" s="488" t="s">
        <v>468</v>
      </c>
      <c r="D35" s="489" t="s">
        <v>469</v>
      </c>
      <c r="E35" s="488" t="s">
        <v>2006</v>
      </c>
      <c r="F35" s="489" t="s">
        <v>2007</v>
      </c>
      <c r="G35" s="488" t="s">
        <v>2031</v>
      </c>
      <c r="H35" s="488" t="s">
        <v>2032</v>
      </c>
      <c r="I35" s="491">
        <v>36.299999237060547</v>
      </c>
      <c r="J35" s="491">
        <v>50</v>
      </c>
      <c r="K35" s="492">
        <v>1815</v>
      </c>
    </row>
    <row r="36" spans="1:11" ht="14.45" customHeight="1" x14ac:dyDescent="0.2">
      <c r="A36" s="486" t="s">
        <v>462</v>
      </c>
      <c r="B36" s="487" t="s">
        <v>463</v>
      </c>
      <c r="C36" s="488" t="s">
        <v>468</v>
      </c>
      <c r="D36" s="489" t="s">
        <v>469</v>
      </c>
      <c r="E36" s="488" t="s">
        <v>2006</v>
      </c>
      <c r="F36" s="489" t="s">
        <v>2007</v>
      </c>
      <c r="G36" s="488" t="s">
        <v>2033</v>
      </c>
      <c r="H36" s="488" t="s">
        <v>2034</v>
      </c>
      <c r="I36" s="491">
        <v>15.925000190734863</v>
      </c>
      <c r="J36" s="491">
        <v>9</v>
      </c>
      <c r="K36" s="492">
        <v>143.30999755859375</v>
      </c>
    </row>
    <row r="37" spans="1:11" ht="14.45" customHeight="1" x14ac:dyDescent="0.2">
      <c r="A37" s="486" t="s">
        <v>462</v>
      </c>
      <c r="B37" s="487" t="s">
        <v>463</v>
      </c>
      <c r="C37" s="488" t="s">
        <v>468</v>
      </c>
      <c r="D37" s="489" t="s">
        <v>469</v>
      </c>
      <c r="E37" s="488" t="s">
        <v>2006</v>
      </c>
      <c r="F37" s="489" t="s">
        <v>2007</v>
      </c>
      <c r="G37" s="488" t="s">
        <v>2035</v>
      </c>
      <c r="H37" s="488" t="s">
        <v>2036</v>
      </c>
      <c r="I37" s="491">
        <v>14.760000228881836</v>
      </c>
      <c r="J37" s="491">
        <v>256</v>
      </c>
      <c r="K37" s="492">
        <v>3779</v>
      </c>
    </row>
    <row r="38" spans="1:11" ht="14.45" customHeight="1" x14ac:dyDescent="0.2">
      <c r="A38" s="486" t="s">
        <v>462</v>
      </c>
      <c r="B38" s="487" t="s">
        <v>463</v>
      </c>
      <c r="C38" s="488" t="s">
        <v>468</v>
      </c>
      <c r="D38" s="489" t="s">
        <v>469</v>
      </c>
      <c r="E38" s="488" t="s">
        <v>2006</v>
      </c>
      <c r="F38" s="489" t="s">
        <v>2007</v>
      </c>
      <c r="G38" s="488" t="s">
        <v>2037</v>
      </c>
      <c r="H38" s="488" t="s">
        <v>2038</v>
      </c>
      <c r="I38" s="491">
        <v>140.36000061035156</v>
      </c>
      <c r="J38" s="491">
        <v>1</v>
      </c>
      <c r="K38" s="492">
        <v>140.36000061035156</v>
      </c>
    </row>
    <row r="39" spans="1:11" ht="14.45" customHeight="1" x14ac:dyDescent="0.2">
      <c r="A39" s="486" t="s">
        <v>462</v>
      </c>
      <c r="B39" s="487" t="s">
        <v>463</v>
      </c>
      <c r="C39" s="488" t="s">
        <v>468</v>
      </c>
      <c r="D39" s="489" t="s">
        <v>469</v>
      </c>
      <c r="E39" s="488" t="s">
        <v>2006</v>
      </c>
      <c r="F39" s="489" t="s">
        <v>2007</v>
      </c>
      <c r="G39" s="488" t="s">
        <v>2039</v>
      </c>
      <c r="H39" s="488" t="s">
        <v>2040</v>
      </c>
      <c r="I39" s="491">
        <v>5505.5</v>
      </c>
      <c r="J39" s="491">
        <v>3</v>
      </c>
      <c r="K39" s="492">
        <v>16516.5</v>
      </c>
    </row>
    <row r="40" spans="1:11" ht="14.45" customHeight="1" x14ac:dyDescent="0.2">
      <c r="A40" s="486" t="s">
        <v>462</v>
      </c>
      <c r="B40" s="487" t="s">
        <v>463</v>
      </c>
      <c r="C40" s="488" t="s">
        <v>468</v>
      </c>
      <c r="D40" s="489" t="s">
        <v>469</v>
      </c>
      <c r="E40" s="488" t="s">
        <v>2006</v>
      </c>
      <c r="F40" s="489" t="s">
        <v>2007</v>
      </c>
      <c r="G40" s="488" t="s">
        <v>2041</v>
      </c>
      <c r="H40" s="488" t="s">
        <v>2042</v>
      </c>
      <c r="I40" s="491">
        <v>3.3900001049041748</v>
      </c>
      <c r="J40" s="491">
        <v>40</v>
      </c>
      <c r="K40" s="492">
        <v>135.60000610351563</v>
      </c>
    </row>
    <row r="41" spans="1:11" ht="14.45" customHeight="1" x14ac:dyDescent="0.2">
      <c r="A41" s="486" t="s">
        <v>462</v>
      </c>
      <c r="B41" s="487" t="s">
        <v>463</v>
      </c>
      <c r="C41" s="488" t="s">
        <v>468</v>
      </c>
      <c r="D41" s="489" t="s">
        <v>469</v>
      </c>
      <c r="E41" s="488" t="s">
        <v>2006</v>
      </c>
      <c r="F41" s="489" t="s">
        <v>2007</v>
      </c>
      <c r="G41" s="488" t="s">
        <v>2043</v>
      </c>
      <c r="H41" s="488" t="s">
        <v>2044</v>
      </c>
      <c r="I41" s="491">
        <v>17.909999847412109</v>
      </c>
      <c r="J41" s="491">
        <v>1</v>
      </c>
      <c r="K41" s="492">
        <v>17.909999847412109</v>
      </c>
    </row>
    <row r="42" spans="1:11" ht="14.45" customHeight="1" x14ac:dyDescent="0.2">
      <c r="A42" s="486" t="s">
        <v>462</v>
      </c>
      <c r="B42" s="487" t="s">
        <v>463</v>
      </c>
      <c r="C42" s="488" t="s">
        <v>468</v>
      </c>
      <c r="D42" s="489" t="s">
        <v>469</v>
      </c>
      <c r="E42" s="488" t="s">
        <v>2006</v>
      </c>
      <c r="F42" s="489" t="s">
        <v>2007</v>
      </c>
      <c r="G42" s="488" t="s">
        <v>2045</v>
      </c>
      <c r="H42" s="488" t="s">
        <v>2046</v>
      </c>
      <c r="I42" s="491">
        <v>17.909999847412109</v>
      </c>
      <c r="J42" s="491">
        <v>1</v>
      </c>
      <c r="K42" s="492">
        <v>17.909999847412109</v>
      </c>
    </row>
    <row r="43" spans="1:11" ht="14.45" customHeight="1" x14ac:dyDescent="0.2">
      <c r="A43" s="486" t="s">
        <v>462</v>
      </c>
      <c r="B43" s="487" t="s">
        <v>463</v>
      </c>
      <c r="C43" s="488" t="s">
        <v>468</v>
      </c>
      <c r="D43" s="489" t="s">
        <v>469</v>
      </c>
      <c r="E43" s="488" t="s">
        <v>2006</v>
      </c>
      <c r="F43" s="489" t="s">
        <v>2007</v>
      </c>
      <c r="G43" s="488" t="s">
        <v>2047</v>
      </c>
      <c r="H43" s="488" t="s">
        <v>2048</v>
      </c>
      <c r="I43" s="491">
        <v>17.904999732971191</v>
      </c>
      <c r="J43" s="491">
        <v>2</v>
      </c>
      <c r="K43" s="492">
        <v>35.809999465942383</v>
      </c>
    </row>
    <row r="44" spans="1:11" ht="14.45" customHeight="1" x14ac:dyDescent="0.2">
      <c r="A44" s="486" t="s">
        <v>462</v>
      </c>
      <c r="B44" s="487" t="s">
        <v>463</v>
      </c>
      <c r="C44" s="488" t="s">
        <v>468</v>
      </c>
      <c r="D44" s="489" t="s">
        <v>469</v>
      </c>
      <c r="E44" s="488" t="s">
        <v>2006</v>
      </c>
      <c r="F44" s="489" t="s">
        <v>2007</v>
      </c>
      <c r="G44" s="488" t="s">
        <v>2049</v>
      </c>
      <c r="H44" s="488" t="s">
        <v>2050</v>
      </c>
      <c r="I44" s="491">
        <v>17.979999542236328</v>
      </c>
      <c r="J44" s="491">
        <v>3</v>
      </c>
      <c r="K44" s="492">
        <v>53.939998626708984</v>
      </c>
    </row>
    <row r="45" spans="1:11" ht="14.45" customHeight="1" x14ac:dyDescent="0.2">
      <c r="A45" s="486" t="s">
        <v>462</v>
      </c>
      <c r="B45" s="487" t="s">
        <v>463</v>
      </c>
      <c r="C45" s="488" t="s">
        <v>468</v>
      </c>
      <c r="D45" s="489" t="s">
        <v>469</v>
      </c>
      <c r="E45" s="488" t="s">
        <v>2006</v>
      </c>
      <c r="F45" s="489" t="s">
        <v>2007</v>
      </c>
      <c r="G45" s="488" t="s">
        <v>2051</v>
      </c>
      <c r="H45" s="488" t="s">
        <v>2052</v>
      </c>
      <c r="I45" s="491">
        <v>17.979999542236328</v>
      </c>
      <c r="J45" s="491">
        <v>3</v>
      </c>
      <c r="K45" s="492">
        <v>53.939998626708984</v>
      </c>
    </row>
    <row r="46" spans="1:11" ht="14.45" customHeight="1" x14ac:dyDescent="0.2">
      <c r="A46" s="486" t="s">
        <v>462</v>
      </c>
      <c r="B46" s="487" t="s">
        <v>463</v>
      </c>
      <c r="C46" s="488" t="s">
        <v>468</v>
      </c>
      <c r="D46" s="489" t="s">
        <v>469</v>
      </c>
      <c r="E46" s="488" t="s">
        <v>2006</v>
      </c>
      <c r="F46" s="489" t="s">
        <v>2007</v>
      </c>
      <c r="G46" s="488" t="s">
        <v>2051</v>
      </c>
      <c r="H46" s="488" t="s">
        <v>2053</v>
      </c>
      <c r="I46" s="491">
        <v>17.979999542236328</v>
      </c>
      <c r="J46" s="491">
        <v>20</v>
      </c>
      <c r="K46" s="492">
        <v>359.60000610351563</v>
      </c>
    </row>
    <row r="47" spans="1:11" ht="14.45" customHeight="1" x14ac:dyDescent="0.2">
      <c r="A47" s="486" t="s">
        <v>462</v>
      </c>
      <c r="B47" s="487" t="s">
        <v>463</v>
      </c>
      <c r="C47" s="488" t="s">
        <v>468</v>
      </c>
      <c r="D47" s="489" t="s">
        <v>469</v>
      </c>
      <c r="E47" s="488" t="s">
        <v>2006</v>
      </c>
      <c r="F47" s="489" t="s">
        <v>2007</v>
      </c>
      <c r="G47" s="488" t="s">
        <v>2054</v>
      </c>
      <c r="H47" s="488" t="s">
        <v>2055</v>
      </c>
      <c r="I47" s="491">
        <v>17.979999542236328</v>
      </c>
      <c r="J47" s="491">
        <v>4</v>
      </c>
      <c r="K47" s="492">
        <v>71.919998168945313</v>
      </c>
    </row>
    <row r="48" spans="1:11" ht="14.45" customHeight="1" x14ac:dyDescent="0.2">
      <c r="A48" s="486" t="s">
        <v>462</v>
      </c>
      <c r="B48" s="487" t="s">
        <v>463</v>
      </c>
      <c r="C48" s="488" t="s">
        <v>468</v>
      </c>
      <c r="D48" s="489" t="s">
        <v>469</v>
      </c>
      <c r="E48" s="488" t="s">
        <v>2006</v>
      </c>
      <c r="F48" s="489" t="s">
        <v>2007</v>
      </c>
      <c r="G48" s="488" t="s">
        <v>2054</v>
      </c>
      <c r="H48" s="488" t="s">
        <v>2056</v>
      </c>
      <c r="I48" s="491">
        <v>17.979999542236328</v>
      </c>
      <c r="J48" s="491">
        <v>10</v>
      </c>
      <c r="K48" s="492">
        <v>179.80000305175781</v>
      </c>
    </row>
    <row r="49" spans="1:11" ht="14.45" customHeight="1" x14ac:dyDescent="0.2">
      <c r="A49" s="486" t="s">
        <v>462</v>
      </c>
      <c r="B49" s="487" t="s">
        <v>463</v>
      </c>
      <c r="C49" s="488" t="s">
        <v>468</v>
      </c>
      <c r="D49" s="489" t="s">
        <v>469</v>
      </c>
      <c r="E49" s="488" t="s">
        <v>2006</v>
      </c>
      <c r="F49" s="489" t="s">
        <v>2007</v>
      </c>
      <c r="G49" s="488" t="s">
        <v>2057</v>
      </c>
      <c r="H49" s="488" t="s">
        <v>2058</v>
      </c>
      <c r="I49" s="491">
        <v>1.809999942779541</v>
      </c>
      <c r="J49" s="491">
        <v>10</v>
      </c>
      <c r="K49" s="492">
        <v>18.100000381469727</v>
      </c>
    </row>
    <row r="50" spans="1:11" ht="14.45" customHeight="1" x14ac:dyDescent="0.2">
      <c r="A50" s="486" t="s">
        <v>462</v>
      </c>
      <c r="B50" s="487" t="s">
        <v>463</v>
      </c>
      <c r="C50" s="488" t="s">
        <v>468</v>
      </c>
      <c r="D50" s="489" t="s">
        <v>469</v>
      </c>
      <c r="E50" s="488" t="s">
        <v>2006</v>
      </c>
      <c r="F50" s="489" t="s">
        <v>2007</v>
      </c>
      <c r="G50" s="488" t="s">
        <v>2059</v>
      </c>
      <c r="H50" s="488" t="s">
        <v>2060</v>
      </c>
      <c r="I50" s="491">
        <v>4.0300002098083496</v>
      </c>
      <c r="J50" s="491">
        <v>4</v>
      </c>
      <c r="K50" s="492">
        <v>16.120000839233398</v>
      </c>
    </row>
    <row r="51" spans="1:11" ht="14.45" customHeight="1" x14ac:dyDescent="0.2">
      <c r="A51" s="486" t="s">
        <v>462</v>
      </c>
      <c r="B51" s="487" t="s">
        <v>463</v>
      </c>
      <c r="C51" s="488" t="s">
        <v>468</v>
      </c>
      <c r="D51" s="489" t="s">
        <v>469</v>
      </c>
      <c r="E51" s="488" t="s">
        <v>2006</v>
      </c>
      <c r="F51" s="489" t="s">
        <v>2007</v>
      </c>
      <c r="G51" s="488" t="s">
        <v>2061</v>
      </c>
      <c r="H51" s="488" t="s">
        <v>2062</v>
      </c>
      <c r="I51" s="491">
        <v>2.0499999523162842</v>
      </c>
      <c r="J51" s="491">
        <v>10</v>
      </c>
      <c r="K51" s="492">
        <v>20.5</v>
      </c>
    </row>
    <row r="52" spans="1:11" ht="14.45" customHeight="1" x14ac:dyDescent="0.2">
      <c r="A52" s="486" t="s">
        <v>462</v>
      </c>
      <c r="B52" s="487" t="s">
        <v>463</v>
      </c>
      <c r="C52" s="488" t="s">
        <v>468</v>
      </c>
      <c r="D52" s="489" t="s">
        <v>469</v>
      </c>
      <c r="E52" s="488" t="s">
        <v>2006</v>
      </c>
      <c r="F52" s="489" t="s">
        <v>2007</v>
      </c>
      <c r="G52" s="488" t="s">
        <v>2063</v>
      </c>
      <c r="H52" s="488" t="s">
        <v>2064</v>
      </c>
      <c r="I52" s="491">
        <v>2.4700000286102295</v>
      </c>
      <c r="J52" s="491">
        <v>100</v>
      </c>
      <c r="K52" s="492">
        <v>247</v>
      </c>
    </row>
    <row r="53" spans="1:11" ht="14.45" customHeight="1" x14ac:dyDescent="0.2">
      <c r="A53" s="486" t="s">
        <v>462</v>
      </c>
      <c r="B53" s="487" t="s">
        <v>463</v>
      </c>
      <c r="C53" s="488" t="s">
        <v>468</v>
      </c>
      <c r="D53" s="489" t="s">
        <v>469</v>
      </c>
      <c r="E53" s="488" t="s">
        <v>2006</v>
      </c>
      <c r="F53" s="489" t="s">
        <v>2007</v>
      </c>
      <c r="G53" s="488" t="s">
        <v>2065</v>
      </c>
      <c r="H53" s="488" t="s">
        <v>2066</v>
      </c>
      <c r="I53" s="491">
        <v>0.25</v>
      </c>
      <c r="J53" s="491">
        <v>200</v>
      </c>
      <c r="K53" s="492">
        <v>50</v>
      </c>
    </row>
    <row r="54" spans="1:11" ht="14.45" customHeight="1" x14ac:dyDescent="0.2">
      <c r="A54" s="486" t="s">
        <v>462</v>
      </c>
      <c r="B54" s="487" t="s">
        <v>463</v>
      </c>
      <c r="C54" s="488" t="s">
        <v>468</v>
      </c>
      <c r="D54" s="489" t="s">
        <v>469</v>
      </c>
      <c r="E54" s="488" t="s">
        <v>2006</v>
      </c>
      <c r="F54" s="489" t="s">
        <v>2007</v>
      </c>
      <c r="G54" s="488" t="s">
        <v>2067</v>
      </c>
      <c r="H54" s="488" t="s">
        <v>2068</v>
      </c>
      <c r="I54" s="491">
        <v>713.9000244140625</v>
      </c>
      <c r="J54" s="491">
        <v>1</v>
      </c>
      <c r="K54" s="492">
        <v>713.9000244140625</v>
      </c>
    </row>
    <row r="55" spans="1:11" ht="14.45" customHeight="1" x14ac:dyDescent="0.2">
      <c r="A55" s="486" t="s">
        <v>462</v>
      </c>
      <c r="B55" s="487" t="s">
        <v>463</v>
      </c>
      <c r="C55" s="488" t="s">
        <v>468</v>
      </c>
      <c r="D55" s="489" t="s">
        <v>469</v>
      </c>
      <c r="E55" s="488" t="s">
        <v>2006</v>
      </c>
      <c r="F55" s="489" t="s">
        <v>2007</v>
      </c>
      <c r="G55" s="488" t="s">
        <v>2069</v>
      </c>
      <c r="H55" s="488" t="s">
        <v>2070</v>
      </c>
      <c r="I55" s="491">
        <v>369.04998779296875</v>
      </c>
      <c r="J55" s="491">
        <v>10</v>
      </c>
      <c r="K55" s="492">
        <v>3690.5</v>
      </c>
    </row>
    <row r="56" spans="1:11" ht="14.45" customHeight="1" x14ac:dyDescent="0.2">
      <c r="A56" s="486" t="s">
        <v>462</v>
      </c>
      <c r="B56" s="487" t="s">
        <v>463</v>
      </c>
      <c r="C56" s="488" t="s">
        <v>468</v>
      </c>
      <c r="D56" s="489" t="s">
        <v>469</v>
      </c>
      <c r="E56" s="488" t="s">
        <v>2006</v>
      </c>
      <c r="F56" s="489" t="s">
        <v>2007</v>
      </c>
      <c r="G56" s="488" t="s">
        <v>2071</v>
      </c>
      <c r="H56" s="488" t="s">
        <v>2072</v>
      </c>
      <c r="I56" s="491">
        <v>471.89999389648438</v>
      </c>
      <c r="J56" s="491">
        <v>4</v>
      </c>
      <c r="K56" s="492">
        <v>1887.5999755859375</v>
      </c>
    </row>
    <row r="57" spans="1:11" ht="14.45" customHeight="1" x14ac:dyDescent="0.2">
      <c r="A57" s="486" t="s">
        <v>462</v>
      </c>
      <c r="B57" s="487" t="s">
        <v>463</v>
      </c>
      <c r="C57" s="488" t="s">
        <v>468</v>
      </c>
      <c r="D57" s="489" t="s">
        <v>469</v>
      </c>
      <c r="E57" s="488" t="s">
        <v>2006</v>
      </c>
      <c r="F57" s="489" t="s">
        <v>2007</v>
      </c>
      <c r="G57" s="488" t="s">
        <v>2073</v>
      </c>
      <c r="H57" s="488" t="s">
        <v>2074</v>
      </c>
      <c r="I57" s="491">
        <v>4118.97021484375</v>
      </c>
      <c r="J57" s="491">
        <v>1</v>
      </c>
      <c r="K57" s="492">
        <v>4118.97021484375</v>
      </c>
    </row>
    <row r="58" spans="1:11" ht="14.45" customHeight="1" x14ac:dyDescent="0.2">
      <c r="A58" s="486" t="s">
        <v>462</v>
      </c>
      <c r="B58" s="487" t="s">
        <v>463</v>
      </c>
      <c r="C58" s="488" t="s">
        <v>468</v>
      </c>
      <c r="D58" s="489" t="s">
        <v>469</v>
      </c>
      <c r="E58" s="488" t="s">
        <v>2006</v>
      </c>
      <c r="F58" s="489" t="s">
        <v>2007</v>
      </c>
      <c r="G58" s="488" t="s">
        <v>2075</v>
      </c>
      <c r="H58" s="488" t="s">
        <v>2076</v>
      </c>
      <c r="I58" s="491">
        <v>3448.5</v>
      </c>
      <c r="J58" s="491">
        <v>1</v>
      </c>
      <c r="K58" s="492">
        <v>3448.5</v>
      </c>
    </row>
    <row r="59" spans="1:11" ht="14.45" customHeight="1" x14ac:dyDescent="0.2">
      <c r="A59" s="486" t="s">
        <v>462</v>
      </c>
      <c r="B59" s="487" t="s">
        <v>463</v>
      </c>
      <c r="C59" s="488" t="s">
        <v>468</v>
      </c>
      <c r="D59" s="489" t="s">
        <v>469</v>
      </c>
      <c r="E59" s="488" t="s">
        <v>2006</v>
      </c>
      <c r="F59" s="489" t="s">
        <v>2007</v>
      </c>
      <c r="G59" s="488" t="s">
        <v>2077</v>
      </c>
      <c r="H59" s="488" t="s">
        <v>2078</v>
      </c>
      <c r="I59" s="491">
        <v>4118.97998046875</v>
      </c>
      <c r="J59" s="491">
        <v>1</v>
      </c>
      <c r="K59" s="492">
        <v>4118.97998046875</v>
      </c>
    </row>
    <row r="60" spans="1:11" ht="14.45" customHeight="1" x14ac:dyDescent="0.2">
      <c r="A60" s="486" t="s">
        <v>462</v>
      </c>
      <c r="B60" s="487" t="s">
        <v>463</v>
      </c>
      <c r="C60" s="488" t="s">
        <v>468</v>
      </c>
      <c r="D60" s="489" t="s">
        <v>469</v>
      </c>
      <c r="E60" s="488" t="s">
        <v>2006</v>
      </c>
      <c r="F60" s="489" t="s">
        <v>2007</v>
      </c>
      <c r="G60" s="488" t="s">
        <v>2079</v>
      </c>
      <c r="H60" s="488" t="s">
        <v>2080</v>
      </c>
      <c r="I60" s="491">
        <v>13.296667098999023</v>
      </c>
      <c r="J60" s="491">
        <v>32</v>
      </c>
      <c r="K60" s="492">
        <v>425.84001922607422</v>
      </c>
    </row>
    <row r="61" spans="1:11" ht="14.45" customHeight="1" x14ac:dyDescent="0.2">
      <c r="A61" s="486" t="s">
        <v>462</v>
      </c>
      <c r="B61" s="487" t="s">
        <v>463</v>
      </c>
      <c r="C61" s="488" t="s">
        <v>468</v>
      </c>
      <c r="D61" s="489" t="s">
        <v>469</v>
      </c>
      <c r="E61" s="488" t="s">
        <v>2006</v>
      </c>
      <c r="F61" s="489" t="s">
        <v>2007</v>
      </c>
      <c r="G61" s="488" t="s">
        <v>2081</v>
      </c>
      <c r="H61" s="488" t="s">
        <v>2082</v>
      </c>
      <c r="I61" s="491">
        <v>25.52666727701823</v>
      </c>
      <c r="J61" s="491">
        <v>4</v>
      </c>
      <c r="K61" s="492">
        <v>102.1100025177002</v>
      </c>
    </row>
    <row r="62" spans="1:11" ht="14.45" customHeight="1" x14ac:dyDescent="0.2">
      <c r="A62" s="486" t="s">
        <v>462</v>
      </c>
      <c r="B62" s="487" t="s">
        <v>463</v>
      </c>
      <c r="C62" s="488" t="s">
        <v>468</v>
      </c>
      <c r="D62" s="489" t="s">
        <v>469</v>
      </c>
      <c r="E62" s="488" t="s">
        <v>2006</v>
      </c>
      <c r="F62" s="489" t="s">
        <v>2007</v>
      </c>
      <c r="G62" s="488" t="s">
        <v>2083</v>
      </c>
      <c r="H62" s="488" t="s">
        <v>2084</v>
      </c>
      <c r="I62" s="491">
        <v>2.2866666316986084</v>
      </c>
      <c r="J62" s="491">
        <v>800</v>
      </c>
      <c r="K62" s="492">
        <v>1830</v>
      </c>
    </row>
    <row r="63" spans="1:11" ht="14.45" customHeight="1" x14ac:dyDescent="0.2">
      <c r="A63" s="486" t="s">
        <v>462</v>
      </c>
      <c r="B63" s="487" t="s">
        <v>463</v>
      </c>
      <c r="C63" s="488" t="s">
        <v>468</v>
      </c>
      <c r="D63" s="489" t="s">
        <v>469</v>
      </c>
      <c r="E63" s="488" t="s">
        <v>2006</v>
      </c>
      <c r="F63" s="489" t="s">
        <v>2007</v>
      </c>
      <c r="G63" s="488" t="s">
        <v>2085</v>
      </c>
      <c r="H63" s="488" t="s">
        <v>2086</v>
      </c>
      <c r="I63" s="491">
        <v>11.739999771118164</v>
      </c>
      <c r="J63" s="491">
        <v>2</v>
      </c>
      <c r="K63" s="492">
        <v>23.479999542236328</v>
      </c>
    </row>
    <row r="64" spans="1:11" ht="14.45" customHeight="1" x14ac:dyDescent="0.2">
      <c r="A64" s="486" t="s">
        <v>462</v>
      </c>
      <c r="B64" s="487" t="s">
        <v>463</v>
      </c>
      <c r="C64" s="488" t="s">
        <v>468</v>
      </c>
      <c r="D64" s="489" t="s">
        <v>469</v>
      </c>
      <c r="E64" s="488" t="s">
        <v>2006</v>
      </c>
      <c r="F64" s="489" t="s">
        <v>2007</v>
      </c>
      <c r="G64" s="488" t="s">
        <v>2081</v>
      </c>
      <c r="H64" s="488" t="s">
        <v>2087</v>
      </c>
      <c r="I64" s="491">
        <v>25.530000686645508</v>
      </c>
      <c r="J64" s="491">
        <v>1</v>
      </c>
      <c r="K64" s="492">
        <v>25.530000686645508</v>
      </c>
    </row>
    <row r="65" spans="1:11" ht="14.45" customHeight="1" x14ac:dyDescent="0.2">
      <c r="A65" s="486" t="s">
        <v>462</v>
      </c>
      <c r="B65" s="487" t="s">
        <v>463</v>
      </c>
      <c r="C65" s="488" t="s">
        <v>468</v>
      </c>
      <c r="D65" s="489" t="s">
        <v>469</v>
      </c>
      <c r="E65" s="488" t="s">
        <v>2006</v>
      </c>
      <c r="F65" s="489" t="s">
        <v>2007</v>
      </c>
      <c r="G65" s="488" t="s">
        <v>2088</v>
      </c>
      <c r="H65" s="488" t="s">
        <v>2089</v>
      </c>
      <c r="I65" s="491">
        <v>45.719999313354492</v>
      </c>
      <c r="J65" s="491">
        <v>7</v>
      </c>
      <c r="K65" s="492">
        <v>325.15000152587891</v>
      </c>
    </row>
    <row r="66" spans="1:11" ht="14.45" customHeight="1" x14ac:dyDescent="0.2">
      <c r="A66" s="486" t="s">
        <v>462</v>
      </c>
      <c r="B66" s="487" t="s">
        <v>463</v>
      </c>
      <c r="C66" s="488" t="s">
        <v>468</v>
      </c>
      <c r="D66" s="489" t="s">
        <v>469</v>
      </c>
      <c r="E66" s="488" t="s">
        <v>2006</v>
      </c>
      <c r="F66" s="489" t="s">
        <v>2007</v>
      </c>
      <c r="G66" s="488" t="s">
        <v>2083</v>
      </c>
      <c r="H66" s="488" t="s">
        <v>2090</v>
      </c>
      <c r="I66" s="491">
        <v>2.2859999656677248</v>
      </c>
      <c r="J66" s="491">
        <v>800</v>
      </c>
      <c r="K66" s="492">
        <v>1830.5</v>
      </c>
    </row>
    <row r="67" spans="1:11" ht="14.45" customHeight="1" x14ac:dyDescent="0.2">
      <c r="A67" s="486" t="s">
        <v>462</v>
      </c>
      <c r="B67" s="487" t="s">
        <v>463</v>
      </c>
      <c r="C67" s="488" t="s">
        <v>468</v>
      </c>
      <c r="D67" s="489" t="s">
        <v>469</v>
      </c>
      <c r="E67" s="488" t="s">
        <v>2006</v>
      </c>
      <c r="F67" s="489" t="s">
        <v>2007</v>
      </c>
      <c r="G67" s="488" t="s">
        <v>2091</v>
      </c>
      <c r="H67" s="488" t="s">
        <v>2092</v>
      </c>
      <c r="I67" s="491">
        <v>3.630000114440918</v>
      </c>
      <c r="J67" s="491">
        <v>500</v>
      </c>
      <c r="K67" s="492">
        <v>1815</v>
      </c>
    </row>
    <row r="68" spans="1:11" ht="14.45" customHeight="1" x14ac:dyDescent="0.2">
      <c r="A68" s="486" t="s">
        <v>462</v>
      </c>
      <c r="B68" s="487" t="s">
        <v>463</v>
      </c>
      <c r="C68" s="488" t="s">
        <v>468</v>
      </c>
      <c r="D68" s="489" t="s">
        <v>469</v>
      </c>
      <c r="E68" s="488" t="s">
        <v>2006</v>
      </c>
      <c r="F68" s="489" t="s">
        <v>2007</v>
      </c>
      <c r="G68" s="488" t="s">
        <v>2093</v>
      </c>
      <c r="H68" s="488" t="s">
        <v>2094</v>
      </c>
      <c r="I68" s="491">
        <v>2032.800048828125</v>
      </c>
      <c r="J68" s="491">
        <v>1</v>
      </c>
      <c r="K68" s="492">
        <v>2032.800048828125</v>
      </c>
    </row>
    <row r="69" spans="1:11" ht="14.45" customHeight="1" x14ac:dyDescent="0.2">
      <c r="A69" s="486" t="s">
        <v>462</v>
      </c>
      <c r="B69" s="487" t="s">
        <v>463</v>
      </c>
      <c r="C69" s="488" t="s">
        <v>468</v>
      </c>
      <c r="D69" s="489" t="s">
        <v>469</v>
      </c>
      <c r="E69" s="488" t="s">
        <v>2006</v>
      </c>
      <c r="F69" s="489" t="s">
        <v>2007</v>
      </c>
      <c r="G69" s="488" t="s">
        <v>2095</v>
      </c>
      <c r="H69" s="488" t="s">
        <v>2096</v>
      </c>
      <c r="I69" s="491">
        <v>17.209999084472656</v>
      </c>
      <c r="J69" s="491">
        <v>20</v>
      </c>
      <c r="K69" s="492">
        <v>344.20001220703125</v>
      </c>
    </row>
    <row r="70" spans="1:11" ht="14.45" customHeight="1" x14ac:dyDescent="0.2">
      <c r="A70" s="486" t="s">
        <v>462</v>
      </c>
      <c r="B70" s="487" t="s">
        <v>463</v>
      </c>
      <c r="C70" s="488" t="s">
        <v>468</v>
      </c>
      <c r="D70" s="489" t="s">
        <v>469</v>
      </c>
      <c r="E70" s="488" t="s">
        <v>2006</v>
      </c>
      <c r="F70" s="489" t="s">
        <v>2007</v>
      </c>
      <c r="G70" s="488" t="s">
        <v>2097</v>
      </c>
      <c r="H70" s="488" t="s">
        <v>2098</v>
      </c>
      <c r="I70" s="491">
        <v>3270.22509765625</v>
      </c>
      <c r="J70" s="491">
        <v>2</v>
      </c>
      <c r="K70" s="492">
        <v>6540.4501953125</v>
      </c>
    </row>
    <row r="71" spans="1:11" ht="14.45" customHeight="1" x14ac:dyDescent="0.2">
      <c r="A71" s="486" t="s">
        <v>462</v>
      </c>
      <c r="B71" s="487" t="s">
        <v>463</v>
      </c>
      <c r="C71" s="488" t="s">
        <v>468</v>
      </c>
      <c r="D71" s="489" t="s">
        <v>469</v>
      </c>
      <c r="E71" s="488" t="s">
        <v>2006</v>
      </c>
      <c r="F71" s="489" t="s">
        <v>2007</v>
      </c>
      <c r="G71" s="488" t="s">
        <v>2099</v>
      </c>
      <c r="H71" s="488" t="s">
        <v>2100</v>
      </c>
      <c r="I71" s="491">
        <v>3279.6201171875</v>
      </c>
      <c r="J71" s="491">
        <v>1</v>
      </c>
      <c r="K71" s="492">
        <v>3279.6201171875</v>
      </c>
    </row>
    <row r="72" spans="1:11" ht="14.45" customHeight="1" x14ac:dyDescent="0.2">
      <c r="A72" s="486" t="s">
        <v>462</v>
      </c>
      <c r="B72" s="487" t="s">
        <v>463</v>
      </c>
      <c r="C72" s="488" t="s">
        <v>468</v>
      </c>
      <c r="D72" s="489" t="s">
        <v>469</v>
      </c>
      <c r="E72" s="488" t="s">
        <v>2006</v>
      </c>
      <c r="F72" s="489" t="s">
        <v>2007</v>
      </c>
      <c r="G72" s="488" t="s">
        <v>2101</v>
      </c>
      <c r="H72" s="488" t="s">
        <v>2102</v>
      </c>
      <c r="I72" s="491">
        <v>9.1999998092651367</v>
      </c>
      <c r="J72" s="491">
        <v>50</v>
      </c>
      <c r="K72" s="492">
        <v>460</v>
      </c>
    </row>
    <row r="73" spans="1:11" ht="14.45" customHeight="1" x14ac:dyDescent="0.2">
      <c r="A73" s="486" t="s">
        <v>462</v>
      </c>
      <c r="B73" s="487" t="s">
        <v>463</v>
      </c>
      <c r="C73" s="488" t="s">
        <v>468</v>
      </c>
      <c r="D73" s="489" t="s">
        <v>469</v>
      </c>
      <c r="E73" s="488" t="s">
        <v>2006</v>
      </c>
      <c r="F73" s="489" t="s">
        <v>2007</v>
      </c>
      <c r="G73" s="488" t="s">
        <v>2103</v>
      </c>
      <c r="H73" s="488" t="s">
        <v>2104</v>
      </c>
      <c r="I73" s="491">
        <v>186.33999633789063</v>
      </c>
      <c r="J73" s="491">
        <v>100</v>
      </c>
      <c r="K73" s="492">
        <v>18634</v>
      </c>
    </row>
    <row r="74" spans="1:11" ht="14.45" customHeight="1" x14ac:dyDescent="0.2">
      <c r="A74" s="486" t="s">
        <v>462</v>
      </c>
      <c r="B74" s="487" t="s">
        <v>463</v>
      </c>
      <c r="C74" s="488" t="s">
        <v>468</v>
      </c>
      <c r="D74" s="489" t="s">
        <v>469</v>
      </c>
      <c r="E74" s="488" t="s">
        <v>2006</v>
      </c>
      <c r="F74" s="489" t="s">
        <v>2007</v>
      </c>
      <c r="G74" s="488" t="s">
        <v>2105</v>
      </c>
      <c r="H74" s="488" t="s">
        <v>2106</v>
      </c>
      <c r="I74" s="491">
        <v>172.5</v>
      </c>
      <c r="J74" s="491">
        <v>2</v>
      </c>
      <c r="K74" s="492">
        <v>345</v>
      </c>
    </row>
    <row r="75" spans="1:11" ht="14.45" customHeight="1" x14ac:dyDescent="0.2">
      <c r="A75" s="486" t="s">
        <v>462</v>
      </c>
      <c r="B75" s="487" t="s">
        <v>463</v>
      </c>
      <c r="C75" s="488" t="s">
        <v>468</v>
      </c>
      <c r="D75" s="489" t="s">
        <v>469</v>
      </c>
      <c r="E75" s="488" t="s">
        <v>2006</v>
      </c>
      <c r="F75" s="489" t="s">
        <v>2007</v>
      </c>
      <c r="G75" s="488" t="s">
        <v>2107</v>
      </c>
      <c r="H75" s="488" t="s">
        <v>2108</v>
      </c>
      <c r="I75" s="491">
        <v>1.6699999570846558</v>
      </c>
      <c r="J75" s="491">
        <v>40</v>
      </c>
      <c r="K75" s="492">
        <v>66.800003051757813</v>
      </c>
    </row>
    <row r="76" spans="1:11" ht="14.45" customHeight="1" x14ac:dyDescent="0.2">
      <c r="A76" s="486" t="s">
        <v>462</v>
      </c>
      <c r="B76" s="487" t="s">
        <v>463</v>
      </c>
      <c r="C76" s="488" t="s">
        <v>468</v>
      </c>
      <c r="D76" s="489" t="s">
        <v>469</v>
      </c>
      <c r="E76" s="488" t="s">
        <v>2006</v>
      </c>
      <c r="F76" s="489" t="s">
        <v>2007</v>
      </c>
      <c r="G76" s="488" t="s">
        <v>2109</v>
      </c>
      <c r="H76" s="488" t="s">
        <v>2110</v>
      </c>
      <c r="I76" s="491">
        <v>35.090000152587891</v>
      </c>
      <c r="J76" s="491">
        <v>2</v>
      </c>
      <c r="K76" s="492">
        <v>70.180000305175781</v>
      </c>
    </row>
    <row r="77" spans="1:11" ht="14.45" customHeight="1" x14ac:dyDescent="0.2">
      <c r="A77" s="486" t="s">
        <v>462</v>
      </c>
      <c r="B77" s="487" t="s">
        <v>463</v>
      </c>
      <c r="C77" s="488" t="s">
        <v>468</v>
      </c>
      <c r="D77" s="489" t="s">
        <v>469</v>
      </c>
      <c r="E77" s="488" t="s">
        <v>2006</v>
      </c>
      <c r="F77" s="489" t="s">
        <v>2007</v>
      </c>
      <c r="G77" s="488" t="s">
        <v>2111</v>
      </c>
      <c r="H77" s="488" t="s">
        <v>2112</v>
      </c>
      <c r="I77" s="491">
        <v>8591</v>
      </c>
      <c r="J77" s="491">
        <v>2</v>
      </c>
      <c r="K77" s="492">
        <v>17182</v>
      </c>
    </row>
    <row r="78" spans="1:11" ht="14.45" customHeight="1" x14ac:dyDescent="0.2">
      <c r="A78" s="486" t="s">
        <v>462</v>
      </c>
      <c r="B78" s="487" t="s">
        <v>463</v>
      </c>
      <c r="C78" s="488" t="s">
        <v>468</v>
      </c>
      <c r="D78" s="489" t="s">
        <v>469</v>
      </c>
      <c r="E78" s="488" t="s">
        <v>2006</v>
      </c>
      <c r="F78" s="489" t="s">
        <v>2007</v>
      </c>
      <c r="G78" s="488" t="s">
        <v>2113</v>
      </c>
      <c r="H78" s="488" t="s">
        <v>2114</v>
      </c>
      <c r="I78" s="491">
        <v>30.25</v>
      </c>
      <c r="J78" s="491">
        <v>1</v>
      </c>
      <c r="K78" s="492">
        <v>30.25</v>
      </c>
    </row>
    <row r="79" spans="1:11" ht="14.45" customHeight="1" x14ac:dyDescent="0.2">
      <c r="A79" s="486" t="s">
        <v>462</v>
      </c>
      <c r="B79" s="487" t="s">
        <v>463</v>
      </c>
      <c r="C79" s="488" t="s">
        <v>468</v>
      </c>
      <c r="D79" s="489" t="s">
        <v>469</v>
      </c>
      <c r="E79" s="488" t="s">
        <v>2006</v>
      </c>
      <c r="F79" s="489" t="s">
        <v>2007</v>
      </c>
      <c r="G79" s="488" t="s">
        <v>2115</v>
      </c>
      <c r="H79" s="488" t="s">
        <v>2116</v>
      </c>
      <c r="I79" s="491">
        <v>75.019996643066406</v>
      </c>
      <c r="J79" s="491">
        <v>1</v>
      </c>
      <c r="K79" s="492">
        <v>75.019996643066406</v>
      </c>
    </row>
    <row r="80" spans="1:11" ht="14.45" customHeight="1" x14ac:dyDescent="0.2">
      <c r="A80" s="486" t="s">
        <v>462</v>
      </c>
      <c r="B80" s="487" t="s">
        <v>463</v>
      </c>
      <c r="C80" s="488" t="s">
        <v>468</v>
      </c>
      <c r="D80" s="489" t="s">
        <v>469</v>
      </c>
      <c r="E80" s="488" t="s">
        <v>2006</v>
      </c>
      <c r="F80" s="489" t="s">
        <v>2007</v>
      </c>
      <c r="G80" s="488" t="s">
        <v>2117</v>
      </c>
      <c r="H80" s="488" t="s">
        <v>2118</v>
      </c>
      <c r="I80" s="491">
        <v>75.040000915527344</v>
      </c>
      <c r="J80" s="491">
        <v>1</v>
      </c>
      <c r="K80" s="492">
        <v>75.040000915527344</v>
      </c>
    </row>
    <row r="81" spans="1:11" ht="14.45" customHeight="1" x14ac:dyDescent="0.2">
      <c r="A81" s="486" t="s">
        <v>462</v>
      </c>
      <c r="B81" s="487" t="s">
        <v>463</v>
      </c>
      <c r="C81" s="488" t="s">
        <v>468</v>
      </c>
      <c r="D81" s="489" t="s">
        <v>469</v>
      </c>
      <c r="E81" s="488" t="s">
        <v>2006</v>
      </c>
      <c r="F81" s="489" t="s">
        <v>2007</v>
      </c>
      <c r="G81" s="488" t="s">
        <v>2119</v>
      </c>
      <c r="H81" s="488" t="s">
        <v>2120</v>
      </c>
      <c r="I81" s="491">
        <v>12.100000381469727</v>
      </c>
      <c r="J81" s="491">
        <v>1</v>
      </c>
      <c r="K81" s="492">
        <v>12.100000381469727</v>
      </c>
    </row>
    <row r="82" spans="1:11" ht="14.45" customHeight="1" x14ac:dyDescent="0.2">
      <c r="A82" s="486" t="s">
        <v>462</v>
      </c>
      <c r="B82" s="487" t="s">
        <v>463</v>
      </c>
      <c r="C82" s="488" t="s">
        <v>468</v>
      </c>
      <c r="D82" s="489" t="s">
        <v>469</v>
      </c>
      <c r="E82" s="488" t="s">
        <v>2006</v>
      </c>
      <c r="F82" s="489" t="s">
        <v>2007</v>
      </c>
      <c r="G82" s="488" t="s">
        <v>2121</v>
      </c>
      <c r="H82" s="488" t="s">
        <v>2122</v>
      </c>
      <c r="I82" s="491">
        <v>12.100000381469727</v>
      </c>
      <c r="J82" s="491">
        <v>1</v>
      </c>
      <c r="K82" s="492">
        <v>12.100000381469727</v>
      </c>
    </row>
    <row r="83" spans="1:11" ht="14.45" customHeight="1" x14ac:dyDescent="0.2">
      <c r="A83" s="486" t="s">
        <v>462</v>
      </c>
      <c r="B83" s="487" t="s">
        <v>463</v>
      </c>
      <c r="C83" s="488" t="s">
        <v>468</v>
      </c>
      <c r="D83" s="489" t="s">
        <v>469</v>
      </c>
      <c r="E83" s="488" t="s">
        <v>2006</v>
      </c>
      <c r="F83" s="489" t="s">
        <v>2007</v>
      </c>
      <c r="G83" s="488" t="s">
        <v>2123</v>
      </c>
      <c r="H83" s="488" t="s">
        <v>2124</v>
      </c>
      <c r="I83" s="491">
        <v>12.100000381469727</v>
      </c>
      <c r="J83" s="491">
        <v>1</v>
      </c>
      <c r="K83" s="492">
        <v>12.100000381469727</v>
      </c>
    </row>
    <row r="84" spans="1:11" ht="14.45" customHeight="1" x14ac:dyDescent="0.2">
      <c r="A84" s="486" t="s">
        <v>462</v>
      </c>
      <c r="B84" s="487" t="s">
        <v>463</v>
      </c>
      <c r="C84" s="488" t="s">
        <v>468</v>
      </c>
      <c r="D84" s="489" t="s">
        <v>469</v>
      </c>
      <c r="E84" s="488" t="s">
        <v>2006</v>
      </c>
      <c r="F84" s="489" t="s">
        <v>2007</v>
      </c>
      <c r="G84" s="488" t="s">
        <v>2125</v>
      </c>
      <c r="H84" s="488" t="s">
        <v>2126</v>
      </c>
      <c r="I84" s="491">
        <v>0.4699999988079071</v>
      </c>
      <c r="J84" s="491">
        <v>20</v>
      </c>
      <c r="K84" s="492">
        <v>9.3999996185302734</v>
      </c>
    </row>
    <row r="85" spans="1:11" ht="14.45" customHeight="1" x14ac:dyDescent="0.2">
      <c r="A85" s="486" t="s">
        <v>462</v>
      </c>
      <c r="B85" s="487" t="s">
        <v>463</v>
      </c>
      <c r="C85" s="488" t="s">
        <v>468</v>
      </c>
      <c r="D85" s="489" t="s">
        <v>469</v>
      </c>
      <c r="E85" s="488" t="s">
        <v>2006</v>
      </c>
      <c r="F85" s="489" t="s">
        <v>2007</v>
      </c>
      <c r="G85" s="488" t="s">
        <v>2127</v>
      </c>
      <c r="H85" s="488" t="s">
        <v>2128</v>
      </c>
      <c r="I85" s="491">
        <v>2.369999885559082</v>
      </c>
      <c r="J85" s="491">
        <v>250</v>
      </c>
      <c r="K85" s="492">
        <v>592.5</v>
      </c>
    </row>
    <row r="86" spans="1:11" ht="14.45" customHeight="1" x14ac:dyDescent="0.2">
      <c r="A86" s="486" t="s">
        <v>462</v>
      </c>
      <c r="B86" s="487" t="s">
        <v>463</v>
      </c>
      <c r="C86" s="488" t="s">
        <v>468</v>
      </c>
      <c r="D86" s="489" t="s">
        <v>469</v>
      </c>
      <c r="E86" s="488" t="s">
        <v>2006</v>
      </c>
      <c r="F86" s="489" t="s">
        <v>2007</v>
      </c>
      <c r="G86" s="488" t="s">
        <v>2127</v>
      </c>
      <c r="H86" s="488" t="s">
        <v>2129</v>
      </c>
      <c r="I86" s="491">
        <v>2.372499942779541</v>
      </c>
      <c r="J86" s="491">
        <v>220</v>
      </c>
      <c r="K86" s="492">
        <v>522.40000152587891</v>
      </c>
    </row>
    <row r="87" spans="1:11" ht="14.45" customHeight="1" x14ac:dyDescent="0.2">
      <c r="A87" s="486" t="s">
        <v>462</v>
      </c>
      <c r="B87" s="487" t="s">
        <v>463</v>
      </c>
      <c r="C87" s="488" t="s">
        <v>468</v>
      </c>
      <c r="D87" s="489" t="s">
        <v>469</v>
      </c>
      <c r="E87" s="488" t="s">
        <v>2006</v>
      </c>
      <c r="F87" s="489" t="s">
        <v>2007</v>
      </c>
      <c r="G87" s="488" t="s">
        <v>2130</v>
      </c>
      <c r="H87" s="488" t="s">
        <v>2131</v>
      </c>
      <c r="I87" s="491">
        <v>1.9880000114440919</v>
      </c>
      <c r="J87" s="491">
        <v>650</v>
      </c>
      <c r="K87" s="492">
        <v>1292.5</v>
      </c>
    </row>
    <row r="88" spans="1:11" ht="14.45" customHeight="1" x14ac:dyDescent="0.2">
      <c r="A88" s="486" t="s">
        <v>462</v>
      </c>
      <c r="B88" s="487" t="s">
        <v>463</v>
      </c>
      <c r="C88" s="488" t="s">
        <v>468</v>
      </c>
      <c r="D88" s="489" t="s">
        <v>469</v>
      </c>
      <c r="E88" s="488" t="s">
        <v>2006</v>
      </c>
      <c r="F88" s="489" t="s">
        <v>2007</v>
      </c>
      <c r="G88" s="488" t="s">
        <v>2130</v>
      </c>
      <c r="H88" s="488" t="s">
        <v>2132</v>
      </c>
      <c r="I88" s="491">
        <v>1.9833333492279053</v>
      </c>
      <c r="J88" s="491">
        <v>770</v>
      </c>
      <c r="K88" s="492">
        <v>1527.3000030517578</v>
      </c>
    </row>
    <row r="89" spans="1:11" ht="14.45" customHeight="1" x14ac:dyDescent="0.2">
      <c r="A89" s="486" t="s">
        <v>462</v>
      </c>
      <c r="B89" s="487" t="s">
        <v>463</v>
      </c>
      <c r="C89" s="488" t="s">
        <v>468</v>
      </c>
      <c r="D89" s="489" t="s">
        <v>469</v>
      </c>
      <c r="E89" s="488" t="s">
        <v>2006</v>
      </c>
      <c r="F89" s="489" t="s">
        <v>2007</v>
      </c>
      <c r="G89" s="488" t="s">
        <v>2133</v>
      </c>
      <c r="H89" s="488" t="s">
        <v>2134</v>
      </c>
      <c r="I89" s="491">
        <v>2.0399999618530273</v>
      </c>
      <c r="J89" s="491">
        <v>10</v>
      </c>
      <c r="K89" s="492">
        <v>20.399999618530273</v>
      </c>
    </row>
    <row r="90" spans="1:11" ht="14.45" customHeight="1" x14ac:dyDescent="0.2">
      <c r="A90" s="486" t="s">
        <v>462</v>
      </c>
      <c r="B90" s="487" t="s">
        <v>463</v>
      </c>
      <c r="C90" s="488" t="s">
        <v>468</v>
      </c>
      <c r="D90" s="489" t="s">
        <v>469</v>
      </c>
      <c r="E90" s="488" t="s">
        <v>2006</v>
      </c>
      <c r="F90" s="489" t="s">
        <v>2007</v>
      </c>
      <c r="G90" s="488" t="s">
        <v>2135</v>
      </c>
      <c r="H90" s="488" t="s">
        <v>2136</v>
      </c>
      <c r="I90" s="491">
        <v>2.0349999666213989</v>
      </c>
      <c r="J90" s="491">
        <v>90</v>
      </c>
      <c r="K90" s="492">
        <v>183.39999771118164</v>
      </c>
    </row>
    <row r="91" spans="1:11" ht="14.45" customHeight="1" x14ac:dyDescent="0.2">
      <c r="A91" s="486" t="s">
        <v>462</v>
      </c>
      <c r="B91" s="487" t="s">
        <v>463</v>
      </c>
      <c r="C91" s="488" t="s">
        <v>468</v>
      </c>
      <c r="D91" s="489" t="s">
        <v>469</v>
      </c>
      <c r="E91" s="488" t="s">
        <v>2006</v>
      </c>
      <c r="F91" s="489" t="s">
        <v>2007</v>
      </c>
      <c r="G91" s="488" t="s">
        <v>2137</v>
      </c>
      <c r="H91" s="488" t="s">
        <v>2138</v>
      </c>
      <c r="I91" s="491">
        <v>1.8999999761581421</v>
      </c>
      <c r="J91" s="491">
        <v>55</v>
      </c>
      <c r="K91" s="492">
        <v>104.5</v>
      </c>
    </row>
    <row r="92" spans="1:11" ht="14.45" customHeight="1" x14ac:dyDescent="0.2">
      <c r="A92" s="486" t="s">
        <v>462</v>
      </c>
      <c r="B92" s="487" t="s">
        <v>463</v>
      </c>
      <c r="C92" s="488" t="s">
        <v>468</v>
      </c>
      <c r="D92" s="489" t="s">
        <v>469</v>
      </c>
      <c r="E92" s="488" t="s">
        <v>2006</v>
      </c>
      <c r="F92" s="489" t="s">
        <v>2007</v>
      </c>
      <c r="G92" s="488" t="s">
        <v>2139</v>
      </c>
      <c r="H92" s="488" t="s">
        <v>2140</v>
      </c>
      <c r="I92" s="491">
        <v>2.7000000476837158</v>
      </c>
      <c r="J92" s="491">
        <v>150</v>
      </c>
      <c r="K92" s="492">
        <v>405</v>
      </c>
    </row>
    <row r="93" spans="1:11" ht="14.45" customHeight="1" x14ac:dyDescent="0.2">
      <c r="A93" s="486" t="s">
        <v>462</v>
      </c>
      <c r="B93" s="487" t="s">
        <v>463</v>
      </c>
      <c r="C93" s="488" t="s">
        <v>468</v>
      </c>
      <c r="D93" s="489" t="s">
        <v>469</v>
      </c>
      <c r="E93" s="488" t="s">
        <v>2006</v>
      </c>
      <c r="F93" s="489" t="s">
        <v>2007</v>
      </c>
      <c r="G93" s="488" t="s">
        <v>2141</v>
      </c>
      <c r="H93" s="488" t="s">
        <v>2142</v>
      </c>
      <c r="I93" s="491">
        <v>1.9199999570846558</v>
      </c>
      <c r="J93" s="491">
        <v>150</v>
      </c>
      <c r="K93" s="492">
        <v>288</v>
      </c>
    </row>
    <row r="94" spans="1:11" ht="14.45" customHeight="1" x14ac:dyDescent="0.2">
      <c r="A94" s="486" t="s">
        <v>462</v>
      </c>
      <c r="B94" s="487" t="s">
        <v>463</v>
      </c>
      <c r="C94" s="488" t="s">
        <v>468</v>
      </c>
      <c r="D94" s="489" t="s">
        <v>469</v>
      </c>
      <c r="E94" s="488" t="s">
        <v>2006</v>
      </c>
      <c r="F94" s="489" t="s">
        <v>2007</v>
      </c>
      <c r="G94" s="488" t="s">
        <v>2143</v>
      </c>
      <c r="H94" s="488" t="s">
        <v>2144</v>
      </c>
      <c r="I94" s="491">
        <v>3.0774999260902405</v>
      </c>
      <c r="J94" s="491">
        <v>350</v>
      </c>
      <c r="K94" s="492">
        <v>1077.5</v>
      </c>
    </row>
    <row r="95" spans="1:11" ht="14.45" customHeight="1" x14ac:dyDescent="0.2">
      <c r="A95" s="486" t="s">
        <v>462</v>
      </c>
      <c r="B95" s="487" t="s">
        <v>463</v>
      </c>
      <c r="C95" s="488" t="s">
        <v>468</v>
      </c>
      <c r="D95" s="489" t="s">
        <v>469</v>
      </c>
      <c r="E95" s="488" t="s">
        <v>2006</v>
      </c>
      <c r="F95" s="489" t="s">
        <v>2007</v>
      </c>
      <c r="G95" s="488" t="s">
        <v>2145</v>
      </c>
      <c r="H95" s="488" t="s">
        <v>2146</v>
      </c>
      <c r="I95" s="491">
        <v>1.9249999523162842</v>
      </c>
      <c r="J95" s="491">
        <v>250</v>
      </c>
      <c r="K95" s="492">
        <v>480.5</v>
      </c>
    </row>
    <row r="96" spans="1:11" ht="14.45" customHeight="1" x14ac:dyDescent="0.2">
      <c r="A96" s="486" t="s">
        <v>462</v>
      </c>
      <c r="B96" s="487" t="s">
        <v>463</v>
      </c>
      <c r="C96" s="488" t="s">
        <v>468</v>
      </c>
      <c r="D96" s="489" t="s">
        <v>469</v>
      </c>
      <c r="E96" s="488" t="s">
        <v>2006</v>
      </c>
      <c r="F96" s="489" t="s">
        <v>2007</v>
      </c>
      <c r="G96" s="488" t="s">
        <v>2147</v>
      </c>
      <c r="H96" s="488" t="s">
        <v>2148</v>
      </c>
      <c r="I96" s="491">
        <v>3.0949999094009399</v>
      </c>
      <c r="J96" s="491">
        <v>750</v>
      </c>
      <c r="K96" s="492">
        <v>2320.5</v>
      </c>
    </row>
    <row r="97" spans="1:11" ht="14.45" customHeight="1" x14ac:dyDescent="0.2">
      <c r="A97" s="486" t="s">
        <v>462</v>
      </c>
      <c r="B97" s="487" t="s">
        <v>463</v>
      </c>
      <c r="C97" s="488" t="s">
        <v>468</v>
      </c>
      <c r="D97" s="489" t="s">
        <v>469</v>
      </c>
      <c r="E97" s="488" t="s">
        <v>2006</v>
      </c>
      <c r="F97" s="489" t="s">
        <v>2007</v>
      </c>
      <c r="G97" s="488" t="s">
        <v>2149</v>
      </c>
      <c r="H97" s="488" t="s">
        <v>2150</v>
      </c>
      <c r="I97" s="491">
        <v>1.9249999523162842</v>
      </c>
      <c r="J97" s="491">
        <v>250</v>
      </c>
      <c r="K97" s="492">
        <v>482</v>
      </c>
    </row>
    <row r="98" spans="1:11" ht="14.45" customHeight="1" x14ac:dyDescent="0.2">
      <c r="A98" s="486" t="s">
        <v>462</v>
      </c>
      <c r="B98" s="487" t="s">
        <v>463</v>
      </c>
      <c r="C98" s="488" t="s">
        <v>468</v>
      </c>
      <c r="D98" s="489" t="s">
        <v>469</v>
      </c>
      <c r="E98" s="488" t="s">
        <v>2006</v>
      </c>
      <c r="F98" s="489" t="s">
        <v>2007</v>
      </c>
      <c r="G98" s="488" t="s">
        <v>2137</v>
      </c>
      <c r="H98" s="488" t="s">
        <v>2151</v>
      </c>
      <c r="I98" s="491">
        <v>1.8999999761581421</v>
      </c>
      <c r="J98" s="491">
        <v>20</v>
      </c>
      <c r="K98" s="492">
        <v>38</v>
      </c>
    </row>
    <row r="99" spans="1:11" ht="14.45" customHeight="1" x14ac:dyDescent="0.2">
      <c r="A99" s="486" t="s">
        <v>462</v>
      </c>
      <c r="B99" s="487" t="s">
        <v>463</v>
      </c>
      <c r="C99" s="488" t="s">
        <v>468</v>
      </c>
      <c r="D99" s="489" t="s">
        <v>469</v>
      </c>
      <c r="E99" s="488" t="s">
        <v>2006</v>
      </c>
      <c r="F99" s="489" t="s">
        <v>2007</v>
      </c>
      <c r="G99" s="488" t="s">
        <v>2139</v>
      </c>
      <c r="H99" s="488" t="s">
        <v>2152</v>
      </c>
      <c r="I99" s="491">
        <v>2.7000000476837158</v>
      </c>
      <c r="J99" s="491">
        <v>50</v>
      </c>
      <c r="K99" s="492">
        <v>135</v>
      </c>
    </row>
    <row r="100" spans="1:11" ht="14.45" customHeight="1" x14ac:dyDescent="0.2">
      <c r="A100" s="486" t="s">
        <v>462</v>
      </c>
      <c r="B100" s="487" t="s">
        <v>463</v>
      </c>
      <c r="C100" s="488" t="s">
        <v>468</v>
      </c>
      <c r="D100" s="489" t="s">
        <v>469</v>
      </c>
      <c r="E100" s="488" t="s">
        <v>2006</v>
      </c>
      <c r="F100" s="489" t="s">
        <v>2007</v>
      </c>
      <c r="G100" s="488" t="s">
        <v>2143</v>
      </c>
      <c r="H100" s="488" t="s">
        <v>2153</v>
      </c>
      <c r="I100" s="491">
        <v>3.0699999332427979</v>
      </c>
      <c r="J100" s="491">
        <v>200</v>
      </c>
      <c r="K100" s="492">
        <v>614</v>
      </c>
    </row>
    <row r="101" spans="1:11" ht="14.45" customHeight="1" x14ac:dyDescent="0.2">
      <c r="A101" s="486" t="s">
        <v>462</v>
      </c>
      <c r="B101" s="487" t="s">
        <v>463</v>
      </c>
      <c r="C101" s="488" t="s">
        <v>468</v>
      </c>
      <c r="D101" s="489" t="s">
        <v>469</v>
      </c>
      <c r="E101" s="488" t="s">
        <v>2006</v>
      </c>
      <c r="F101" s="489" t="s">
        <v>2007</v>
      </c>
      <c r="G101" s="488" t="s">
        <v>2147</v>
      </c>
      <c r="H101" s="488" t="s">
        <v>2154</v>
      </c>
      <c r="I101" s="491">
        <v>3.0974999070167542</v>
      </c>
      <c r="J101" s="491">
        <v>800</v>
      </c>
      <c r="K101" s="492">
        <v>2478</v>
      </c>
    </row>
    <row r="102" spans="1:11" ht="14.45" customHeight="1" x14ac:dyDescent="0.2">
      <c r="A102" s="486" t="s">
        <v>462</v>
      </c>
      <c r="B102" s="487" t="s">
        <v>463</v>
      </c>
      <c r="C102" s="488" t="s">
        <v>468</v>
      </c>
      <c r="D102" s="489" t="s">
        <v>469</v>
      </c>
      <c r="E102" s="488" t="s">
        <v>2006</v>
      </c>
      <c r="F102" s="489" t="s">
        <v>2007</v>
      </c>
      <c r="G102" s="488" t="s">
        <v>2155</v>
      </c>
      <c r="H102" s="488" t="s">
        <v>2156</v>
      </c>
      <c r="I102" s="491">
        <v>4.429999828338623</v>
      </c>
      <c r="J102" s="491">
        <v>200</v>
      </c>
      <c r="K102" s="492">
        <v>886</v>
      </c>
    </row>
    <row r="103" spans="1:11" ht="14.45" customHeight="1" x14ac:dyDescent="0.2">
      <c r="A103" s="486" t="s">
        <v>462</v>
      </c>
      <c r="B103" s="487" t="s">
        <v>463</v>
      </c>
      <c r="C103" s="488" t="s">
        <v>468</v>
      </c>
      <c r="D103" s="489" t="s">
        <v>469</v>
      </c>
      <c r="E103" s="488" t="s">
        <v>2006</v>
      </c>
      <c r="F103" s="489" t="s">
        <v>2007</v>
      </c>
      <c r="G103" s="488" t="s">
        <v>2157</v>
      </c>
      <c r="H103" s="488" t="s">
        <v>2158</v>
      </c>
      <c r="I103" s="491">
        <v>2.1633334159851074</v>
      </c>
      <c r="J103" s="491">
        <v>200</v>
      </c>
      <c r="K103" s="492">
        <v>432.5</v>
      </c>
    </row>
    <row r="104" spans="1:11" ht="14.45" customHeight="1" x14ac:dyDescent="0.2">
      <c r="A104" s="486" t="s">
        <v>462</v>
      </c>
      <c r="B104" s="487" t="s">
        <v>463</v>
      </c>
      <c r="C104" s="488" t="s">
        <v>468</v>
      </c>
      <c r="D104" s="489" t="s">
        <v>469</v>
      </c>
      <c r="E104" s="488" t="s">
        <v>2006</v>
      </c>
      <c r="F104" s="489" t="s">
        <v>2007</v>
      </c>
      <c r="G104" s="488" t="s">
        <v>2155</v>
      </c>
      <c r="H104" s="488" t="s">
        <v>2159</v>
      </c>
      <c r="I104" s="491">
        <v>4.429999828338623</v>
      </c>
      <c r="J104" s="491">
        <v>50</v>
      </c>
      <c r="K104" s="492">
        <v>221.5</v>
      </c>
    </row>
    <row r="105" spans="1:11" ht="14.45" customHeight="1" x14ac:dyDescent="0.2">
      <c r="A105" s="486" t="s">
        <v>462</v>
      </c>
      <c r="B105" s="487" t="s">
        <v>463</v>
      </c>
      <c r="C105" s="488" t="s">
        <v>468</v>
      </c>
      <c r="D105" s="489" t="s">
        <v>469</v>
      </c>
      <c r="E105" s="488" t="s">
        <v>2006</v>
      </c>
      <c r="F105" s="489" t="s">
        <v>2007</v>
      </c>
      <c r="G105" s="488" t="s">
        <v>2157</v>
      </c>
      <c r="H105" s="488" t="s">
        <v>2160</v>
      </c>
      <c r="I105" s="491">
        <v>2.1660000801086428</v>
      </c>
      <c r="J105" s="491">
        <v>225</v>
      </c>
      <c r="K105" s="492">
        <v>487.25</v>
      </c>
    </row>
    <row r="106" spans="1:11" ht="14.45" customHeight="1" x14ac:dyDescent="0.2">
      <c r="A106" s="486" t="s">
        <v>462</v>
      </c>
      <c r="B106" s="487" t="s">
        <v>463</v>
      </c>
      <c r="C106" s="488" t="s">
        <v>468</v>
      </c>
      <c r="D106" s="489" t="s">
        <v>469</v>
      </c>
      <c r="E106" s="488" t="s">
        <v>2006</v>
      </c>
      <c r="F106" s="489" t="s">
        <v>2007</v>
      </c>
      <c r="G106" s="488" t="s">
        <v>2161</v>
      </c>
      <c r="H106" s="488" t="s">
        <v>2162</v>
      </c>
      <c r="I106" s="491">
        <v>21.234999656677246</v>
      </c>
      <c r="J106" s="491">
        <v>15</v>
      </c>
      <c r="K106" s="492">
        <v>318.5</v>
      </c>
    </row>
    <row r="107" spans="1:11" ht="14.45" customHeight="1" x14ac:dyDescent="0.2">
      <c r="A107" s="486" t="s">
        <v>462</v>
      </c>
      <c r="B107" s="487" t="s">
        <v>463</v>
      </c>
      <c r="C107" s="488" t="s">
        <v>468</v>
      </c>
      <c r="D107" s="489" t="s">
        <v>469</v>
      </c>
      <c r="E107" s="488" t="s">
        <v>2006</v>
      </c>
      <c r="F107" s="489" t="s">
        <v>2007</v>
      </c>
      <c r="G107" s="488" t="s">
        <v>2163</v>
      </c>
      <c r="H107" s="488" t="s">
        <v>2164</v>
      </c>
      <c r="I107" s="491">
        <v>5.380000114440918</v>
      </c>
      <c r="J107" s="491">
        <v>700</v>
      </c>
      <c r="K107" s="492">
        <v>3766</v>
      </c>
    </row>
    <row r="108" spans="1:11" ht="14.45" customHeight="1" x14ac:dyDescent="0.2">
      <c r="A108" s="486" t="s">
        <v>462</v>
      </c>
      <c r="B108" s="487" t="s">
        <v>463</v>
      </c>
      <c r="C108" s="488" t="s">
        <v>468</v>
      </c>
      <c r="D108" s="489" t="s">
        <v>469</v>
      </c>
      <c r="E108" s="488" t="s">
        <v>2006</v>
      </c>
      <c r="F108" s="489" t="s">
        <v>2007</v>
      </c>
      <c r="G108" s="488" t="s">
        <v>2165</v>
      </c>
      <c r="H108" s="488" t="s">
        <v>2166</v>
      </c>
      <c r="I108" s="491">
        <v>2.5149999856948853</v>
      </c>
      <c r="J108" s="491">
        <v>1400</v>
      </c>
      <c r="K108" s="492">
        <v>3523</v>
      </c>
    </row>
    <row r="109" spans="1:11" ht="14.45" customHeight="1" x14ac:dyDescent="0.2">
      <c r="A109" s="486" t="s">
        <v>462</v>
      </c>
      <c r="B109" s="487" t="s">
        <v>463</v>
      </c>
      <c r="C109" s="488" t="s">
        <v>468</v>
      </c>
      <c r="D109" s="489" t="s">
        <v>469</v>
      </c>
      <c r="E109" s="488" t="s">
        <v>2006</v>
      </c>
      <c r="F109" s="489" t="s">
        <v>2007</v>
      </c>
      <c r="G109" s="488" t="s">
        <v>2161</v>
      </c>
      <c r="H109" s="488" t="s">
        <v>2167</v>
      </c>
      <c r="I109" s="491">
        <v>21.239999771118164</v>
      </c>
      <c r="J109" s="491">
        <v>10</v>
      </c>
      <c r="K109" s="492">
        <v>212.39999389648438</v>
      </c>
    </row>
    <row r="110" spans="1:11" ht="14.45" customHeight="1" x14ac:dyDescent="0.2">
      <c r="A110" s="486" t="s">
        <v>462</v>
      </c>
      <c r="B110" s="487" t="s">
        <v>463</v>
      </c>
      <c r="C110" s="488" t="s">
        <v>468</v>
      </c>
      <c r="D110" s="489" t="s">
        <v>469</v>
      </c>
      <c r="E110" s="488" t="s">
        <v>2006</v>
      </c>
      <c r="F110" s="489" t="s">
        <v>2007</v>
      </c>
      <c r="G110" s="488" t="s">
        <v>2165</v>
      </c>
      <c r="H110" s="488" t="s">
        <v>2168</v>
      </c>
      <c r="I110" s="491">
        <v>2.5199999809265137</v>
      </c>
      <c r="J110" s="491">
        <v>200</v>
      </c>
      <c r="K110" s="492">
        <v>504</v>
      </c>
    </row>
    <row r="111" spans="1:11" ht="14.45" customHeight="1" x14ac:dyDescent="0.2">
      <c r="A111" s="486" t="s">
        <v>462</v>
      </c>
      <c r="B111" s="487" t="s">
        <v>463</v>
      </c>
      <c r="C111" s="488" t="s">
        <v>468</v>
      </c>
      <c r="D111" s="489" t="s">
        <v>469</v>
      </c>
      <c r="E111" s="488" t="s">
        <v>2006</v>
      </c>
      <c r="F111" s="489" t="s">
        <v>2007</v>
      </c>
      <c r="G111" s="488" t="s">
        <v>2169</v>
      </c>
      <c r="H111" s="488" t="s">
        <v>2170</v>
      </c>
      <c r="I111" s="491">
        <v>4.619999885559082</v>
      </c>
      <c r="J111" s="491">
        <v>7</v>
      </c>
      <c r="K111" s="492">
        <v>32.339999198913574</v>
      </c>
    </row>
    <row r="112" spans="1:11" ht="14.45" customHeight="1" x14ac:dyDescent="0.2">
      <c r="A112" s="486" t="s">
        <v>462</v>
      </c>
      <c r="B112" s="487" t="s">
        <v>463</v>
      </c>
      <c r="C112" s="488" t="s">
        <v>468</v>
      </c>
      <c r="D112" s="489" t="s">
        <v>469</v>
      </c>
      <c r="E112" s="488" t="s">
        <v>2006</v>
      </c>
      <c r="F112" s="489" t="s">
        <v>2007</v>
      </c>
      <c r="G112" s="488" t="s">
        <v>2171</v>
      </c>
      <c r="H112" s="488" t="s">
        <v>2172</v>
      </c>
      <c r="I112" s="491">
        <v>21.239999771118164</v>
      </c>
      <c r="J112" s="491">
        <v>20</v>
      </c>
      <c r="K112" s="492">
        <v>424.79998779296875</v>
      </c>
    </row>
    <row r="113" spans="1:11" ht="14.45" customHeight="1" x14ac:dyDescent="0.2">
      <c r="A113" s="486" t="s">
        <v>462</v>
      </c>
      <c r="B113" s="487" t="s">
        <v>463</v>
      </c>
      <c r="C113" s="488" t="s">
        <v>468</v>
      </c>
      <c r="D113" s="489" t="s">
        <v>469</v>
      </c>
      <c r="E113" s="488" t="s">
        <v>2006</v>
      </c>
      <c r="F113" s="489" t="s">
        <v>2007</v>
      </c>
      <c r="G113" s="488" t="s">
        <v>2171</v>
      </c>
      <c r="H113" s="488" t="s">
        <v>2173</v>
      </c>
      <c r="I113" s="491">
        <v>21.239999771118164</v>
      </c>
      <c r="J113" s="491">
        <v>5</v>
      </c>
      <c r="K113" s="492">
        <v>106.19999694824219</v>
      </c>
    </row>
    <row r="114" spans="1:11" ht="14.45" customHeight="1" x14ac:dyDescent="0.2">
      <c r="A114" s="486" t="s">
        <v>462</v>
      </c>
      <c r="B114" s="487" t="s">
        <v>463</v>
      </c>
      <c r="C114" s="488" t="s">
        <v>468</v>
      </c>
      <c r="D114" s="489" t="s">
        <v>469</v>
      </c>
      <c r="E114" s="488" t="s">
        <v>2006</v>
      </c>
      <c r="F114" s="489" t="s">
        <v>2007</v>
      </c>
      <c r="G114" s="488" t="s">
        <v>2174</v>
      </c>
      <c r="H114" s="488" t="s">
        <v>2175</v>
      </c>
      <c r="I114" s="491">
        <v>2.5299999713897705</v>
      </c>
      <c r="J114" s="491">
        <v>5</v>
      </c>
      <c r="K114" s="492">
        <v>12.649999618530273</v>
      </c>
    </row>
    <row r="115" spans="1:11" ht="14.45" customHeight="1" x14ac:dyDescent="0.2">
      <c r="A115" s="486" t="s">
        <v>462</v>
      </c>
      <c r="B115" s="487" t="s">
        <v>463</v>
      </c>
      <c r="C115" s="488" t="s">
        <v>468</v>
      </c>
      <c r="D115" s="489" t="s">
        <v>469</v>
      </c>
      <c r="E115" s="488" t="s">
        <v>2006</v>
      </c>
      <c r="F115" s="489" t="s">
        <v>2007</v>
      </c>
      <c r="G115" s="488" t="s">
        <v>2174</v>
      </c>
      <c r="H115" s="488" t="s">
        <v>2176</v>
      </c>
      <c r="I115" s="491">
        <v>2.5199999809265137</v>
      </c>
      <c r="J115" s="491">
        <v>2</v>
      </c>
      <c r="K115" s="492">
        <v>5.0399999618530273</v>
      </c>
    </row>
    <row r="116" spans="1:11" ht="14.45" customHeight="1" x14ac:dyDescent="0.2">
      <c r="A116" s="486" t="s">
        <v>462</v>
      </c>
      <c r="B116" s="487" t="s">
        <v>463</v>
      </c>
      <c r="C116" s="488" t="s">
        <v>468</v>
      </c>
      <c r="D116" s="489" t="s">
        <v>469</v>
      </c>
      <c r="E116" s="488" t="s">
        <v>2177</v>
      </c>
      <c r="F116" s="489" t="s">
        <v>2178</v>
      </c>
      <c r="G116" s="488" t="s">
        <v>2179</v>
      </c>
      <c r="H116" s="488" t="s">
        <v>2180</v>
      </c>
      <c r="I116" s="491">
        <v>10.159999847412109</v>
      </c>
      <c r="J116" s="491">
        <v>10</v>
      </c>
      <c r="K116" s="492">
        <v>101.59999847412109</v>
      </c>
    </row>
    <row r="117" spans="1:11" ht="14.45" customHeight="1" x14ac:dyDescent="0.2">
      <c r="A117" s="486" t="s">
        <v>462</v>
      </c>
      <c r="B117" s="487" t="s">
        <v>463</v>
      </c>
      <c r="C117" s="488" t="s">
        <v>468</v>
      </c>
      <c r="D117" s="489" t="s">
        <v>469</v>
      </c>
      <c r="E117" s="488" t="s">
        <v>2181</v>
      </c>
      <c r="F117" s="489" t="s">
        <v>2182</v>
      </c>
      <c r="G117" s="488" t="s">
        <v>2183</v>
      </c>
      <c r="H117" s="488" t="s">
        <v>2184</v>
      </c>
      <c r="I117" s="491">
        <v>0.55000001192092896</v>
      </c>
      <c r="J117" s="491">
        <v>100</v>
      </c>
      <c r="K117" s="492">
        <v>55</v>
      </c>
    </row>
    <row r="118" spans="1:11" ht="14.45" customHeight="1" x14ac:dyDescent="0.2">
      <c r="A118" s="486" t="s">
        <v>462</v>
      </c>
      <c r="B118" s="487" t="s">
        <v>463</v>
      </c>
      <c r="C118" s="488" t="s">
        <v>468</v>
      </c>
      <c r="D118" s="489" t="s">
        <v>469</v>
      </c>
      <c r="E118" s="488" t="s">
        <v>2181</v>
      </c>
      <c r="F118" s="489" t="s">
        <v>2182</v>
      </c>
      <c r="G118" s="488" t="s">
        <v>2185</v>
      </c>
      <c r="H118" s="488" t="s">
        <v>2186</v>
      </c>
      <c r="I118" s="491">
        <v>0.31000000238418579</v>
      </c>
      <c r="J118" s="491">
        <v>30</v>
      </c>
      <c r="K118" s="492">
        <v>9.3000001907348633</v>
      </c>
    </row>
    <row r="119" spans="1:11" ht="14.45" customHeight="1" x14ac:dyDescent="0.2">
      <c r="A119" s="486" t="s">
        <v>462</v>
      </c>
      <c r="B119" s="487" t="s">
        <v>463</v>
      </c>
      <c r="C119" s="488" t="s">
        <v>468</v>
      </c>
      <c r="D119" s="489" t="s">
        <v>469</v>
      </c>
      <c r="E119" s="488" t="s">
        <v>2181</v>
      </c>
      <c r="F119" s="489" t="s">
        <v>2182</v>
      </c>
      <c r="G119" s="488" t="s">
        <v>2183</v>
      </c>
      <c r="H119" s="488" t="s">
        <v>2187</v>
      </c>
      <c r="I119" s="491">
        <v>0.54000002145767212</v>
      </c>
      <c r="J119" s="491">
        <v>30</v>
      </c>
      <c r="K119" s="492">
        <v>16.200000762939453</v>
      </c>
    </row>
    <row r="120" spans="1:11" ht="14.45" customHeight="1" x14ac:dyDescent="0.2">
      <c r="A120" s="486" t="s">
        <v>462</v>
      </c>
      <c r="B120" s="487" t="s">
        <v>463</v>
      </c>
      <c r="C120" s="488" t="s">
        <v>468</v>
      </c>
      <c r="D120" s="489" t="s">
        <v>469</v>
      </c>
      <c r="E120" s="488" t="s">
        <v>2181</v>
      </c>
      <c r="F120" s="489" t="s">
        <v>2182</v>
      </c>
      <c r="G120" s="488" t="s">
        <v>2188</v>
      </c>
      <c r="H120" s="488" t="s">
        <v>2189</v>
      </c>
      <c r="I120" s="491">
        <v>1.8033332824707031</v>
      </c>
      <c r="J120" s="491">
        <v>203</v>
      </c>
      <c r="K120" s="492">
        <v>366.40000009536743</v>
      </c>
    </row>
    <row r="121" spans="1:11" ht="14.45" customHeight="1" x14ac:dyDescent="0.2">
      <c r="A121" s="486" t="s">
        <v>462</v>
      </c>
      <c r="B121" s="487" t="s">
        <v>463</v>
      </c>
      <c r="C121" s="488" t="s">
        <v>468</v>
      </c>
      <c r="D121" s="489" t="s">
        <v>469</v>
      </c>
      <c r="E121" s="488" t="s">
        <v>2181</v>
      </c>
      <c r="F121" s="489" t="s">
        <v>2182</v>
      </c>
      <c r="G121" s="488" t="s">
        <v>2190</v>
      </c>
      <c r="H121" s="488" t="s">
        <v>2191</v>
      </c>
      <c r="I121" s="491">
        <v>1.7999999523162842</v>
      </c>
      <c r="J121" s="491">
        <v>2</v>
      </c>
      <c r="K121" s="492">
        <v>3.5999999046325684</v>
      </c>
    </row>
    <row r="122" spans="1:11" ht="14.45" customHeight="1" x14ac:dyDescent="0.2">
      <c r="A122" s="486" t="s">
        <v>462</v>
      </c>
      <c r="B122" s="487" t="s">
        <v>463</v>
      </c>
      <c r="C122" s="488" t="s">
        <v>468</v>
      </c>
      <c r="D122" s="489" t="s">
        <v>469</v>
      </c>
      <c r="E122" s="488" t="s">
        <v>2181</v>
      </c>
      <c r="F122" s="489" t="s">
        <v>2182</v>
      </c>
      <c r="G122" s="488" t="s">
        <v>2188</v>
      </c>
      <c r="H122" s="488" t="s">
        <v>2192</v>
      </c>
      <c r="I122" s="491">
        <v>1.7999999523162842</v>
      </c>
      <c r="J122" s="491">
        <v>900</v>
      </c>
      <c r="K122" s="492">
        <v>1620</v>
      </c>
    </row>
    <row r="123" spans="1:11" ht="14.45" customHeight="1" x14ac:dyDescent="0.2">
      <c r="A123" s="486" t="s">
        <v>462</v>
      </c>
      <c r="B123" s="487" t="s">
        <v>463</v>
      </c>
      <c r="C123" s="488" t="s">
        <v>468</v>
      </c>
      <c r="D123" s="489" t="s">
        <v>469</v>
      </c>
      <c r="E123" s="488" t="s">
        <v>2181</v>
      </c>
      <c r="F123" s="489" t="s">
        <v>2182</v>
      </c>
      <c r="G123" s="488" t="s">
        <v>2190</v>
      </c>
      <c r="H123" s="488" t="s">
        <v>2193</v>
      </c>
      <c r="I123" s="491">
        <v>1.7999999523162842</v>
      </c>
      <c r="J123" s="491">
        <v>300</v>
      </c>
      <c r="K123" s="492">
        <v>540</v>
      </c>
    </row>
    <row r="124" spans="1:11" ht="14.45" customHeight="1" x14ac:dyDescent="0.2">
      <c r="A124" s="486" t="s">
        <v>462</v>
      </c>
      <c r="B124" s="487" t="s">
        <v>463</v>
      </c>
      <c r="C124" s="488" t="s">
        <v>468</v>
      </c>
      <c r="D124" s="489" t="s">
        <v>469</v>
      </c>
      <c r="E124" s="488" t="s">
        <v>2194</v>
      </c>
      <c r="F124" s="489" t="s">
        <v>2195</v>
      </c>
      <c r="G124" s="488" t="s">
        <v>2196</v>
      </c>
      <c r="H124" s="488" t="s">
        <v>2197</v>
      </c>
      <c r="I124" s="491">
        <v>7.0199999809265137</v>
      </c>
      <c r="J124" s="491">
        <v>2</v>
      </c>
      <c r="K124" s="492">
        <v>14.039999961853027</v>
      </c>
    </row>
    <row r="125" spans="1:11" ht="14.45" customHeight="1" x14ac:dyDescent="0.2">
      <c r="A125" s="486" t="s">
        <v>462</v>
      </c>
      <c r="B125" s="487" t="s">
        <v>463</v>
      </c>
      <c r="C125" s="488" t="s">
        <v>468</v>
      </c>
      <c r="D125" s="489" t="s">
        <v>469</v>
      </c>
      <c r="E125" s="488" t="s">
        <v>2194</v>
      </c>
      <c r="F125" s="489" t="s">
        <v>2195</v>
      </c>
      <c r="G125" s="488" t="s">
        <v>2198</v>
      </c>
      <c r="H125" s="488" t="s">
        <v>2199</v>
      </c>
      <c r="I125" s="491">
        <v>7.0199999809265137</v>
      </c>
      <c r="J125" s="491">
        <v>2</v>
      </c>
      <c r="K125" s="492">
        <v>14.039999961853027</v>
      </c>
    </row>
    <row r="126" spans="1:11" ht="14.45" customHeight="1" x14ac:dyDescent="0.2">
      <c r="A126" s="486" t="s">
        <v>462</v>
      </c>
      <c r="B126" s="487" t="s">
        <v>463</v>
      </c>
      <c r="C126" s="488" t="s">
        <v>468</v>
      </c>
      <c r="D126" s="489" t="s">
        <v>469</v>
      </c>
      <c r="E126" s="488" t="s">
        <v>2194</v>
      </c>
      <c r="F126" s="489" t="s">
        <v>2195</v>
      </c>
      <c r="G126" s="488" t="s">
        <v>2200</v>
      </c>
      <c r="H126" s="488" t="s">
        <v>2201</v>
      </c>
      <c r="I126" s="491">
        <v>7.0199999809265137</v>
      </c>
      <c r="J126" s="491">
        <v>4</v>
      </c>
      <c r="K126" s="492">
        <v>28.079999923706055</v>
      </c>
    </row>
    <row r="127" spans="1:11" ht="14.45" customHeight="1" x14ac:dyDescent="0.2">
      <c r="A127" s="486" t="s">
        <v>462</v>
      </c>
      <c r="B127" s="487" t="s">
        <v>463</v>
      </c>
      <c r="C127" s="488" t="s">
        <v>468</v>
      </c>
      <c r="D127" s="489" t="s">
        <v>469</v>
      </c>
      <c r="E127" s="488" t="s">
        <v>2194</v>
      </c>
      <c r="F127" s="489" t="s">
        <v>2195</v>
      </c>
      <c r="G127" s="488" t="s">
        <v>2202</v>
      </c>
      <c r="H127" s="488" t="s">
        <v>2203</v>
      </c>
      <c r="I127" s="491">
        <v>0.62999999523162842</v>
      </c>
      <c r="J127" s="491">
        <v>800</v>
      </c>
      <c r="K127" s="492">
        <v>504</v>
      </c>
    </row>
    <row r="128" spans="1:11" ht="14.45" customHeight="1" x14ac:dyDescent="0.2">
      <c r="A128" s="486" t="s">
        <v>462</v>
      </c>
      <c r="B128" s="487" t="s">
        <v>463</v>
      </c>
      <c r="C128" s="488" t="s">
        <v>468</v>
      </c>
      <c r="D128" s="489" t="s">
        <v>469</v>
      </c>
      <c r="E128" s="488" t="s">
        <v>2194</v>
      </c>
      <c r="F128" s="489" t="s">
        <v>2195</v>
      </c>
      <c r="G128" s="488" t="s">
        <v>2204</v>
      </c>
      <c r="H128" s="488" t="s">
        <v>2205</v>
      </c>
      <c r="I128" s="491">
        <v>0.62999999523162842</v>
      </c>
      <c r="J128" s="491">
        <v>1200</v>
      </c>
      <c r="K128" s="492">
        <v>756</v>
      </c>
    </row>
    <row r="129" spans="1:11" ht="14.45" customHeight="1" x14ac:dyDescent="0.2">
      <c r="A129" s="486" t="s">
        <v>462</v>
      </c>
      <c r="B129" s="487" t="s">
        <v>463</v>
      </c>
      <c r="C129" s="488" t="s">
        <v>468</v>
      </c>
      <c r="D129" s="489" t="s">
        <v>469</v>
      </c>
      <c r="E129" s="488" t="s">
        <v>2194</v>
      </c>
      <c r="F129" s="489" t="s">
        <v>2195</v>
      </c>
      <c r="G129" s="488" t="s">
        <v>2206</v>
      </c>
      <c r="H129" s="488" t="s">
        <v>2207</v>
      </c>
      <c r="I129" s="491">
        <v>0.62999999523162842</v>
      </c>
      <c r="J129" s="491">
        <v>800</v>
      </c>
      <c r="K129" s="492">
        <v>504</v>
      </c>
    </row>
    <row r="130" spans="1:11" ht="14.45" customHeight="1" x14ac:dyDescent="0.2">
      <c r="A130" s="486" t="s">
        <v>462</v>
      </c>
      <c r="B130" s="487" t="s">
        <v>463</v>
      </c>
      <c r="C130" s="488" t="s">
        <v>468</v>
      </c>
      <c r="D130" s="489" t="s">
        <v>469</v>
      </c>
      <c r="E130" s="488" t="s">
        <v>2194</v>
      </c>
      <c r="F130" s="489" t="s">
        <v>2195</v>
      </c>
      <c r="G130" s="488" t="s">
        <v>2202</v>
      </c>
      <c r="H130" s="488" t="s">
        <v>2208</v>
      </c>
      <c r="I130" s="491">
        <v>0.62999999523162842</v>
      </c>
      <c r="J130" s="491">
        <v>400</v>
      </c>
      <c r="K130" s="492">
        <v>252</v>
      </c>
    </row>
    <row r="131" spans="1:11" ht="14.45" customHeight="1" x14ac:dyDescent="0.2">
      <c r="A131" s="486" t="s">
        <v>462</v>
      </c>
      <c r="B131" s="487" t="s">
        <v>463</v>
      </c>
      <c r="C131" s="488" t="s">
        <v>468</v>
      </c>
      <c r="D131" s="489" t="s">
        <v>469</v>
      </c>
      <c r="E131" s="488" t="s">
        <v>2194</v>
      </c>
      <c r="F131" s="489" t="s">
        <v>2195</v>
      </c>
      <c r="G131" s="488" t="s">
        <v>2204</v>
      </c>
      <c r="H131" s="488" t="s">
        <v>2209</v>
      </c>
      <c r="I131" s="491">
        <v>0.62999999523162842</v>
      </c>
      <c r="J131" s="491">
        <v>1000</v>
      </c>
      <c r="K131" s="492">
        <v>630</v>
      </c>
    </row>
    <row r="132" spans="1:11" ht="14.45" customHeight="1" x14ac:dyDescent="0.2">
      <c r="A132" s="486" t="s">
        <v>462</v>
      </c>
      <c r="B132" s="487" t="s">
        <v>463</v>
      </c>
      <c r="C132" s="488" t="s">
        <v>468</v>
      </c>
      <c r="D132" s="489" t="s">
        <v>469</v>
      </c>
      <c r="E132" s="488" t="s">
        <v>2210</v>
      </c>
      <c r="F132" s="489" t="s">
        <v>2211</v>
      </c>
      <c r="G132" s="488" t="s">
        <v>2212</v>
      </c>
      <c r="H132" s="488" t="s">
        <v>2213</v>
      </c>
      <c r="I132" s="491">
        <v>36.830001831054688</v>
      </c>
      <c r="J132" s="491">
        <v>1</v>
      </c>
      <c r="K132" s="492">
        <v>36.830001831054688</v>
      </c>
    </row>
    <row r="133" spans="1:11" ht="14.45" customHeight="1" x14ac:dyDescent="0.2">
      <c r="A133" s="486" t="s">
        <v>462</v>
      </c>
      <c r="B133" s="487" t="s">
        <v>463</v>
      </c>
      <c r="C133" s="488" t="s">
        <v>468</v>
      </c>
      <c r="D133" s="489" t="s">
        <v>469</v>
      </c>
      <c r="E133" s="488" t="s">
        <v>2210</v>
      </c>
      <c r="F133" s="489" t="s">
        <v>2211</v>
      </c>
      <c r="G133" s="488" t="s">
        <v>2214</v>
      </c>
      <c r="H133" s="488" t="s">
        <v>2215</v>
      </c>
      <c r="I133" s="491">
        <v>36.830001831054688</v>
      </c>
      <c r="J133" s="491">
        <v>1</v>
      </c>
      <c r="K133" s="492">
        <v>36.830001831054688</v>
      </c>
    </row>
    <row r="134" spans="1:11" ht="14.45" customHeight="1" x14ac:dyDescent="0.2">
      <c r="A134" s="486" t="s">
        <v>462</v>
      </c>
      <c r="B134" s="487" t="s">
        <v>463</v>
      </c>
      <c r="C134" s="488" t="s">
        <v>468</v>
      </c>
      <c r="D134" s="489" t="s">
        <v>469</v>
      </c>
      <c r="E134" s="488" t="s">
        <v>2210</v>
      </c>
      <c r="F134" s="489" t="s">
        <v>2211</v>
      </c>
      <c r="G134" s="488" t="s">
        <v>2216</v>
      </c>
      <c r="H134" s="488" t="s">
        <v>2217</v>
      </c>
      <c r="I134" s="491">
        <v>15.703333218892416</v>
      </c>
      <c r="J134" s="491">
        <v>4</v>
      </c>
      <c r="K134" s="492">
        <v>62.719999313354492</v>
      </c>
    </row>
    <row r="135" spans="1:11" ht="14.45" customHeight="1" x14ac:dyDescent="0.2">
      <c r="A135" s="486" t="s">
        <v>462</v>
      </c>
      <c r="B135" s="487" t="s">
        <v>463</v>
      </c>
      <c r="C135" s="488" t="s">
        <v>1966</v>
      </c>
      <c r="D135" s="489" t="s">
        <v>1967</v>
      </c>
      <c r="E135" s="488" t="s">
        <v>2006</v>
      </c>
      <c r="F135" s="489" t="s">
        <v>2007</v>
      </c>
      <c r="G135" s="488" t="s">
        <v>2218</v>
      </c>
      <c r="H135" s="488" t="s">
        <v>2219</v>
      </c>
      <c r="I135" s="491">
        <v>1.5</v>
      </c>
      <c r="J135" s="491">
        <v>200</v>
      </c>
      <c r="K135" s="492">
        <v>299.98001098632813</v>
      </c>
    </row>
    <row r="136" spans="1:11" ht="14.45" customHeight="1" x14ac:dyDescent="0.2">
      <c r="A136" s="486" t="s">
        <v>462</v>
      </c>
      <c r="B136" s="487" t="s">
        <v>463</v>
      </c>
      <c r="C136" s="488" t="s">
        <v>1966</v>
      </c>
      <c r="D136" s="489" t="s">
        <v>1967</v>
      </c>
      <c r="E136" s="488" t="s">
        <v>2181</v>
      </c>
      <c r="F136" s="489" t="s">
        <v>2182</v>
      </c>
      <c r="G136" s="488" t="s">
        <v>2220</v>
      </c>
      <c r="H136" s="488" t="s">
        <v>2221</v>
      </c>
      <c r="I136" s="491">
        <v>3.5999999046325684</v>
      </c>
      <c r="J136" s="491">
        <v>100</v>
      </c>
      <c r="K136" s="492">
        <v>359.989990234375</v>
      </c>
    </row>
    <row r="137" spans="1:11" ht="14.45" customHeight="1" x14ac:dyDescent="0.2">
      <c r="A137" s="486" t="s">
        <v>462</v>
      </c>
      <c r="B137" s="487" t="s">
        <v>463</v>
      </c>
      <c r="C137" s="488" t="s">
        <v>1966</v>
      </c>
      <c r="D137" s="489" t="s">
        <v>1967</v>
      </c>
      <c r="E137" s="488" t="s">
        <v>2181</v>
      </c>
      <c r="F137" s="489" t="s">
        <v>2182</v>
      </c>
      <c r="G137" s="488" t="s">
        <v>2222</v>
      </c>
      <c r="H137" s="488" t="s">
        <v>2223</v>
      </c>
      <c r="I137" s="491">
        <v>1.6000000238418579</v>
      </c>
      <c r="J137" s="491">
        <v>500</v>
      </c>
      <c r="K137" s="492">
        <v>799.96002197265625</v>
      </c>
    </row>
    <row r="138" spans="1:11" ht="14.45" customHeight="1" x14ac:dyDescent="0.2">
      <c r="A138" s="486" t="s">
        <v>462</v>
      </c>
      <c r="B138" s="487" t="s">
        <v>463</v>
      </c>
      <c r="C138" s="488" t="s">
        <v>1966</v>
      </c>
      <c r="D138" s="489" t="s">
        <v>1967</v>
      </c>
      <c r="E138" s="488" t="s">
        <v>2181</v>
      </c>
      <c r="F138" s="489" t="s">
        <v>2182</v>
      </c>
      <c r="G138" s="488" t="s">
        <v>2224</v>
      </c>
      <c r="H138" s="488" t="s">
        <v>2225</v>
      </c>
      <c r="I138" s="491">
        <v>1.3999999761581421</v>
      </c>
      <c r="J138" s="491">
        <v>500</v>
      </c>
      <c r="K138" s="492">
        <v>699.969970703125</v>
      </c>
    </row>
    <row r="139" spans="1:11" ht="14.45" customHeight="1" x14ac:dyDescent="0.2">
      <c r="A139" s="486" t="s">
        <v>462</v>
      </c>
      <c r="B139" s="487" t="s">
        <v>463</v>
      </c>
      <c r="C139" s="488" t="s">
        <v>1966</v>
      </c>
      <c r="D139" s="489" t="s">
        <v>1967</v>
      </c>
      <c r="E139" s="488" t="s">
        <v>2181</v>
      </c>
      <c r="F139" s="489" t="s">
        <v>2182</v>
      </c>
      <c r="G139" s="488" t="s">
        <v>2226</v>
      </c>
      <c r="H139" s="488" t="s">
        <v>2227</v>
      </c>
      <c r="I139" s="491">
        <v>1.3999999761581421</v>
      </c>
      <c r="J139" s="491">
        <v>1000</v>
      </c>
      <c r="K139" s="492">
        <v>1400.0899658203125</v>
      </c>
    </row>
    <row r="140" spans="1:11" ht="14.45" customHeight="1" x14ac:dyDescent="0.2">
      <c r="A140" s="486" t="s">
        <v>462</v>
      </c>
      <c r="B140" s="487" t="s">
        <v>463</v>
      </c>
      <c r="C140" s="488" t="s">
        <v>1966</v>
      </c>
      <c r="D140" s="489" t="s">
        <v>1967</v>
      </c>
      <c r="E140" s="488" t="s">
        <v>2181</v>
      </c>
      <c r="F140" s="489" t="s">
        <v>2182</v>
      </c>
      <c r="G140" s="488" t="s">
        <v>2228</v>
      </c>
      <c r="H140" s="488" t="s">
        <v>2229</v>
      </c>
      <c r="I140" s="491">
        <v>1.6000000238418579</v>
      </c>
      <c r="J140" s="491">
        <v>1000</v>
      </c>
      <c r="K140" s="492">
        <v>1600.030029296875</v>
      </c>
    </row>
    <row r="141" spans="1:11" ht="14.45" customHeight="1" x14ac:dyDescent="0.2">
      <c r="A141" s="486" t="s">
        <v>462</v>
      </c>
      <c r="B141" s="487" t="s">
        <v>463</v>
      </c>
      <c r="C141" s="488" t="s">
        <v>1966</v>
      </c>
      <c r="D141" s="489" t="s">
        <v>1967</v>
      </c>
      <c r="E141" s="488" t="s">
        <v>2181</v>
      </c>
      <c r="F141" s="489" t="s">
        <v>2182</v>
      </c>
      <c r="G141" s="488" t="s">
        <v>2230</v>
      </c>
      <c r="H141" s="488" t="s">
        <v>2231</v>
      </c>
      <c r="I141" s="491">
        <v>1.2999999523162842</v>
      </c>
      <c r="J141" s="491">
        <v>200</v>
      </c>
      <c r="K141" s="492">
        <v>259.98001098632813</v>
      </c>
    </row>
    <row r="142" spans="1:11" ht="14.45" customHeight="1" x14ac:dyDescent="0.2">
      <c r="A142" s="486" t="s">
        <v>462</v>
      </c>
      <c r="B142" s="487" t="s">
        <v>463</v>
      </c>
      <c r="C142" s="488" t="s">
        <v>1966</v>
      </c>
      <c r="D142" s="489" t="s">
        <v>1967</v>
      </c>
      <c r="E142" s="488" t="s">
        <v>2194</v>
      </c>
      <c r="F142" s="489" t="s">
        <v>2195</v>
      </c>
      <c r="G142" s="488" t="s">
        <v>2204</v>
      </c>
      <c r="H142" s="488" t="s">
        <v>2205</v>
      </c>
      <c r="I142" s="491">
        <v>0.62999999523162842</v>
      </c>
      <c r="J142" s="491">
        <v>200</v>
      </c>
      <c r="K142" s="492">
        <v>126</v>
      </c>
    </row>
    <row r="143" spans="1:11" ht="14.45" customHeight="1" x14ac:dyDescent="0.2">
      <c r="A143" s="486" t="s">
        <v>462</v>
      </c>
      <c r="B143" s="487" t="s">
        <v>463</v>
      </c>
      <c r="C143" s="488" t="s">
        <v>1966</v>
      </c>
      <c r="D143" s="489" t="s">
        <v>1967</v>
      </c>
      <c r="E143" s="488" t="s">
        <v>2194</v>
      </c>
      <c r="F143" s="489" t="s">
        <v>2195</v>
      </c>
      <c r="G143" s="488" t="s">
        <v>2206</v>
      </c>
      <c r="H143" s="488" t="s">
        <v>2207</v>
      </c>
      <c r="I143" s="491">
        <v>0.62000000476837158</v>
      </c>
      <c r="J143" s="491">
        <v>400</v>
      </c>
      <c r="K143" s="492">
        <v>248</v>
      </c>
    </row>
    <row r="144" spans="1:11" ht="14.45" customHeight="1" x14ac:dyDescent="0.2">
      <c r="A144" s="486" t="s">
        <v>462</v>
      </c>
      <c r="B144" s="487" t="s">
        <v>463</v>
      </c>
      <c r="C144" s="488" t="s">
        <v>473</v>
      </c>
      <c r="D144" s="489" t="s">
        <v>474</v>
      </c>
      <c r="E144" s="488" t="s">
        <v>1977</v>
      </c>
      <c r="F144" s="489" t="s">
        <v>1978</v>
      </c>
      <c r="G144" s="488" t="s">
        <v>2000</v>
      </c>
      <c r="H144" s="488" t="s">
        <v>2001</v>
      </c>
      <c r="I144" s="491">
        <v>30.5</v>
      </c>
      <c r="J144" s="491">
        <v>4</v>
      </c>
      <c r="K144" s="492">
        <v>122</v>
      </c>
    </row>
    <row r="145" spans="1:11" ht="14.45" customHeight="1" x14ac:dyDescent="0.2">
      <c r="A145" s="486" t="s">
        <v>462</v>
      </c>
      <c r="B145" s="487" t="s">
        <v>463</v>
      </c>
      <c r="C145" s="488" t="s">
        <v>473</v>
      </c>
      <c r="D145" s="489" t="s">
        <v>474</v>
      </c>
      <c r="E145" s="488" t="s">
        <v>2006</v>
      </c>
      <c r="F145" s="489" t="s">
        <v>2007</v>
      </c>
      <c r="G145" s="488" t="s">
        <v>2018</v>
      </c>
      <c r="H145" s="488" t="s">
        <v>2019</v>
      </c>
      <c r="I145" s="491">
        <v>1.4999999664723873E-2</v>
      </c>
      <c r="J145" s="491">
        <v>300</v>
      </c>
      <c r="K145" s="492">
        <v>4</v>
      </c>
    </row>
    <row r="146" spans="1:11" ht="14.45" customHeight="1" x14ac:dyDescent="0.2">
      <c r="A146" s="486" t="s">
        <v>462</v>
      </c>
      <c r="B146" s="487" t="s">
        <v>463</v>
      </c>
      <c r="C146" s="488" t="s">
        <v>473</v>
      </c>
      <c r="D146" s="489" t="s">
        <v>474</v>
      </c>
      <c r="E146" s="488" t="s">
        <v>2006</v>
      </c>
      <c r="F146" s="489" t="s">
        <v>2007</v>
      </c>
      <c r="G146" s="488" t="s">
        <v>2018</v>
      </c>
      <c r="H146" s="488" t="s">
        <v>2020</v>
      </c>
      <c r="I146" s="491">
        <v>9.9999997764825821E-3</v>
      </c>
      <c r="J146" s="491">
        <v>100</v>
      </c>
      <c r="K146" s="492">
        <v>1</v>
      </c>
    </row>
    <row r="147" spans="1:11" ht="14.45" customHeight="1" x14ac:dyDescent="0.2">
      <c r="A147" s="486" t="s">
        <v>462</v>
      </c>
      <c r="B147" s="487" t="s">
        <v>463</v>
      </c>
      <c r="C147" s="488" t="s">
        <v>473</v>
      </c>
      <c r="D147" s="489" t="s">
        <v>474</v>
      </c>
      <c r="E147" s="488" t="s">
        <v>2006</v>
      </c>
      <c r="F147" s="489" t="s">
        <v>2007</v>
      </c>
      <c r="G147" s="488" t="s">
        <v>2232</v>
      </c>
      <c r="H147" s="488" t="s">
        <v>2233</v>
      </c>
      <c r="I147" s="491">
        <v>64.129997253417969</v>
      </c>
      <c r="J147" s="491">
        <v>2</v>
      </c>
      <c r="K147" s="492">
        <v>128.25999450683594</v>
      </c>
    </row>
    <row r="148" spans="1:11" ht="14.45" customHeight="1" x14ac:dyDescent="0.2">
      <c r="A148" s="486" t="s">
        <v>462</v>
      </c>
      <c r="B148" s="487" t="s">
        <v>463</v>
      </c>
      <c r="C148" s="488" t="s">
        <v>473</v>
      </c>
      <c r="D148" s="489" t="s">
        <v>474</v>
      </c>
      <c r="E148" s="488" t="s">
        <v>2006</v>
      </c>
      <c r="F148" s="489" t="s">
        <v>2007</v>
      </c>
      <c r="G148" s="488" t="s">
        <v>2232</v>
      </c>
      <c r="H148" s="488" t="s">
        <v>2234</v>
      </c>
      <c r="I148" s="491">
        <v>54.450000762939453</v>
      </c>
      <c r="J148" s="491">
        <v>2</v>
      </c>
      <c r="K148" s="492">
        <v>108.90000152587891</v>
      </c>
    </row>
    <row r="149" spans="1:11" ht="14.45" customHeight="1" x14ac:dyDescent="0.2">
      <c r="A149" s="486" t="s">
        <v>462</v>
      </c>
      <c r="B149" s="487" t="s">
        <v>463</v>
      </c>
      <c r="C149" s="488" t="s">
        <v>473</v>
      </c>
      <c r="D149" s="489" t="s">
        <v>474</v>
      </c>
      <c r="E149" s="488" t="s">
        <v>2006</v>
      </c>
      <c r="F149" s="489" t="s">
        <v>2007</v>
      </c>
      <c r="G149" s="488" t="s">
        <v>2057</v>
      </c>
      <c r="H149" s="488" t="s">
        <v>2235</v>
      </c>
      <c r="I149" s="491">
        <v>1.8049999475479126</v>
      </c>
      <c r="J149" s="491">
        <v>90</v>
      </c>
      <c r="K149" s="492">
        <v>162.5</v>
      </c>
    </row>
    <row r="150" spans="1:11" ht="14.45" customHeight="1" x14ac:dyDescent="0.2">
      <c r="A150" s="486" t="s">
        <v>462</v>
      </c>
      <c r="B150" s="487" t="s">
        <v>463</v>
      </c>
      <c r="C150" s="488" t="s">
        <v>473</v>
      </c>
      <c r="D150" s="489" t="s">
        <v>474</v>
      </c>
      <c r="E150" s="488" t="s">
        <v>2006</v>
      </c>
      <c r="F150" s="489" t="s">
        <v>2007</v>
      </c>
      <c r="G150" s="488" t="s">
        <v>2079</v>
      </c>
      <c r="H150" s="488" t="s">
        <v>2080</v>
      </c>
      <c r="I150" s="491">
        <v>13.310000419616699</v>
      </c>
      <c r="J150" s="491">
        <v>4</v>
      </c>
      <c r="K150" s="492">
        <v>53.240001678466797</v>
      </c>
    </row>
    <row r="151" spans="1:11" ht="14.45" customHeight="1" x14ac:dyDescent="0.2">
      <c r="A151" s="486" t="s">
        <v>462</v>
      </c>
      <c r="B151" s="487" t="s">
        <v>463</v>
      </c>
      <c r="C151" s="488" t="s">
        <v>473</v>
      </c>
      <c r="D151" s="489" t="s">
        <v>474</v>
      </c>
      <c r="E151" s="488" t="s">
        <v>2006</v>
      </c>
      <c r="F151" s="489" t="s">
        <v>2007</v>
      </c>
      <c r="G151" s="488" t="s">
        <v>2081</v>
      </c>
      <c r="H151" s="488" t="s">
        <v>2082</v>
      </c>
      <c r="I151" s="491">
        <v>25.530000686645508</v>
      </c>
      <c r="J151" s="491">
        <v>4</v>
      </c>
      <c r="K151" s="492">
        <v>102.12000274658203</v>
      </c>
    </row>
    <row r="152" spans="1:11" ht="14.45" customHeight="1" x14ac:dyDescent="0.2">
      <c r="A152" s="486" t="s">
        <v>462</v>
      </c>
      <c r="B152" s="487" t="s">
        <v>463</v>
      </c>
      <c r="C152" s="488" t="s">
        <v>473</v>
      </c>
      <c r="D152" s="489" t="s">
        <v>474</v>
      </c>
      <c r="E152" s="488" t="s">
        <v>2006</v>
      </c>
      <c r="F152" s="489" t="s">
        <v>2007</v>
      </c>
      <c r="G152" s="488" t="s">
        <v>2083</v>
      </c>
      <c r="H152" s="488" t="s">
        <v>2084</v>
      </c>
      <c r="I152" s="491">
        <v>2.2899999618530273</v>
      </c>
      <c r="J152" s="491">
        <v>300</v>
      </c>
      <c r="K152" s="492">
        <v>687</v>
      </c>
    </row>
    <row r="153" spans="1:11" ht="14.45" customHeight="1" x14ac:dyDescent="0.2">
      <c r="A153" s="486" t="s">
        <v>462</v>
      </c>
      <c r="B153" s="487" t="s">
        <v>463</v>
      </c>
      <c r="C153" s="488" t="s">
        <v>473</v>
      </c>
      <c r="D153" s="489" t="s">
        <v>474</v>
      </c>
      <c r="E153" s="488" t="s">
        <v>2006</v>
      </c>
      <c r="F153" s="489" t="s">
        <v>2007</v>
      </c>
      <c r="G153" s="488" t="s">
        <v>2127</v>
      </c>
      <c r="H153" s="488" t="s">
        <v>2129</v>
      </c>
      <c r="I153" s="491">
        <v>2.369999885559082</v>
      </c>
      <c r="J153" s="491">
        <v>50</v>
      </c>
      <c r="K153" s="492">
        <v>118.5</v>
      </c>
    </row>
    <row r="154" spans="1:11" ht="14.45" customHeight="1" x14ac:dyDescent="0.2">
      <c r="A154" s="486" t="s">
        <v>462</v>
      </c>
      <c r="B154" s="487" t="s">
        <v>463</v>
      </c>
      <c r="C154" s="488" t="s">
        <v>473</v>
      </c>
      <c r="D154" s="489" t="s">
        <v>474</v>
      </c>
      <c r="E154" s="488" t="s">
        <v>2006</v>
      </c>
      <c r="F154" s="489" t="s">
        <v>2007</v>
      </c>
      <c r="G154" s="488" t="s">
        <v>2130</v>
      </c>
      <c r="H154" s="488" t="s">
        <v>2132</v>
      </c>
      <c r="I154" s="491">
        <v>1.9833333492279053</v>
      </c>
      <c r="J154" s="491">
        <v>400</v>
      </c>
      <c r="K154" s="492">
        <v>793</v>
      </c>
    </row>
    <row r="155" spans="1:11" ht="14.45" customHeight="1" x14ac:dyDescent="0.2">
      <c r="A155" s="486" t="s">
        <v>462</v>
      </c>
      <c r="B155" s="487" t="s">
        <v>463</v>
      </c>
      <c r="C155" s="488" t="s">
        <v>473</v>
      </c>
      <c r="D155" s="489" t="s">
        <v>474</v>
      </c>
      <c r="E155" s="488" t="s">
        <v>2006</v>
      </c>
      <c r="F155" s="489" t="s">
        <v>2007</v>
      </c>
      <c r="G155" s="488" t="s">
        <v>2137</v>
      </c>
      <c r="H155" s="488" t="s">
        <v>2138</v>
      </c>
      <c r="I155" s="491">
        <v>1.8999999761581421</v>
      </c>
      <c r="J155" s="491">
        <v>100</v>
      </c>
      <c r="K155" s="492">
        <v>190</v>
      </c>
    </row>
    <row r="156" spans="1:11" ht="14.45" customHeight="1" x14ac:dyDescent="0.2">
      <c r="A156" s="486" t="s">
        <v>462</v>
      </c>
      <c r="B156" s="487" t="s">
        <v>463</v>
      </c>
      <c r="C156" s="488" t="s">
        <v>473</v>
      </c>
      <c r="D156" s="489" t="s">
        <v>474</v>
      </c>
      <c r="E156" s="488" t="s">
        <v>2006</v>
      </c>
      <c r="F156" s="489" t="s">
        <v>2007</v>
      </c>
      <c r="G156" s="488" t="s">
        <v>2139</v>
      </c>
      <c r="H156" s="488" t="s">
        <v>2140</v>
      </c>
      <c r="I156" s="491">
        <v>2.7000000476837158</v>
      </c>
      <c r="J156" s="491">
        <v>100</v>
      </c>
      <c r="K156" s="492">
        <v>270</v>
      </c>
    </row>
    <row r="157" spans="1:11" ht="14.45" customHeight="1" x14ac:dyDescent="0.2">
      <c r="A157" s="486" t="s">
        <v>462</v>
      </c>
      <c r="B157" s="487" t="s">
        <v>463</v>
      </c>
      <c r="C157" s="488" t="s">
        <v>473</v>
      </c>
      <c r="D157" s="489" t="s">
        <v>474</v>
      </c>
      <c r="E157" s="488" t="s">
        <v>2006</v>
      </c>
      <c r="F157" s="489" t="s">
        <v>2007</v>
      </c>
      <c r="G157" s="488" t="s">
        <v>2143</v>
      </c>
      <c r="H157" s="488" t="s">
        <v>2144</v>
      </c>
      <c r="I157" s="491">
        <v>3.0699999332427979</v>
      </c>
      <c r="J157" s="491">
        <v>100</v>
      </c>
      <c r="K157" s="492">
        <v>307</v>
      </c>
    </row>
    <row r="158" spans="1:11" ht="14.45" customHeight="1" x14ac:dyDescent="0.2">
      <c r="A158" s="486" t="s">
        <v>462</v>
      </c>
      <c r="B158" s="487" t="s">
        <v>463</v>
      </c>
      <c r="C158" s="488" t="s">
        <v>473</v>
      </c>
      <c r="D158" s="489" t="s">
        <v>474</v>
      </c>
      <c r="E158" s="488" t="s">
        <v>2006</v>
      </c>
      <c r="F158" s="489" t="s">
        <v>2007</v>
      </c>
      <c r="G158" s="488" t="s">
        <v>2147</v>
      </c>
      <c r="H158" s="488" t="s">
        <v>2148</v>
      </c>
      <c r="I158" s="491">
        <v>3.0999999046325684</v>
      </c>
      <c r="J158" s="491">
        <v>400</v>
      </c>
      <c r="K158" s="492">
        <v>1240</v>
      </c>
    </row>
    <row r="159" spans="1:11" ht="14.45" customHeight="1" x14ac:dyDescent="0.2">
      <c r="A159" s="486" t="s">
        <v>462</v>
      </c>
      <c r="B159" s="487" t="s">
        <v>463</v>
      </c>
      <c r="C159" s="488" t="s">
        <v>473</v>
      </c>
      <c r="D159" s="489" t="s">
        <v>474</v>
      </c>
      <c r="E159" s="488" t="s">
        <v>2006</v>
      </c>
      <c r="F159" s="489" t="s">
        <v>2007</v>
      </c>
      <c r="G159" s="488" t="s">
        <v>2165</v>
      </c>
      <c r="H159" s="488" t="s">
        <v>2166</v>
      </c>
      <c r="I159" s="491">
        <v>2.5199999809265137</v>
      </c>
      <c r="J159" s="491">
        <v>200</v>
      </c>
      <c r="K159" s="492">
        <v>504</v>
      </c>
    </row>
    <row r="160" spans="1:11" ht="14.45" customHeight="1" x14ac:dyDescent="0.2">
      <c r="A160" s="486" t="s">
        <v>462</v>
      </c>
      <c r="B160" s="487" t="s">
        <v>463</v>
      </c>
      <c r="C160" s="488" t="s">
        <v>473</v>
      </c>
      <c r="D160" s="489" t="s">
        <v>474</v>
      </c>
      <c r="E160" s="488" t="s">
        <v>2181</v>
      </c>
      <c r="F160" s="489" t="s">
        <v>2182</v>
      </c>
      <c r="G160" s="488" t="s">
        <v>2188</v>
      </c>
      <c r="H160" s="488" t="s">
        <v>2189</v>
      </c>
      <c r="I160" s="491">
        <v>1.7999999523162842</v>
      </c>
      <c r="J160" s="491">
        <v>200</v>
      </c>
      <c r="K160" s="492">
        <v>360</v>
      </c>
    </row>
    <row r="161" spans="1:11" ht="14.45" customHeight="1" x14ac:dyDescent="0.2">
      <c r="A161" s="486" t="s">
        <v>462</v>
      </c>
      <c r="B161" s="487" t="s">
        <v>463</v>
      </c>
      <c r="C161" s="488" t="s">
        <v>473</v>
      </c>
      <c r="D161" s="489" t="s">
        <v>474</v>
      </c>
      <c r="E161" s="488" t="s">
        <v>2181</v>
      </c>
      <c r="F161" s="489" t="s">
        <v>2182</v>
      </c>
      <c r="G161" s="488" t="s">
        <v>2188</v>
      </c>
      <c r="H161" s="488" t="s">
        <v>2192</v>
      </c>
      <c r="I161" s="491">
        <v>1.7999999523162842</v>
      </c>
      <c r="J161" s="491">
        <v>400</v>
      </c>
      <c r="K161" s="492">
        <v>720</v>
      </c>
    </row>
    <row r="162" spans="1:11" ht="14.45" customHeight="1" x14ac:dyDescent="0.2">
      <c r="A162" s="486" t="s">
        <v>462</v>
      </c>
      <c r="B162" s="487" t="s">
        <v>463</v>
      </c>
      <c r="C162" s="488" t="s">
        <v>473</v>
      </c>
      <c r="D162" s="489" t="s">
        <v>474</v>
      </c>
      <c r="E162" s="488" t="s">
        <v>2181</v>
      </c>
      <c r="F162" s="489" t="s">
        <v>2182</v>
      </c>
      <c r="G162" s="488" t="s">
        <v>2190</v>
      </c>
      <c r="H162" s="488" t="s">
        <v>2193</v>
      </c>
      <c r="I162" s="491">
        <v>1.7999999523162842</v>
      </c>
      <c r="J162" s="491">
        <v>200</v>
      </c>
      <c r="K162" s="492">
        <v>360</v>
      </c>
    </row>
    <row r="163" spans="1:11" ht="14.45" customHeight="1" x14ac:dyDescent="0.2">
      <c r="A163" s="486" t="s">
        <v>462</v>
      </c>
      <c r="B163" s="487" t="s">
        <v>463</v>
      </c>
      <c r="C163" s="488" t="s">
        <v>473</v>
      </c>
      <c r="D163" s="489" t="s">
        <v>474</v>
      </c>
      <c r="E163" s="488" t="s">
        <v>2194</v>
      </c>
      <c r="F163" s="489" t="s">
        <v>2195</v>
      </c>
      <c r="G163" s="488" t="s">
        <v>2202</v>
      </c>
      <c r="H163" s="488" t="s">
        <v>2203</v>
      </c>
      <c r="I163" s="491">
        <v>0.62999999523162842</v>
      </c>
      <c r="J163" s="491">
        <v>1000</v>
      </c>
      <c r="K163" s="492">
        <v>630</v>
      </c>
    </row>
    <row r="164" spans="1:11" ht="14.45" customHeight="1" x14ac:dyDescent="0.2">
      <c r="A164" s="486" t="s">
        <v>462</v>
      </c>
      <c r="B164" s="487" t="s">
        <v>463</v>
      </c>
      <c r="C164" s="488" t="s">
        <v>473</v>
      </c>
      <c r="D164" s="489" t="s">
        <v>474</v>
      </c>
      <c r="E164" s="488" t="s">
        <v>2194</v>
      </c>
      <c r="F164" s="489" t="s">
        <v>2195</v>
      </c>
      <c r="G164" s="488" t="s">
        <v>2204</v>
      </c>
      <c r="H164" s="488" t="s">
        <v>2205</v>
      </c>
      <c r="I164" s="491">
        <v>0.62999999523162842</v>
      </c>
      <c r="J164" s="491">
        <v>600</v>
      </c>
      <c r="K164" s="492">
        <v>378</v>
      </c>
    </row>
    <row r="165" spans="1:11" ht="14.45" customHeight="1" thickBot="1" x14ac:dyDescent="0.25">
      <c r="A165" s="493" t="s">
        <v>462</v>
      </c>
      <c r="B165" s="494" t="s">
        <v>463</v>
      </c>
      <c r="C165" s="495" t="s">
        <v>473</v>
      </c>
      <c r="D165" s="496" t="s">
        <v>474</v>
      </c>
      <c r="E165" s="495" t="s">
        <v>2194</v>
      </c>
      <c r="F165" s="496" t="s">
        <v>2195</v>
      </c>
      <c r="G165" s="495" t="s">
        <v>2206</v>
      </c>
      <c r="H165" s="495" t="s">
        <v>2207</v>
      </c>
      <c r="I165" s="498">
        <v>0.62999999523162842</v>
      </c>
      <c r="J165" s="498">
        <v>1200</v>
      </c>
      <c r="K165" s="499">
        <v>756</v>
      </c>
    </row>
  </sheetData>
  <autoFilter ref="A4:K4" xr:uid="{00000000-0009-0000-0000-000019000000}"/>
  <mergeCells count="2">
    <mergeCell ref="A1:K1"/>
    <mergeCell ref="C3:G3"/>
  </mergeCells>
  <hyperlinks>
    <hyperlink ref="A2" location="Obsah!A1" display="Zpět na Obsah  KL 01  1.-4.měsíc" xr:uid="{811061D1-AE75-4C55-9C75-F72AE07F14C1}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23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277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231" customWidth="1"/>
    <col min="18" max="18" width="7.28515625" style="276" customWidth="1"/>
    <col min="19" max="19" width="8" style="231" customWidth="1"/>
    <col min="21" max="21" width="11.28515625" bestFit="1" customWidth="1"/>
  </cols>
  <sheetData>
    <row r="1" spans="1:19" ht="19.5" thickBot="1" x14ac:dyDescent="0.35">
      <c r="A1" s="415" t="s">
        <v>105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  <c r="S1" s="361"/>
    </row>
    <row r="2" spans="1:19" ht="15.75" thickBot="1" x14ac:dyDescent="0.3">
      <c r="A2" s="459" t="s">
        <v>270</v>
      </c>
      <c r="B2" s="233"/>
    </row>
    <row r="3" spans="1:19" x14ac:dyDescent="0.25">
      <c r="A3" s="427" t="s">
        <v>191</v>
      </c>
      <c r="B3" s="428"/>
      <c r="C3" s="429" t="s">
        <v>180</v>
      </c>
      <c r="D3" s="430"/>
      <c r="E3" s="430"/>
      <c r="F3" s="431"/>
      <c r="G3" s="432" t="s">
        <v>181</v>
      </c>
      <c r="H3" s="433"/>
      <c r="I3" s="433"/>
      <c r="J3" s="434"/>
      <c r="K3" s="435" t="s">
        <v>190</v>
      </c>
      <c r="L3" s="436"/>
      <c r="M3" s="436"/>
      <c r="N3" s="436"/>
      <c r="O3" s="437"/>
      <c r="P3" s="433" t="s">
        <v>242</v>
      </c>
      <c r="Q3" s="433"/>
      <c r="R3" s="433"/>
      <c r="S3" s="434"/>
    </row>
    <row r="4" spans="1:19" ht="15.75" thickBot="1" x14ac:dyDescent="0.3">
      <c r="A4" s="407">
        <v>2020</v>
      </c>
      <c r="B4" s="408"/>
      <c r="C4" s="409" t="s">
        <v>241</v>
      </c>
      <c r="D4" s="411" t="s">
        <v>106</v>
      </c>
      <c r="E4" s="411" t="s">
        <v>74</v>
      </c>
      <c r="F4" s="413" t="s">
        <v>67</v>
      </c>
      <c r="G4" s="401" t="s">
        <v>182</v>
      </c>
      <c r="H4" s="403" t="s">
        <v>186</v>
      </c>
      <c r="I4" s="403" t="s">
        <v>240</v>
      </c>
      <c r="J4" s="405" t="s">
        <v>183</v>
      </c>
      <c r="K4" s="424" t="s">
        <v>239</v>
      </c>
      <c r="L4" s="425"/>
      <c r="M4" s="425"/>
      <c r="N4" s="426"/>
      <c r="O4" s="413" t="s">
        <v>238</v>
      </c>
      <c r="P4" s="416" t="s">
        <v>237</v>
      </c>
      <c r="Q4" s="416" t="s">
        <v>193</v>
      </c>
      <c r="R4" s="418" t="s">
        <v>74</v>
      </c>
      <c r="S4" s="420" t="s">
        <v>192</v>
      </c>
    </row>
    <row r="5" spans="1:19" s="311" customFormat="1" ht="19.149999999999999" customHeight="1" x14ac:dyDescent="0.25">
      <c r="A5" s="422" t="s">
        <v>236</v>
      </c>
      <c r="B5" s="423"/>
      <c r="C5" s="410"/>
      <c r="D5" s="412"/>
      <c r="E5" s="412"/>
      <c r="F5" s="414"/>
      <c r="G5" s="402"/>
      <c r="H5" s="404"/>
      <c r="I5" s="404"/>
      <c r="J5" s="406"/>
      <c r="K5" s="314" t="s">
        <v>184</v>
      </c>
      <c r="L5" s="313" t="s">
        <v>185</v>
      </c>
      <c r="M5" s="313" t="s">
        <v>235</v>
      </c>
      <c r="N5" s="312" t="s">
        <v>3</v>
      </c>
      <c r="O5" s="414"/>
      <c r="P5" s="417"/>
      <c r="Q5" s="417"/>
      <c r="R5" s="419"/>
      <c r="S5" s="421"/>
    </row>
    <row r="6" spans="1:19" ht="15.75" thickBot="1" x14ac:dyDescent="0.3">
      <c r="A6" s="399" t="s">
        <v>179</v>
      </c>
      <c r="B6" s="400"/>
      <c r="C6" s="310">
        <f ca="1">SUM(Tabulka[01 uv_sk])/2</f>
        <v>12.22</v>
      </c>
      <c r="D6" s="308"/>
      <c r="E6" s="308"/>
      <c r="F6" s="307"/>
      <c r="G6" s="309">
        <f ca="1">SUM(Tabulka[05 h_vram])/2</f>
        <v>7760.55</v>
      </c>
      <c r="H6" s="308">
        <f ca="1">SUM(Tabulka[06 h_naduv])/2</f>
        <v>0</v>
      </c>
      <c r="I6" s="308">
        <f ca="1">SUM(Tabulka[07 h_nadzk])/2</f>
        <v>0</v>
      </c>
      <c r="J6" s="307">
        <f ca="1">SUM(Tabulka[08 h_oon])/2</f>
        <v>208</v>
      </c>
      <c r="K6" s="309">
        <f ca="1">SUM(Tabulka[09 m_kl])/2</f>
        <v>0</v>
      </c>
      <c r="L6" s="308">
        <f ca="1">SUM(Tabulka[10 m_gr])/2</f>
        <v>0</v>
      </c>
      <c r="M6" s="308">
        <f ca="1">SUM(Tabulka[11 m_jo])/2</f>
        <v>0</v>
      </c>
      <c r="N6" s="308">
        <f ca="1">SUM(Tabulka[12 m_oc])/2</f>
        <v>0</v>
      </c>
      <c r="O6" s="307">
        <f ca="1">SUM(Tabulka[13 m_sk])/2</f>
        <v>2421394</v>
      </c>
      <c r="P6" s="306">
        <f ca="1">SUM(Tabulka[14_vzsk])/2</f>
        <v>9600</v>
      </c>
      <c r="Q6" s="306">
        <f ca="1">SUM(Tabulka[15_vzpl])/2</f>
        <v>6350.1955034213106</v>
      </c>
      <c r="R6" s="305">
        <f ca="1">IF(Q6=0,0,P6/Q6)</f>
        <v>1.5117644795074079</v>
      </c>
      <c r="S6" s="304">
        <f ca="1">Q6-P6</f>
        <v>-3249.8044965786894</v>
      </c>
    </row>
    <row r="7" spans="1:19" hidden="1" x14ac:dyDescent="0.25">
      <c r="A7" s="303" t="s">
        <v>234</v>
      </c>
      <c r="B7" s="302" t="s">
        <v>233</v>
      </c>
      <c r="C7" s="301" t="s">
        <v>232</v>
      </c>
      <c r="D7" s="300" t="s">
        <v>231</v>
      </c>
      <c r="E7" s="299" t="s">
        <v>230</v>
      </c>
      <c r="F7" s="298" t="s">
        <v>229</v>
      </c>
      <c r="G7" s="297" t="s">
        <v>228</v>
      </c>
      <c r="H7" s="295" t="s">
        <v>227</v>
      </c>
      <c r="I7" s="295" t="s">
        <v>226</v>
      </c>
      <c r="J7" s="294" t="s">
        <v>225</v>
      </c>
      <c r="K7" s="296" t="s">
        <v>224</v>
      </c>
      <c r="L7" s="295" t="s">
        <v>223</v>
      </c>
      <c r="M7" s="295" t="s">
        <v>222</v>
      </c>
      <c r="N7" s="294" t="s">
        <v>221</v>
      </c>
      <c r="O7" s="293" t="s">
        <v>220</v>
      </c>
      <c r="P7" s="292" t="s">
        <v>219</v>
      </c>
      <c r="Q7" s="291" t="s">
        <v>218</v>
      </c>
      <c r="R7" s="290" t="s">
        <v>217</v>
      </c>
      <c r="S7" s="289" t="s">
        <v>216</v>
      </c>
    </row>
    <row r="8" spans="1:19" x14ac:dyDescent="0.25">
      <c r="A8" s="286" t="s">
        <v>215</v>
      </c>
      <c r="B8" s="285"/>
      <c r="C8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3.5200000000000005</v>
      </c>
      <c r="D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2334.8000000000002</v>
      </c>
      <c r="H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208</v>
      </c>
      <c r="K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8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1154514</v>
      </c>
      <c r="P8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9600</v>
      </c>
      <c r="Q8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4266.8621700879767</v>
      </c>
      <c r="R8" s="288">
        <f ca="1">IF(Tabulka[[#This Row],[15_vzpl]]=0,"",Tabulka[[#This Row],[14_vzsk]]/Tabulka[[#This Row],[15_vzpl]])</f>
        <v>2.2498969072164949</v>
      </c>
      <c r="S8" s="287">
        <f ca="1">IF(Tabulka[[#This Row],[15_vzpl]]-Tabulka[[#This Row],[14_vzsk]]=0,"",Tabulka[[#This Row],[15_vzpl]]-Tabulka[[#This Row],[14_vzsk]])</f>
        <v>-5333.1378299120233</v>
      </c>
    </row>
    <row r="9" spans="1:19" x14ac:dyDescent="0.25">
      <c r="A9" s="286">
        <v>99</v>
      </c>
      <c r="B9" s="285" t="s">
        <v>2245</v>
      </c>
      <c r="C9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0.1</v>
      </c>
      <c r="D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</v>
      </c>
      <c r="H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96</v>
      </c>
      <c r="K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9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39657</v>
      </c>
      <c r="P9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9600</v>
      </c>
      <c r="Q9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4266.8621700879767</v>
      </c>
      <c r="R9" s="288">
        <f ca="1">IF(Tabulka[[#This Row],[15_vzpl]]=0,"",Tabulka[[#This Row],[14_vzsk]]/Tabulka[[#This Row],[15_vzpl]])</f>
        <v>2.2498969072164949</v>
      </c>
      <c r="S9" s="287">
        <f ca="1">IF(Tabulka[[#This Row],[15_vzpl]]-Tabulka[[#This Row],[14_vzsk]]=0,"",Tabulka[[#This Row],[15_vzpl]]-Tabulka[[#This Row],[14_vzsk]])</f>
        <v>-5333.1378299120233</v>
      </c>
    </row>
    <row r="10" spans="1:19" x14ac:dyDescent="0.25">
      <c r="A10" s="286">
        <v>101</v>
      </c>
      <c r="B10" s="285" t="s">
        <v>2246</v>
      </c>
      <c r="C10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3.4200000000000004</v>
      </c>
      <c r="D1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2306.8000000000002</v>
      </c>
      <c r="H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112</v>
      </c>
      <c r="K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0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1114857</v>
      </c>
      <c r="P10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288" t="str">
        <f ca="1">IF(Tabulka[[#This Row],[15_vzpl]]=0,"",Tabulka[[#This Row],[14_vzsk]]/Tabulka[[#This Row],[15_vzpl]])</f>
        <v/>
      </c>
      <c r="S10" s="287" t="str">
        <f ca="1">IF(Tabulka[[#This Row],[15_vzpl]]-Tabulka[[#This Row],[14_vzsk]]=0,"",Tabulka[[#This Row],[15_vzpl]]-Tabulka[[#This Row],[14_vzsk]])</f>
        <v/>
      </c>
    </row>
    <row r="11" spans="1:19" x14ac:dyDescent="0.25">
      <c r="A11" s="286" t="s">
        <v>2237</v>
      </c>
      <c r="B11" s="285"/>
      <c r="C11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8.1999999999999993</v>
      </c>
      <c r="D1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5153.75</v>
      </c>
      <c r="H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1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1219221</v>
      </c>
      <c r="P11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2083.3333333333335</v>
      </c>
      <c r="R11" s="288">
        <f ca="1">IF(Tabulka[[#This Row],[15_vzpl]]=0,"",Tabulka[[#This Row],[14_vzsk]]/Tabulka[[#This Row],[15_vzpl]])</f>
        <v>0</v>
      </c>
      <c r="S11" s="287">
        <f ca="1">IF(Tabulka[[#This Row],[15_vzpl]]-Tabulka[[#This Row],[14_vzsk]]=0,"",Tabulka[[#This Row],[15_vzpl]]-Tabulka[[#This Row],[14_vzsk]])</f>
        <v>2083.3333333333335</v>
      </c>
    </row>
    <row r="12" spans="1:19" x14ac:dyDescent="0.25">
      <c r="A12" s="286">
        <v>303</v>
      </c>
      <c r="B12" s="285" t="s">
        <v>2247</v>
      </c>
      <c r="C12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4.2</v>
      </c>
      <c r="D1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1896.5</v>
      </c>
      <c r="H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2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467758</v>
      </c>
      <c r="P12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2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2083.3333333333335</v>
      </c>
      <c r="R12" s="288">
        <f ca="1">IF(Tabulka[[#This Row],[15_vzpl]]=0,"",Tabulka[[#This Row],[14_vzsk]]/Tabulka[[#This Row],[15_vzpl]])</f>
        <v>0</v>
      </c>
      <c r="S12" s="287">
        <f ca="1">IF(Tabulka[[#This Row],[15_vzpl]]-Tabulka[[#This Row],[14_vzsk]]=0,"",Tabulka[[#This Row],[15_vzpl]]-Tabulka[[#This Row],[14_vzsk]])</f>
        <v>2083.3333333333335</v>
      </c>
    </row>
    <row r="13" spans="1:19" x14ac:dyDescent="0.25">
      <c r="A13" s="286">
        <v>305</v>
      </c>
      <c r="B13" s="285" t="s">
        <v>2248</v>
      </c>
      <c r="C13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831.75</v>
      </c>
      <c r="H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3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248289</v>
      </c>
      <c r="P13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3" s="288" t="str">
        <f ca="1">IF(Tabulka[[#This Row],[15_vzpl]]=0,"",Tabulka[[#This Row],[14_vzsk]]/Tabulka[[#This Row],[15_vzpl]])</f>
        <v/>
      </c>
      <c r="S13" s="287" t="str">
        <f ca="1">IF(Tabulka[[#This Row],[15_vzpl]]-Tabulka[[#This Row],[14_vzsk]]=0,"",Tabulka[[#This Row],[15_vzpl]]-Tabulka[[#This Row],[14_vzsk]])</f>
        <v/>
      </c>
    </row>
    <row r="14" spans="1:19" x14ac:dyDescent="0.25">
      <c r="A14" s="286">
        <v>424</v>
      </c>
      <c r="B14" s="285" t="s">
        <v>2249</v>
      </c>
      <c r="C14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4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829.5</v>
      </c>
      <c r="H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4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130471</v>
      </c>
      <c r="P14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288" t="str">
        <f ca="1">IF(Tabulka[[#This Row],[15_vzpl]]=0,"",Tabulka[[#This Row],[14_vzsk]]/Tabulka[[#This Row],[15_vzpl]])</f>
        <v/>
      </c>
      <c r="S14" s="287" t="str">
        <f ca="1">IF(Tabulka[[#This Row],[15_vzpl]]-Tabulka[[#This Row],[14_vzsk]]=0,"",Tabulka[[#This Row],[15_vzpl]]-Tabulka[[#This Row],[14_vzsk]])</f>
        <v/>
      </c>
    </row>
    <row r="15" spans="1:19" x14ac:dyDescent="0.25">
      <c r="A15" s="286">
        <v>524</v>
      </c>
      <c r="B15" s="285" t="s">
        <v>2250</v>
      </c>
      <c r="C15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15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1596</v>
      </c>
      <c r="H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5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372703</v>
      </c>
      <c r="P15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288" t="str">
        <f ca="1">IF(Tabulka[[#This Row],[15_vzpl]]=0,"",Tabulka[[#This Row],[14_vzsk]]/Tabulka[[#This Row],[15_vzpl]])</f>
        <v/>
      </c>
      <c r="S15" s="287" t="str">
        <f ca="1">IF(Tabulka[[#This Row],[15_vzpl]]-Tabulka[[#This Row],[14_vzsk]]=0,"",Tabulka[[#This Row],[15_vzpl]]-Tabulka[[#This Row],[14_vzsk]])</f>
        <v/>
      </c>
    </row>
    <row r="16" spans="1:19" x14ac:dyDescent="0.25">
      <c r="A16" s="286" t="s">
        <v>2238</v>
      </c>
      <c r="B16" s="285"/>
      <c r="C16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0.5</v>
      </c>
      <c r="D16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272</v>
      </c>
      <c r="H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6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6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47659</v>
      </c>
      <c r="P16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288" t="str">
        <f ca="1">IF(Tabulka[[#This Row],[15_vzpl]]=0,"",Tabulka[[#This Row],[14_vzsk]]/Tabulka[[#This Row],[15_vzpl]])</f>
        <v/>
      </c>
      <c r="S16" s="287" t="str">
        <f ca="1">IF(Tabulka[[#This Row],[15_vzpl]]-Tabulka[[#This Row],[14_vzsk]]=0,"",Tabulka[[#This Row],[15_vzpl]]-Tabulka[[#This Row],[14_vzsk]])</f>
        <v/>
      </c>
    </row>
    <row r="17" spans="1:19" x14ac:dyDescent="0.25">
      <c r="A17" s="286">
        <v>30</v>
      </c>
      <c r="B17" s="285" t="s">
        <v>2251</v>
      </c>
      <c r="C17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0.5</v>
      </c>
      <c r="D17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272</v>
      </c>
      <c r="H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7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7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47659</v>
      </c>
      <c r="P17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288" t="str">
        <f ca="1">IF(Tabulka[[#This Row],[15_vzpl]]=0,"",Tabulka[[#This Row],[14_vzsk]]/Tabulka[[#This Row],[15_vzpl]])</f>
        <v/>
      </c>
      <c r="S17" s="287" t="str">
        <f ca="1">IF(Tabulka[[#This Row],[15_vzpl]]-Tabulka[[#This Row],[14_vzsk]]=0,"",Tabulka[[#This Row],[15_vzpl]]-Tabulka[[#This Row],[14_vzsk]])</f>
        <v/>
      </c>
    </row>
    <row r="18" spans="1:19" x14ac:dyDescent="0.25">
      <c r="A18" t="s">
        <v>244</v>
      </c>
    </row>
    <row r="19" spans="1:19" x14ac:dyDescent="0.25">
      <c r="A19" s="113" t="s">
        <v>160</v>
      </c>
    </row>
    <row r="20" spans="1:19" x14ac:dyDescent="0.25">
      <c r="A20" s="114" t="s">
        <v>214</v>
      </c>
    </row>
    <row r="21" spans="1:19" x14ac:dyDescent="0.25">
      <c r="A21" s="278" t="s">
        <v>213</v>
      </c>
    </row>
    <row r="22" spans="1:19" x14ac:dyDescent="0.25">
      <c r="A22" s="235" t="s">
        <v>189</v>
      </c>
    </row>
    <row r="23" spans="1:19" x14ac:dyDescent="0.25">
      <c r="A23" s="237" t="s">
        <v>194</v>
      </c>
    </row>
  </sheetData>
  <mergeCells count="23"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</mergeCells>
  <conditionalFormatting sqref="S6:S17">
    <cfRule type="cellIs" dxfId="4" priority="3" operator="lessThan">
      <formula>0</formula>
    </cfRule>
  </conditionalFormatting>
  <conditionalFormatting sqref="R6:R17">
    <cfRule type="cellIs" dxfId="3" priority="4" operator="greaterThan">
      <formula>1</formula>
    </cfRule>
  </conditionalFormatting>
  <conditionalFormatting sqref="A8:S17">
    <cfRule type="expression" dxfId="2" priority="2">
      <formula>$B8=""</formula>
    </cfRule>
  </conditionalFormatting>
  <conditionalFormatting sqref="P8:S17">
    <cfRule type="expression" dxfId="1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36BAA104-C001-457F-AD5A-A71C699ADA66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58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2244</v>
      </c>
    </row>
    <row r="2" spans="1:19" x14ac:dyDescent="0.25">
      <c r="A2" s="459" t="s">
        <v>270</v>
      </c>
    </row>
    <row r="3" spans="1:19" x14ac:dyDescent="0.25">
      <c r="A3" s="324" t="s">
        <v>166</v>
      </c>
      <c r="B3" s="323">
        <v>2020</v>
      </c>
      <c r="C3" t="s">
        <v>243</v>
      </c>
      <c r="D3" t="s">
        <v>234</v>
      </c>
      <c r="E3" t="s">
        <v>232</v>
      </c>
      <c r="F3" t="s">
        <v>231</v>
      </c>
      <c r="G3" t="s">
        <v>230</v>
      </c>
      <c r="H3" t="s">
        <v>229</v>
      </c>
      <c r="I3" t="s">
        <v>228</v>
      </c>
      <c r="J3" t="s">
        <v>227</v>
      </c>
      <c r="K3" t="s">
        <v>226</v>
      </c>
      <c r="L3" t="s">
        <v>225</v>
      </c>
      <c r="M3" t="s">
        <v>224</v>
      </c>
      <c r="N3" t="s">
        <v>223</v>
      </c>
      <c r="O3" t="s">
        <v>222</v>
      </c>
      <c r="P3" t="s">
        <v>221</v>
      </c>
      <c r="Q3" t="s">
        <v>220</v>
      </c>
      <c r="R3" t="s">
        <v>219</v>
      </c>
      <c r="S3" t="s">
        <v>218</v>
      </c>
    </row>
    <row r="4" spans="1:19" x14ac:dyDescent="0.25">
      <c r="A4" s="322" t="s">
        <v>167</v>
      </c>
      <c r="B4" s="321">
        <v>1</v>
      </c>
      <c r="C4" s="316">
        <v>1</v>
      </c>
      <c r="D4" s="316" t="s">
        <v>215</v>
      </c>
      <c r="E4" s="315">
        <v>3.6</v>
      </c>
      <c r="F4" s="315"/>
      <c r="G4" s="315"/>
      <c r="H4" s="315"/>
      <c r="I4" s="315">
        <v>581.6</v>
      </c>
      <c r="J4" s="315"/>
      <c r="K4" s="315"/>
      <c r="L4" s="315">
        <v>100</v>
      </c>
      <c r="M4" s="315"/>
      <c r="N4" s="315"/>
      <c r="O4" s="315"/>
      <c r="P4" s="315"/>
      <c r="Q4" s="315">
        <v>274067</v>
      </c>
      <c r="R4" s="315"/>
      <c r="S4" s="315">
        <v>853.37243401759531</v>
      </c>
    </row>
    <row r="5" spans="1:19" x14ac:dyDescent="0.25">
      <c r="A5" s="320" t="s">
        <v>168</v>
      </c>
      <c r="B5" s="319">
        <v>2</v>
      </c>
      <c r="C5">
        <v>1</v>
      </c>
      <c r="D5">
        <v>99</v>
      </c>
      <c r="E5">
        <v>0.1</v>
      </c>
      <c r="I5">
        <v>16</v>
      </c>
      <c r="L5">
        <v>36</v>
      </c>
      <c r="Q5">
        <v>16310</v>
      </c>
      <c r="S5">
        <v>853.37243401759531</v>
      </c>
    </row>
    <row r="6" spans="1:19" x14ac:dyDescent="0.25">
      <c r="A6" s="322" t="s">
        <v>169</v>
      </c>
      <c r="B6" s="321">
        <v>3</v>
      </c>
      <c r="C6">
        <v>1</v>
      </c>
      <c r="D6">
        <v>101</v>
      </c>
      <c r="E6">
        <v>3.5</v>
      </c>
      <c r="I6">
        <v>565.6</v>
      </c>
      <c r="L6">
        <v>64</v>
      </c>
      <c r="Q6">
        <v>257757</v>
      </c>
    </row>
    <row r="7" spans="1:19" x14ac:dyDescent="0.25">
      <c r="A7" s="320" t="s">
        <v>170</v>
      </c>
      <c r="B7" s="319">
        <v>4</v>
      </c>
      <c r="C7">
        <v>1</v>
      </c>
      <c r="D7" t="s">
        <v>2237</v>
      </c>
      <c r="E7">
        <v>8</v>
      </c>
      <c r="I7">
        <v>1195.5</v>
      </c>
      <c r="Q7">
        <v>267585</v>
      </c>
      <c r="S7">
        <v>416.66666666666669</v>
      </c>
    </row>
    <row r="8" spans="1:19" x14ac:dyDescent="0.25">
      <c r="A8" s="322" t="s">
        <v>171</v>
      </c>
      <c r="B8" s="321">
        <v>5</v>
      </c>
      <c r="C8">
        <v>1</v>
      </c>
      <c r="D8">
        <v>303</v>
      </c>
      <c r="E8">
        <v>4</v>
      </c>
      <c r="I8">
        <v>480.5</v>
      </c>
      <c r="Q8">
        <v>117460</v>
      </c>
      <c r="S8">
        <v>416.66666666666669</v>
      </c>
    </row>
    <row r="9" spans="1:19" x14ac:dyDescent="0.25">
      <c r="A9" s="320" t="s">
        <v>172</v>
      </c>
      <c r="B9" s="319">
        <v>6</v>
      </c>
      <c r="C9">
        <v>1</v>
      </c>
      <c r="D9">
        <v>305</v>
      </c>
      <c r="E9">
        <v>1</v>
      </c>
      <c r="I9">
        <v>182</v>
      </c>
      <c r="Q9">
        <v>49604</v>
      </c>
    </row>
    <row r="10" spans="1:19" x14ac:dyDescent="0.25">
      <c r="A10" s="322" t="s">
        <v>173</v>
      </c>
      <c r="B10" s="321">
        <v>7</v>
      </c>
      <c r="C10">
        <v>1</v>
      </c>
      <c r="D10">
        <v>424</v>
      </c>
      <c r="E10">
        <v>1</v>
      </c>
      <c r="I10">
        <v>179</v>
      </c>
      <c r="Q10">
        <v>24148</v>
      </c>
    </row>
    <row r="11" spans="1:19" x14ac:dyDescent="0.25">
      <c r="A11" s="320" t="s">
        <v>174</v>
      </c>
      <c r="B11" s="319">
        <v>8</v>
      </c>
      <c r="C11">
        <v>1</v>
      </c>
      <c r="D11">
        <v>524</v>
      </c>
      <c r="E11">
        <v>2</v>
      </c>
      <c r="I11">
        <v>354</v>
      </c>
      <c r="Q11">
        <v>76373</v>
      </c>
    </row>
    <row r="12" spans="1:19" x14ac:dyDescent="0.25">
      <c r="A12" s="322" t="s">
        <v>175</v>
      </c>
      <c r="B12" s="321">
        <v>9</v>
      </c>
      <c r="C12">
        <v>1</v>
      </c>
      <c r="D12" t="s">
        <v>2238</v>
      </c>
      <c r="E12">
        <v>0.5</v>
      </c>
      <c r="I12">
        <v>76</v>
      </c>
      <c r="Q12">
        <v>12948</v>
      </c>
    </row>
    <row r="13" spans="1:19" x14ac:dyDescent="0.25">
      <c r="A13" s="320" t="s">
        <v>176</v>
      </c>
      <c r="B13" s="319">
        <v>10</v>
      </c>
      <c r="C13">
        <v>1</v>
      </c>
      <c r="D13">
        <v>30</v>
      </c>
      <c r="E13">
        <v>0.5</v>
      </c>
      <c r="I13">
        <v>76</v>
      </c>
      <c r="Q13">
        <v>12948</v>
      </c>
    </row>
    <row r="14" spans="1:19" x14ac:dyDescent="0.25">
      <c r="A14" s="322" t="s">
        <v>177</v>
      </c>
      <c r="B14" s="321">
        <v>11</v>
      </c>
      <c r="C14" t="s">
        <v>2239</v>
      </c>
      <c r="E14">
        <v>12.1</v>
      </c>
      <c r="I14">
        <v>1853.1</v>
      </c>
      <c r="L14">
        <v>100</v>
      </c>
      <c r="Q14">
        <v>554600</v>
      </c>
      <c r="S14">
        <v>1270.0391006842619</v>
      </c>
    </row>
    <row r="15" spans="1:19" x14ac:dyDescent="0.25">
      <c r="A15" s="320" t="s">
        <v>178</v>
      </c>
      <c r="B15" s="319">
        <v>12</v>
      </c>
      <c r="C15">
        <v>2</v>
      </c>
      <c r="D15" t="s">
        <v>215</v>
      </c>
      <c r="E15">
        <v>3.6</v>
      </c>
      <c r="I15">
        <v>463.2</v>
      </c>
      <c r="L15">
        <v>68</v>
      </c>
      <c r="Q15">
        <v>259805</v>
      </c>
      <c r="S15">
        <v>853.37243401759531</v>
      </c>
    </row>
    <row r="16" spans="1:19" x14ac:dyDescent="0.25">
      <c r="A16" s="318" t="s">
        <v>166</v>
      </c>
      <c r="B16" s="317">
        <v>2020</v>
      </c>
      <c r="C16">
        <v>2</v>
      </c>
      <c r="D16">
        <v>99</v>
      </c>
      <c r="E16">
        <v>0.1</v>
      </c>
      <c r="I16">
        <v>12</v>
      </c>
      <c r="L16">
        <v>36</v>
      </c>
      <c r="Q16">
        <v>15540</v>
      </c>
      <c r="S16">
        <v>853.37243401759531</v>
      </c>
    </row>
    <row r="17" spans="3:19" x14ac:dyDescent="0.25">
      <c r="C17">
        <v>2</v>
      </c>
      <c r="D17">
        <v>101</v>
      </c>
      <c r="E17">
        <v>3.5</v>
      </c>
      <c r="I17">
        <v>451.2</v>
      </c>
      <c r="L17">
        <v>32</v>
      </c>
      <c r="Q17">
        <v>244265</v>
      </c>
    </row>
    <row r="18" spans="3:19" x14ac:dyDescent="0.25">
      <c r="C18">
        <v>2</v>
      </c>
      <c r="D18" t="s">
        <v>2237</v>
      </c>
      <c r="E18">
        <v>9</v>
      </c>
      <c r="I18">
        <v>1141.25</v>
      </c>
      <c r="Q18">
        <v>295022</v>
      </c>
      <c r="S18">
        <v>416.66666666666669</v>
      </c>
    </row>
    <row r="19" spans="3:19" x14ac:dyDescent="0.25">
      <c r="C19">
        <v>2</v>
      </c>
      <c r="D19">
        <v>303</v>
      </c>
      <c r="E19">
        <v>5</v>
      </c>
      <c r="I19">
        <v>564</v>
      </c>
      <c r="Q19">
        <v>142883</v>
      </c>
      <c r="S19">
        <v>416.66666666666669</v>
      </c>
    </row>
    <row r="20" spans="3:19" x14ac:dyDescent="0.25">
      <c r="C20">
        <v>2</v>
      </c>
      <c r="D20">
        <v>305</v>
      </c>
      <c r="E20">
        <v>1</v>
      </c>
      <c r="I20">
        <v>145.75</v>
      </c>
      <c r="Q20">
        <v>49721</v>
      </c>
    </row>
    <row r="21" spans="3:19" x14ac:dyDescent="0.25">
      <c r="C21">
        <v>2</v>
      </c>
      <c r="D21">
        <v>424</v>
      </c>
      <c r="E21">
        <v>1</v>
      </c>
      <c r="I21">
        <v>156.5</v>
      </c>
      <c r="Q21">
        <v>26528</v>
      </c>
    </row>
    <row r="22" spans="3:19" x14ac:dyDescent="0.25">
      <c r="C22">
        <v>2</v>
      </c>
      <c r="D22">
        <v>524</v>
      </c>
      <c r="E22">
        <v>2</v>
      </c>
      <c r="I22">
        <v>275</v>
      </c>
      <c r="Q22">
        <v>75890</v>
      </c>
    </row>
    <row r="23" spans="3:19" x14ac:dyDescent="0.25">
      <c r="C23">
        <v>2</v>
      </c>
      <c r="D23" t="s">
        <v>2238</v>
      </c>
      <c r="E23">
        <v>0.5</v>
      </c>
      <c r="I23">
        <v>52</v>
      </c>
      <c r="Q23">
        <v>9676</v>
      </c>
    </row>
    <row r="24" spans="3:19" x14ac:dyDescent="0.25">
      <c r="C24">
        <v>2</v>
      </c>
      <c r="D24">
        <v>30</v>
      </c>
      <c r="E24">
        <v>0.5</v>
      </c>
      <c r="I24">
        <v>52</v>
      </c>
      <c r="Q24">
        <v>9676</v>
      </c>
    </row>
    <row r="25" spans="3:19" x14ac:dyDescent="0.25">
      <c r="C25" t="s">
        <v>2240</v>
      </c>
      <c r="E25">
        <v>13.1</v>
      </c>
      <c r="I25">
        <v>1656.45</v>
      </c>
      <c r="L25">
        <v>68</v>
      </c>
      <c r="Q25">
        <v>564503</v>
      </c>
      <c r="S25">
        <v>1270.0391006842619</v>
      </c>
    </row>
    <row r="26" spans="3:19" x14ac:dyDescent="0.25">
      <c r="C26">
        <v>3</v>
      </c>
      <c r="D26" t="s">
        <v>215</v>
      </c>
      <c r="E26">
        <v>3.6</v>
      </c>
      <c r="I26">
        <v>453.6</v>
      </c>
      <c r="L26">
        <v>40</v>
      </c>
      <c r="Q26">
        <v>224485</v>
      </c>
      <c r="R26">
        <v>3200</v>
      </c>
      <c r="S26">
        <v>853.37243401759531</v>
      </c>
    </row>
    <row r="27" spans="3:19" x14ac:dyDescent="0.25">
      <c r="C27">
        <v>3</v>
      </c>
      <c r="D27">
        <v>99</v>
      </c>
      <c r="E27">
        <v>0.1</v>
      </c>
      <c r="L27">
        <v>24</v>
      </c>
      <c r="Q27">
        <v>7807</v>
      </c>
      <c r="R27">
        <v>3200</v>
      </c>
      <c r="S27">
        <v>853.37243401759531</v>
      </c>
    </row>
    <row r="28" spans="3:19" x14ac:dyDescent="0.25">
      <c r="C28">
        <v>3</v>
      </c>
      <c r="D28">
        <v>101</v>
      </c>
      <c r="E28">
        <v>3.5</v>
      </c>
      <c r="I28">
        <v>453.6</v>
      </c>
      <c r="L28">
        <v>16</v>
      </c>
      <c r="Q28">
        <v>216678</v>
      </c>
    </row>
    <row r="29" spans="3:19" x14ac:dyDescent="0.25">
      <c r="C29">
        <v>3</v>
      </c>
      <c r="D29" t="s">
        <v>2237</v>
      </c>
      <c r="E29">
        <v>8</v>
      </c>
      <c r="I29">
        <v>976</v>
      </c>
      <c r="Q29">
        <v>236560</v>
      </c>
      <c r="S29">
        <v>416.66666666666669</v>
      </c>
    </row>
    <row r="30" spans="3:19" x14ac:dyDescent="0.25">
      <c r="C30">
        <v>3</v>
      </c>
      <c r="D30">
        <v>303</v>
      </c>
      <c r="E30">
        <v>4</v>
      </c>
      <c r="I30">
        <v>356</v>
      </c>
      <c r="Q30">
        <v>91790</v>
      </c>
      <c r="S30">
        <v>416.66666666666669</v>
      </c>
    </row>
    <row r="31" spans="3:19" x14ac:dyDescent="0.25">
      <c r="C31">
        <v>3</v>
      </c>
      <c r="D31">
        <v>305</v>
      </c>
      <c r="E31">
        <v>1</v>
      </c>
      <c r="I31">
        <v>168</v>
      </c>
      <c r="Q31">
        <v>49845</v>
      </c>
    </row>
    <row r="32" spans="3:19" x14ac:dyDescent="0.25">
      <c r="C32">
        <v>3</v>
      </c>
      <c r="D32">
        <v>424</v>
      </c>
      <c r="E32">
        <v>1</v>
      </c>
      <c r="I32">
        <v>172</v>
      </c>
      <c r="Q32">
        <v>26570</v>
      </c>
    </row>
    <row r="33" spans="3:19" x14ac:dyDescent="0.25">
      <c r="C33">
        <v>3</v>
      </c>
      <c r="D33">
        <v>524</v>
      </c>
      <c r="E33">
        <v>2</v>
      </c>
      <c r="I33">
        <v>280</v>
      </c>
      <c r="Q33">
        <v>68355</v>
      </c>
    </row>
    <row r="34" spans="3:19" x14ac:dyDescent="0.25">
      <c r="C34">
        <v>3</v>
      </c>
      <c r="D34" t="s">
        <v>2238</v>
      </c>
      <c r="E34">
        <v>0.5</v>
      </c>
      <c r="I34">
        <v>44</v>
      </c>
      <c r="Q34">
        <v>7443</v>
      </c>
    </row>
    <row r="35" spans="3:19" x14ac:dyDescent="0.25">
      <c r="C35">
        <v>3</v>
      </c>
      <c r="D35">
        <v>30</v>
      </c>
      <c r="E35">
        <v>0.5</v>
      </c>
      <c r="I35">
        <v>44</v>
      </c>
      <c r="Q35">
        <v>7443</v>
      </c>
    </row>
    <row r="36" spans="3:19" x14ac:dyDescent="0.25">
      <c r="C36" t="s">
        <v>2241</v>
      </c>
      <c r="E36">
        <v>12.1</v>
      </c>
      <c r="I36">
        <v>1473.6</v>
      </c>
      <c r="L36">
        <v>40</v>
      </c>
      <c r="Q36">
        <v>468488</v>
      </c>
      <c r="R36">
        <v>3200</v>
      </c>
      <c r="S36">
        <v>1270.0391006842619</v>
      </c>
    </row>
    <row r="37" spans="3:19" x14ac:dyDescent="0.25">
      <c r="C37">
        <v>4</v>
      </c>
      <c r="D37" t="s">
        <v>215</v>
      </c>
      <c r="E37">
        <v>3.6</v>
      </c>
      <c r="I37">
        <v>405.2</v>
      </c>
      <c r="Q37">
        <v>192223</v>
      </c>
      <c r="R37">
        <v>6400</v>
      </c>
      <c r="S37">
        <v>853.37243401759531</v>
      </c>
    </row>
    <row r="38" spans="3:19" x14ac:dyDescent="0.25">
      <c r="C38">
        <v>4</v>
      </c>
      <c r="D38">
        <v>99</v>
      </c>
      <c r="E38">
        <v>0.1</v>
      </c>
      <c r="R38">
        <v>6400</v>
      </c>
      <c r="S38">
        <v>853.37243401759531</v>
      </c>
    </row>
    <row r="39" spans="3:19" x14ac:dyDescent="0.25">
      <c r="C39">
        <v>4</v>
      </c>
      <c r="D39">
        <v>101</v>
      </c>
      <c r="E39">
        <v>3.5</v>
      </c>
      <c r="I39">
        <v>405.2</v>
      </c>
      <c r="Q39">
        <v>192223</v>
      </c>
    </row>
    <row r="40" spans="3:19" x14ac:dyDescent="0.25">
      <c r="C40">
        <v>4</v>
      </c>
      <c r="D40" t="s">
        <v>2237</v>
      </c>
      <c r="E40">
        <v>8</v>
      </c>
      <c r="I40">
        <v>848</v>
      </c>
      <c r="Q40">
        <v>192134</v>
      </c>
      <c r="S40">
        <v>416.66666666666669</v>
      </c>
    </row>
    <row r="41" spans="3:19" x14ac:dyDescent="0.25">
      <c r="C41">
        <v>4</v>
      </c>
      <c r="D41">
        <v>303</v>
      </c>
      <c r="E41">
        <v>4</v>
      </c>
      <c r="I41">
        <v>160</v>
      </c>
      <c r="Q41">
        <v>39982</v>
      </c>
      <c r="S41">
        <v>416.66666666666669</v>
      </c>
    </row>
    <row r="42" spans="3:19" x14ac:dyDescent="0.25">
      <c r="C42">
        <v>4</v>
      </c>
      <c r="D42">
        <v>305</v>
      </c>
      <c r="E42">
        <v>1</v>
      </c>
      <c r="I42">
        <v>176</v>
      </c>
      <c r="Q42">
        <v>49490</v>
      </c>
    </row>
    <row r="43" spans="3:19" x14ac:dyDescent="0.25">
      <c r="C43">
        <v>4</v>
      </c>
      <c r="D43">
        <v>424</v>
      </c>
      <c r="E43">
        <v>1</v>
      </c>
      <c r="I43">
        <v>160</v>
      </c>
      <c r="Q43">
        <v>26622</v>
      </c>
    </row>
    <row r="44" spans="3:19" x14ac:dyDescent="0.25">
      <c r="C44">
        <v>4</v>
      </c>
      <c r="D44">
        <v>524</v>
      </c>
      <c r="E44">
        <v>2</v>
      </c>
      <c r="I44">
        <v>352</v>
      </c>
      <c r="Q44">
        <v>76040</v>
      </c>
    </row>
    <row r="45" spans="3:19" x14ac:dyDescent="0.25">
      <c r="C45">
        <v>4</v>
      </c>
      <c r="D45" t="s">
        <v>2238</v>
      </c>
      <c r="E45">
        <v>0.5</v>
      </c>
      <c r="I45">
        <v>16</v>
      </c>
      <c r="Q45">
        <v>2707</v>
      </c>
    </row>
    <row r="46" spans="3:19" x14ac:dyDescent="0.25">
      <c r="C46">
        <v>4</v>
      </c>
      <c r="D46">
        <v>30</v>
      </c>
      <c r="E46">
        <v>0.5</v>
      </c>
      <c r="I46">
        <v>16</v>
      </c>
      <c r="Q46">
        <v>2707</v>
      </c>
    </row>
    <row r="47" spans="3:19" x14ac:dyDescent="0.25">
      <c r="C47" t="s">
        <v>2242</v>
      </c>
      <c r="E47">
        <v>12.1</v>
      </c>
      <c r="I47">
        <v>1269.2</v>
      </c>
      <c r="Q47">
        <v>387064</v>
      </c>
      <c r="R47">
        <v>6400</v>
      </c>
      <c r="S47">
        <v>1270.0391006842619</v>
      </c>
    </row>
    <row r="48" spans="3:19" x14ac:dyDescent="0.25">
      <c r="C48">
        <v>5</v>
      </c>
      <c r="D48" t="s">
        <v>215</v>
      </c>
      <c r="E48">
        <v>3.2</v>
      </c>
      <c r="I48">
        <v>431.2</v>
      </c>
      <c r="Q48">
        <v>203934</v>
      </c>
      <c r="S48">
        <v>853.37243401759531</v>
      </c>
    </row>
    <row r="49" spans="3:19" x14ac:dyDescent="0.25">
      <c r="C49">
        <v>5</v>
      </c>
      <c r="D49">
        <v>99</v>
      </c>
      <c r="E49">
        <v>0.1</v>
      </c>
      <c r="S49">
        <v>853.37243401759531</v>
      </c>
    </row>
    <row r="50" spans="3:19" x14ac:dyDescent="0.25">
      <c r="C50">
        <v>5</v>
      </c>
      <c r="D50">
        <v>101</v>
      </c>
      <c r="E50">
        <v>3.1</v>
      </c>
      <c r="I50">
        <v>431.2</v>
      </c>
      <c r="Q50">
        <v>203934</v>
      </c>
    </row>
    <row r="51" spans="3:19" x14ac:dyDescent="0.25">
      <c r="C51">
        <v>5</v>
      </c>
      <c r="D51" t="s">
        <v>2237</v>
      </c>
      <c r="E51">
        <v>8</v>
      </c>
      <c r="I51">
        <v>993</v>
      </c>
      <c r="Q51">
        <v>227920</v>
      </c>
      <c r="S51">
        <v>416.66666666666669</v>
      </c>
    </row>
    <row r="52" spans="3:19" x14ac:dyDescent="0.25">
      <c r="C52">
        <v>5</v>
      </c>
      <c r="D52">
        <v>303</v>
      </c>
      <c r="E52">
        <v>4</v>
      </c>
      <c r="I52">
        <v>336</v>
      </c>
      <c r="Q52">
        <v>75643</v>
      </c>
      <c r="S52">
        <v>416.66666666666669</v>
      </c>
    </row>
    <row r="53" spans="3:19" x14ac:dyDescent="0.25">
      <c r="C53">
        <v>5</v>
      </c>
      <c r="D53">
        <v>305</v>
      </c>
      <c r="E53">
        <v>1</v>
      </c>
      <c r="I53">
        <v>160</v>
      </c>
      <c r="Q53">
        <v>49629</v>
      </c>
    </row>
    <row r="54" spans="3:19" x14ac:dyDescent="0.25">
      <c r="C54">
        <v>5</v>
      </c>
      <c r="D54">
        <v>424</v>
      </c>
      <c r="E54">
        <v>1</v>
      </c>
      <c r="I54">
        <v>162</v>
      </c>
      <c r="Q54">
        <v>26603</v>
      </c>
    </row>
    <row r="55" spans="3:19" x14ac:dyDescent="0.25">
      <c r="C55">
        <v>5</v>
      </c>
      <c r="D55">
        <v>524</v>
      </c>
      <c r="E55">
        <v>2</v>
      </c>
      <c r="I55">
        <v>335</v>
      </c>
      <c r="Q55">
        <v>76045</v>
      </c>
    </row>
    <row r="56" spans="3:19" x14ac:dyDescent="0.25">
      <c r="C56">
        <v>5</v>
      </c>
      <c r="D56" t="s">
        <v>2238</v>
      </c>
      <c r="E56">
        <v>0.5</v>
      </c>
      <c r="I56">
        <v>84</v>
      </c>
      <c r="Q56">
        <v>14885</v>
      </c>
    </row>
    <row r="57" spans="3:19" x14ac:dyDescent="0.25">
      <c r="C57">
        <v>5</v>
      </c>
      <c r="D57">
        <v>30</v>
      </c>
      <c r="E57">
        <v>0.5</v>
      </c>
      <c r="I57">
        <v>84</v>
      </c>
      <c r="Q57">
        <v>14885</v>
      </c>
    </row>
    <row r="58" spans="3:19" x14ac:dyDescent="0.25">
      <c r="C58" t="s">
        <v>2243</v>
      </c>
      <c r="E58">
        <v>11.7</v>
      </c>
      <c r="I58">
        <v>1508.2</v>
      </c>
      <c r="Q58">
        <v>446739</v>
      </c>
      <c r="S58">
        <v>1270.0391006842619</v>
      </c>
    </row>
  </sheetData>
  <hyperlinks>
    <hyperlink ref="A2" location="Obsah!A1" display="Zpět na Obsah  KL 01  1.-4.měsíc" xr:uid="{53E2A287-EE0B-46A2-BD77-27F2577312FB}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3">
    <tabColor theme="5" tint="0.39997558519241921"/>
    <outlinePr summaryRight="0"/>
    <pageSetUpPr fitToPage="1"/>
  </sheetPr>
  <dimension ref="A1:AB24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ColWidth="8.85546875" defaultRowHeight="14.45" customHeight="1" outlineLevelCol="1" x14ac:dyDescent="0.2"/>
  <cols>
    <col min="1" max="1" width="50" style="129" customWidth="1" collapsed="1"/>
    <col min="2" max="2" width="7.7109375" style="106" hidden="1" customWidth="1" outlineLevel="1"/>
    <col min="3" max="4" width="5.42578125" style="129" hidden="1" customWidth="1"/>
    <col min="5" max="5" width="7.7109375" style="106" customWidth="1"/>
    <col min="6" max="6" width="7.7109375" style="106" hidden="1" customWidth="1"/>
    <col min="7" max="7" width="5.42578125" style="129" hidden="1" customWidth="1"/>
    <col min="8" max="8" width="7.7109375" style="106" customWidth="1" collapsed="1"/>
    <col min="9" max="9" width="7.7109375" style="210" hidden="1" customWidth="1" outlineLevel="1"/>
    <col min="10" max="10" width="7.7109375" style="210" customWidth="1" collapsed="1"/>
    <col min="11" max="12" width="7.7109375" style="106" hidden="1" customWidth="1"/>
    <col min="13" max="13" width="5.42578125" style="129" hidden="1" customWidth="1"/>
    <col min="14" max="14" width="7.7109375" style="106" customWidth="1"/>
    <col min="15" max="15" width="7.7109375" style="106" hidden="1" customWidth="1"/>
    <col min="16" max="16" width="5.42578125" style="129" hidden="1" customWidth="1"/>
    <col min="17" max="17" width="7.7109375" style="106" customWidth="1" collapsed="1"/>
    <col min="18" max="18" width="7.7109375" style="210" hidden="1" customWidth="1" outlineLevel="1"/>
    <col min="19" max="19" width="7.7109375" style="210" customWidth="1" collapsed="1"/>
    <col min="20" max="21" width="7.7109375" style="106" hidden="1" customWidth="1"/>
    <col min="22" max="22" width="5" style="129" hidden="1" customWidth="1"/>
    <col min="23" max="23" width="7.7109375" style="106" customWidth="1"/>
    <col min="24" max="24" width="7.7109375" style="106" hidden="1" customWidth="1"/>
    <col min="25" max="25" width="5" style="129" hidden="1" customWidth="1"/>
    <col min="26" max="26" width="7.7109375" style="106" customWidth="1" collapsed="1"/>
    <col min="27" max="27" width="7.7109375" style="210" hidden="1" customWidth="1" outlineLevel="1"/>
    <col min="28" max="28" width="7.7109375" style="210" customWidth="1" collapsed="1"/>
    <col min="29" max="16384" width="8.85546875" style="129"/>
  </cols>
  <sheetData>
    <row r="1" spans="1:28" ht="18.600000000000001" customHeight="1" thickBot="1" x14ac:dyDescent="0.35">
      <c r="A1" s="438" t="s">
        <v>2259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  <c r="T1" s="329"/>
      <c r="U1" s="329"/>
      <c r="V1" s="329"/>
      <c r="W1" s="329"/>
      <c r="X1" s="329"/>
      <c r="Y1" s="329"/>
      <c r="Z1" s="329"/>
      <c r="AA1" s="329"/>
      <c r="AB1" s="329"/>
    </row>
    <row r="2" spans="1:28" ht="14.45" customHeight="1" thickBot="1" x14ac:dyDescent="0.25">
      <c r="A2" s="459" t="s">
        <v>270</v>
      </c>
      <c r="B2" s="111"/>
      <c r="C2" s="111"/>
      <c r="D2" s="111"/>
      <c r="E2" s="111"/>
      <c r="F2" s="111"/>
      <c r="G2" s="111"/>
      <c r="H2" s="111"/>
      <c r="I2" s="227"/>
      <c r="J2" s="227"/>
      <c r="K2" s="111"/>
      <c r="L2" s="111"/>
      <c r="M2" s="111"/>
      <c r="N2" s="111"/>
      <c r="O2" s="111"/>
      <c r="P2" s="111"/>
      <c r="Q2" s="111"/>
      <c r="R2" s="227"/>
      <c r="S2" s="227"/>
      <c r="T2" s="111"/>
      <c r="U2" s="111"/>
      <c r="V2" s="111"/>
      <c r="W2" s="111"/>
      <c r="X2" s="111"/>
      <c r="Y2" s="111"/>
      <c r="Z2" s="111"/>
      <c r="AA2" s="227"/>
      <c r="AB2" s="227"/>
    </row>
    <row r="3" spans="1:28" ht="14.45" customHeight="1" thickBot="1" x14ac:dyDescent="0.25">
      <c r="A3" s="220" t="s">
        <v>127</v>
      </c>
      <c r="B3" s="221">
        <f>SUBTOTAL(9,B6:B1048576)/4</f>
        <v>3268738.7600000007</v>
      </c>
      <c r="C3" s="222">
        <f t="shared" ref="C3:Z3" si="0">SUBTOTAL(9,C6:C1048576)</f>
        <v>13</v>
      </c>
      <c r="D3" s="222"/>
      <c r="E3" s="222">
        <f>SUBTOTAL(9,E6:E1048576)/4</f>
        <v>3824060.95</v>
      </c>
      <c r="F3" s="222"/>
      <c r="G3" s="222">
        <f t="shared" si="0"/>
        <v>12</v>
      </c>
      <c r="H3" s="222">
        <f>SUBTOTAL(9,H6:H1048576)/4</f>
        <v>3703659.580000001</v>
      </c>
      <c r="I3" s="225">
        <f>IF(B3&lt;&gt;0,H3/B3,"")</f>
        <v>1.1330546280792413</v>
      </c>
      <c r="J3" s="223">
        <f>IF(E3&lt;&gt;0,H3/E3,"")</f>
        <v>0.96851478792460166</v>
      </c>
      <c r="K3" s="224">
        <f t="shared" si="0"/>
        <v>0</v>
      </c>
      <c r="L3" s="224"/>
      <c r="M3" s="222">
        <f t="shared" si="0"/>
        <v>0</v>
      </c>
      <c r="N3" s="222">
        <f t="shared" si="0"/>
        <v>0</v>
      </c>
      <c r="O3" s="222"/>
      <c r="P3" s="222">
        <f t="shared" si="0"/>
        <v>0</v>
      </c>
      <c r="Q3" s="222">
        <f t="shared" si="0"/>
        <v>8.26</v>
      </c>
      <c r="R3" s="225" t="str">
        <f>IF(K3&lt;&gt;0,Q3/K3,"")</f>
        <v/>
      </c>
      <c r="S3" s="225" t="str">
        <f>IF(N3&lt;&gt;0,Q3/N3,"")</f>
        <v/>
      </c>
      <c r="T3" s="221">
        <f t="shared" si="0"/>
        <v>0</v>
      </c>
      <c r="U3" s="224"/>
      <c r="V3" s="222">
        <f t="shared" si="0"/>
        <v>0</v>
      </c>
      <c r="W3" s="222">
        <f t="shared" si="0"/>
        <v>0</v>
      </c>
      <c r="X3" s="222"/>
      <c r="Y3" s="222">
        <f t="shared" si="0"/>
        <v>0</v>
      </c>
      <c r="Z3" s="222">
        <f t="shared" si="0"/>
        <v>0</v>
      </c>
      <c r="AA3" s="225" t="str">
        <f>IF(T3&lt;&gt;0,Z3/T3,"")</f>
        <v/>
      </c>
      <c r="AB3" s="223" t="str">
        <f>IF(W3&lt;&gt;0,Z3/W3,"")</f>
        <v/>
      </c>
    </row>
    <row r="4" spans="1:28" ht="14.45" customHeight="1" x14ac:dyDescent="0.2">
      <c r="A4" s="439" t="s">
        <v>210</v>
      </c>
      <c r="B4" s="440" t="s">
        <v>98</v>
      </c>
      <c r="C4" s="441"/>
      <c r="D4" s="442"/>
      <c r="E4" s="441"/>
      <c r="F4" s="442"/>
      <c r="G4" s="441"/>
      <c r="H4" s="441"/>
      <c r="I4" s="442"/>
      <c r="J4" s="443"/>
      <c r="K4" s="440" t="s">
        <v>99</v>
      </c>
      <c r="L4" s="442"/>
      <c r="M4" s="441"/>
      <c r="N4" s="441"/>
      <c r="O4" s="442"/>
      <c r="P4" s="441"/>
      <c r="Q4" s="441"/>
      <c r="R4" s="442"/>
      <c r="S4" s="443"/>
      <c r="T4" s="440" t="s">
        <v>100</v>
      </c>
      <c r="U4" s="442"/>
      <c r="V4" s="441"/>
      <c r="W4" s="441"/>
      <c r="X4" s="442"/>
      <c r="Y4" s="441"/>
      <c r="Z4" s="441"/>
      <c r="AA4" s="442"/>
      <c r="AB4" s="443"/>
    </row>
    <row r="5" spans="1:28" ht="14.45" customHeight="1" thickBot="1" x14ac:dyDescent="0.25">
      <c r="A5" s="585"/>
      <c r="B5" s="586">
        <v>2018</v>
      </c>
      <c r="C5" s="587"/>
      <c r="D5" s="587"/>
      <c r="E5" s="587">
        <v>2019</v>
      </c>
      <c r="F5" s="587"/>
      <c r="G5" s="587"/>
      <c r="H5" s="587">
        <v>2020</v>
      </c>
      <c r="I5" s="588" t="s">
        <v>269</v>
      </c>
      <c r="J5" s="589" t="s">
        <v>2</v>
      </c>
      <c r="K5" s="586">
        <v>2015</v>
      </c>
      <c r="L5" s="587"/>
      <c r="M5" s="587"/>
      <c r="N5" s="587">
        <v>2019</v>
      </c>
      <c r="O5" s="587"/>
      <c r="P5" s="587"/>
      <c r="Q5" s="587">
        <v>2020</v>
      </c>
      <c r="R5" s="588" t="s">
        <v>269</v>
      </c>
      <c r="S5" s="589" t="s">
        <v>2</v>
      </c>
      <c r="T5" s="586">
        <v>2015</v>
      </c>
      <c r="U5" s="587"/>
      <c r="V5" s="587"/>
      <c r="W5" s="587">
        <v>2019</v>
      </c>
      <c r="X5" s="587"/>
      <c r="Y5" s="587"/>
      <c r="Z5" s="587">
        <v>2020</v>
      </c>
      <c r="AA5" s="588" t="s">
        <v>269</v>
      </c>
      <c r="AB5" s="589" t="s">
        <v>2</v>
      </c>
    </row>
    <row r="6" spans="1:28" ht="14.45" customHeight="1" x14ac:dyDescent="0.25">
      <c r="A6" s="590" t="s">
        <v>2252</v>
      </c>
      <c r="B6" s="591">
        <v>3268738.7599999979</v>
      </c>
      <c r="C6" s="592">
        <v>1</v>
      </c>
      <c r="D6" s="592">
        <v>0.85478207662981898</v>
      </c>
      <c r="E6" s="591">
        <v>3824060.9499999997</v>
      </c>
      <c r="F6" s="592">
        <v>1.1698888258662807</v>
      </c>
      <c r="G6" s="592">
        <v>1</v>
      </c>
      <c r="H6" s="591">
        <v>3703659.5800000005</v>
      </c>
      <c r="I6" s="592">
        <v>1.1330546280792422</v>
      </c>
      <c r="J6" s="592">
        <v>0.96851478792460166</v>
      </c>
      <c r="K6" s="591"/>
      <c r="L6" s="592"/>
      <c r="M6" s="592"/>
      <c r="N6" s="591"/>
      <c r="O6" s="592"/>
      <c r="P6" s="592"/>
      <c r="Q6" s="591">
        <v>4.13</v>
      </c>
      <c r="R6" s="592"/>
      <c r="S6" s="592"/>
      <c r="T6" s="591"/>
      <c r="U6" s="592"/>
      <c r="V6" s="592"/>
      <c r="W6" s="591"/>
      <c r="X6" s="592"/>
      <c r="Y6" s="592"/>
      <c r="Z6" s="591"/>
      <c r="AA6" s="592"/>
      <c r="AB6" s="593"/>
    </row>
    <row r="7" spans="1:28" ht="14.45" customHeight="1" x14ac:dyDescent="0.25">
      <c r="A7" s="600" t="s">
        <v>2253</v>
      </c>
      <c r="B7" s="594">
        <v>1103235.4999999988</v>
      </c>
      <c r="C7" s="595">
        <v>1</v>
      </c>
      <c r="D7" s="595">
        <v>0.74913255150050895</v>
      </c>
      <c r="E7" s="594">
        <v>1472683.9699999997</v>
      </c>
      <c r="F7" s="595">
        <v>1.3348772496896639</v>
      </c>
      <c r="G7" s="595">
        <v>1</v>
      </c>
      <c r="H7" s="594">
        <v>1730456.3100000005</v>
      </c>
      <c r="I7" s="595">
        <v>1.5685284873447258</v>
      </c>
      <c r="J7" s="595">
        <v>1.1750357478257882</v>
      </c>
      <c r="K7" s="594"/>
      <c r="L7" s="595"/>
      <c r="M7" s="595"/>
      <c r="N7" s="594"/>
      <c r="O7" s="595"/>
      <c r="P7" s="595"/>
      <c r="Q7" s="594">
        <v>4.13</v>
      </c>
      <c r="R7" s="595"/>
      <c r="S7" s="595"/>
      <c r="T7" s="594"/>
      <c r="U7" s="595"/>
      <c r="V7" s="595"/>
      <c r="W7" s="594"/>
      <c r="X7" s="595"/>
      <c r="Y7" s="595"/>
      <c r="Z7" s="594"/>
      <c r="AA7" s="595"/>
      <c r="AB7" s="596"/>
    </row>
    <row r="8" spans="1:28" ht="14.45" customHeight="1" x14ac:dyDescent="0.25">
      <c r="A8" s="600" t="s">
        <v>2254</v>
      </c>
      <c r="B8" s="594">
        <v>1144477.6199999996</v>
      </c>
      <c r="C8" s="595">
        <v>1</v>
      </c>
      <c r="D8" s="595">
        <v>1.0659448673965199</v>
      </c>
      <c r="E8" s="594">
        <v>1073674.3099999996</v>
      </c>
      <c r="F8" s="595">
        <v>0.9381348234664475</v>
      </c>
      <c r="G8" s="595">
        <v>1</v>
      </c>
      <c r="H8" s="594">
        <v>693474.30999999994</v>
      </c>
      <c r="I8" s="595">
        <v>0.605930861278004</v>
      </c>
      <c r="J8" s="595">
        <v>0.64588889157644114</v>
      </c>
      <c r="K8" s="594"/>
      <c r="L8" s="595"/>
      <c r="M8" s="595"/>
      <c r="N8" s="594"/>
      <c r="O8" s="595"/>
      <c r="P8" s="595"/>
      <c r="Q8" s="594"/>
      <c r="R8" s="595"/>
      <c r="S8" s="595"/>
      <c r="T8" s="594"/>
      <c r="U8" s="595"/>
      <c r="V8" s="595"/>
      <c r="W8" s="594"/>
      <c r="X8" s="595"/>
      <c r="Y8" s="595"/>
      <c r="Z8" s="594"/>
      <c r="AA8" s="595"/>
      <c r="AB8" s="596"/>
    </row>
    <row r="9" spans="1:28" ht="14.45" customHeight="1" x14ac:dyDescent="0.25">
      <c r="A9" s="600" t="s">
        <v>2255</v>
      </c>
      <c r="B9" s="594">
        <v>178303.96999999997</v>
      </c>
      <c r="C9" s="595">
        <v>1</v>
      </c>
      <c r="D9" s="595">
        <v>1.204401092974722</v>
      </c>
      <c r="E9" s="594">
        <v>148043.68</v>
      </c>
      <c r="F9" s="595">
        <v>0.83028818707738261</v>
      </c>
      <c r="G9" s="595">
        <v>1</v>
      </c>
      <c r="H9" s="594">
        <v>149993.62999999998</v>
      </c>
      <c r="I9" s="595">
        <v>0.84122428681761829</v>
      </c>
      <c r="J9" s="595">
        <v>1.0131714504800204</v>
      </c>
      <c r="K9" s="594"/>
      <c r="L9" s="595"/>
      <c r="M9" s="595"/>
      <c r="N9" s="594"/>
      <c r="O9" s="595"/>
      <c r="P9" s="595"/>
      <c r="Q9" s="594"/>
      <c r="R9" s="595"/>
      <c r="S9" s="595"/>
      <c r="T9" s="594"/>
      <c r="U9" s="595"/>
      <c r="V9" s="595"/>
      <c r="W9" s="594"/>
      <c r="X9" s="595"/>
      <c r="Y9" s="595"/>
      <c r="Z9" s="594"/>
      <c r="AA9" s="595"/>
      <c r="AB9" s="596"/>
    </row>
    <row r="10" spans="1:28" ht="14.45" customHeight="1" x14ac:dyDescent="0.25">
      <c r="A10" s="600" t="s">
        <v>2256</v>
      </c>
      <c r="B10" s="594"/>
      <c r="C10" s="595"/>
      <c r="D10" s="595"/>
      <c r="E10" s="594">
        <v>1091</v>
      </c>
      <c r="F10" s="595"/>
      <c r="G10" s="595">
        <v>1</v>
      </c>
      <c r="H10" s="594">
        <v>0</v>
      </c>
      <c r="I10" s="595"/>
      <c r="J10" s="595">
        <v>0</v>
      </c>
      <c r="K10" s="594"/>
      <c r="L10" s="595"/>
      <c r="M10" s="595"/>
      <c r="N10" s="594"/>
      <c r="O10" s="595"/>
      <c r="P10" s="595"/>
      <c r="Q10" s="594"/>
      <c r="R10" s="595"/>
      <c r="S10" s="595"/>
      <c r="T10" s="594"/>
      <c r="U10" s="595"/>
      <c r="V10" s="595"/>
      <c r="W10" s="594"/>
      <c r="X10" s="595"/>
      <c r="Y10" s="595"/>
      <c r="Z10" s="594"/>
      <c r="AA10" s="595"/>
      <c r="AB10" s="596"/>
    </row>
    <row r="11" spans="1:28" ht="14.45" customHeight="1" x14ac:dyDescent="0.25">
      <c r="A11" s="600" t="s">
        <v>2257</v>
      </c>
      <c r="B11" s="594">
        <v>946.67000000000007</v>
      </c>
      <c r="C11" s="595">
        <v>1</v>
      </c>
      <c r="D11" s="595">
        <v>0.23282644571186847</v>
      </c>
      <c r="E11" s="594">
        <v>4065.99</v>
      </c>
      <c r="F11" s="595">
        <v>4.2950447357579717</v>
      </c>
      <c r="G11" s="595">
        <v>1</v>
      </c>
      <c r="H11" s="594">
        <v>744.33</v>
      </c>
      <c r="I11" s="595">
        <v>0.78626131598128179</v>
      </c>
      <c r="J11" s="595">
        <v>0.18306242760065816</v>
      </c>
      <c r="K11" s="594"/>
      <c r="L11" s="595"/>
      <c r="M11" s="595"/>
      <c r="N11" s="594"/>
      <c r="O11" s="595"/>
      <c r="P11" s="595"/>
      <c r="Q11" s="594"/>
      <c r="R11" s="595"/>
      <c r="S11" s="595"/>
      <c r="T11" s="594"/>
      <c r="U11" s="595"/>
      <c r="V11" s="595"/>
      <c r="W11" s="594"/>
      <c r="X11" s="595"/>
      <c r="Y11" s="595"/>
      <c r="Z11" s="594"/>
      <c r="AA11" s="595"/>
      <c r="AB11" s="596"/>
    </row>
    <row r="12" spans="1:28" ht="14.45" customHeight="1" thickBot="1" x14ac:dyDescent="0.3">
      <c r="A12" s="601" t="s">
        <v>2258</v>
      </c>
      <c r="B12" s="597">
        <v>841775</v>
      </c>
      <c r="C12" s="598">
        <v>1</v>
      </c>
      <c r="D12" s="598">
        <v>0.74857581400477724</v>
      </c>
      <c r="E12" s="597">
        <v>1124502</v>
      </c>
      <c r="F12" s="598">
        <v>1.3358700365299516</v>
      </c>
      <c r="G12" s="598">
        <v>1</v>
      </c>
      <c r="H12" s="597">
        <v>1128991</v>
      </c>
      <c r="I12" s="598">
        <v>1.3412028154791957</v>
      </c>
      <c r="J12" s="598">
        <v>1.003991989342838</v>
      </c>
      <c r="K12" s="597"/>
      <c r="L12" s="598"/>
      <c r="M12" s="598"/>
      <c r="N12" s="597"/>
      <c r="O12" s="598"/>
      <c r="P12" s="598"/>
      <c r="Q12" s="597"/>
      <c r="R12" s="598"/>
      <c r="S12" s="598"/>
      <c r="T12" s="597"/>
      <c r="U12" s="598"/>
      <c r="V12" s="598"/>
      <c r="W12" s="597"/>
      <c r="X12" s="598"/>
      <c r="Y12" s="598"/>
      <c r="Z12" s="597"/>
      <c r="AA12" s="598"/>
      <c r="AB12" s="599"/>
    </row>
    <row r="13" spans="1:28" ht="14.45" customHeight="1" thickBot="1" x14ac:dyDescent="0.25"/>
    <row r="14" spans="1:28" ht="14.45" customHeight="1" x14ac:dyDescent="0.25">
      <c r="A14" s="590" t="s">
        <v>468</v>
      </c>
      <c r="B14" s="591">
        <v>3267718.0900000036</v>
      </c>
      <c r="C14" s="592">
        <v>1</v>
      </c>
      <c r="D14" s="592">
        <v>0.85542471239281503</v>
      </c>
      <c r="E14" s="591">
        <v>3819994.9600000009</v>
      </c>
      <c r="F14" s="592">
        <v>1.1690099496924462</v>
      </c>
      <c r="G14" s="592">
        <v>1</v>
      </c>
      <c r="H14" s="591">
        <v>3702915.2500000014</v>
      </c>
      <c r="I14" s="592">
        <v>1.1331807542798153</v>
      </c>
      <c r="J14" s="593">
        <v>0.96935082081888413</v>
      </c>
    </row>
    <row r="15" spans="1:28" ht="14.45" customHeight="1" x14ac:dyDescent="0.25">
      <c r="A15" s="600" t="s">
        <v>2260</v>
      </c>
      <c r="B15" s="594">
        <v>250286.65999999997</v>
      </c>
      <c r="C15" s="595">
        <v>1</v>
      </c>
      <c r="D15" s="595">
        <v>1.4385420969566975</v>
      </c>
      <c r="E15" s="594">
        <v>173986.33</v>
      </c>
      <c r="F15" s="595">
        <v>0.69514823522755864</v>
      </c>
      <c r="G15" s="595">
        <v>1</v>
      </c>
      <c r="H15" s="594">
        <v>11381.66</v>
      </c>
      <c r="I15" s="595">
        <v>4.5474497122619327E-2</v>
      </c>
      <c r="J15" s="596">
        <v>6.5416978448824117E-2</v>
      </c>
    </row>
    <row r="16" spans="1:28" ht="14.45" customHeight="1" x14ac:dyDescent="0.25">
      <c r="A16" s="600" t="s">
        <v>2261</v>
      </c>
      <c r="B16" s="594">
        <v>3017431.4300000034</v>
      </c>
      <c r="C16" s="595">
        <v>1</v>
      </c>
      <c r="D16" s="595">
        <v>0.82759854301277469</v>
      </c>
      <c r="E16" s="594">
        <v>3646008.6300000008</v>
      </c>
      <c r="F16" s="595">
        <v>1.2083153220154523</v>
      </c>
      <c r="G16" s="595">
        <v>1</v>
      </c>
      <c r="H16" s="594">
        <v>3691533.5900000012</v>
      </c>
      <c r="I16" s="595">
        <v>1.2234026441489001</v>
      </c>
      <c r="J16" s="596">
        <v>1.0124862458156059</v>
      </c>
    </row>
    <row r="17" spans="1:10" ht="14.45" customHeight="1" x14ac:dyDescent="0.25">
      <c r="A17" s="602" t="s">
        <v>473</v>
      </c>
      <c r="B17" s="603">
        <v>946.67000000000007</v>
      </c>
      <c r="C17" s="604">
        <v>1</v>
      </c>
      <c r="D17" s="604">
        <v>0.23282644571186847</v>
      </c>
      <c r="E17" s="603">
        <v>4065.99</v>
      </c>
      <c r="F17" s="604">
        <v>4.2950447357579717</v>
      </c>
      <c r="G17" s="604">
        <v>1</v>
      </c>
      <c r="H17" s="603">
        <v>744.33</v>
      </c>
      <c r="I17" s="604">
        <v>0.78626131598128179</v>
      </c>
      <c r="J17" s="605">
        <v>0.18306242760065816</v>
      </c>
    </row>
    <row r="18" spans="1:10" ht="14.45" customHeight="1" x14ac:dyDescent="0.25">
      <c r="A18" s="600" t="s">
        <v>2261</v>
      </c>
      <c r="B18" s="594">
        <v>946.67000000000007</v>
      </c>
      <c r="C18" s="595">
        <v>1</v>
      </c>
      <c r="D18" s="595">
        <v>0.23282644571186847</v>
      </c>
      <c r="E18" s="594">
        <v>4065.99</v>
      </c>
      <c r="F18" s="595">
        <v>4.2950447357579717</v>
      </c>
      <c r="G18" s="595">
        <v>1</v>
      </c>
      <c r="H18" s="594">
        <v>744.33</v>
      </c>
      <c r="I18" s="595">
        <v>0.78626131598128179</v>
      </c>
      <c r="J18" s="596">
        <v>0.18306242760065816</v>
      </c>
    </row>
    <row r="19" spans="1:10" ht="14.45" customHeight="1" x14ac:dyDescent="0.25">
      <c r="A19" s="602" t="s">
        <v>1966</v>
      </c>
      <c r="B19" s="603">
        <v>74</v>
      </c>
      <c r="C19" s="604">
        <v>1</v>
      </c>
      <c r="D19" s="604"/>
      <c r="E19" s="603"/>
      <c r="F19" s="604"/>
      <c r="G19" s="604"/>
      <c r="H19" s="603"/>
      <c r="I19" s="604"/>
      <c r="J19" s="605"/>
    </row>
    <row r="20" spans="1:10" ht="14.45" customHeight="1" thickBot="1" x14ac:dyDescent="0.3">
      <c r="A20" s="601" t="s">
        <v>2261</v>
      </c>
      <c r="B20" s="597">
        <v>74</v>
      </c>
      <c r="C20" s="598">
        <v>1</v>
      </c>
      <c r="D20" s="598"/>
      <c r="E20" s="597"/>
      <c r="F20" s="598"/>
      <c r="G20" s="598"/>
      <c r="H20" s="597"/>
      <c r="I20" s="598"/>
      <c r="J20" s="599"/>
    </row>
    <row r="21" spans="1:10" ht="14.45" customHeight="1" x14ac:dyDescent="0.2">
      <c r="A21" s="544" t="s">
        <v>244</v>
      </c>
    </row>
    <row r="22" spans="1:10" ht="14.45" customHeight="1" x14ac:dyDescent="0.2">
      <c r="A22" s="545" t="s">
        <v>514</v>
      </c>
    </row>
    <row r="23" spans="1:10" ht="14.45" customHeight="1" x14ac:dyDescent="0.2">
      <c r="A23" s="544" t="s">
        <v>2262</v>
      </c>
    </row>
    <row r="24" spans="1:10" ht="14.45" customHeight="1" x14ac:dyDescent="0.2">
      <c r="A24" s="544" t="s">
        <v>2263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0" priority="4" stopIfTrue="1" operator="lessThan">
      <formula>0.95</formula>
    </cfRule>
  </conditionalFormatting>
  <hyperlinks>
    <hyperlink ref="A2" location="Obsah!A1" display="Zpět na Obsah  KL 01  1.-4.měsíc" xr:uid="{B71BD156-4D09-4415-98B2-D543850EEFF0}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57">
    <tabColor theme="0" tint="-0.249977111117893"/>
    <pageSetUpPr fitToPage="1"/>
  </sheetPr>
  <dimension ref="A1:G31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ColWidth="8.85546875" defaultRowHeight="14.45" customHeight="1" outlineLevelCol="1" x14ac:dyDescent="0.2"/>
  <cols>
    <col min="1" max="1" width="46.7109375" style="129" bestFit="1" customWidth="1"/>
    <col min="2" max="2" width="7.7109375" style="207" hidden="1" customWidth="1" outlineLevel="1"/>
    <col min="3" max="3" width="7.7109375" style="207" customWidth="1" collapsed="1"/>
    <col min="4" max="4" width="7.7109375" style="207" customWidth="1"/>
    <col min="5" max="5" width="7.7109375" style="106" hidden="1" customWidth="1" outlineLevel="1"/>
    <col min="6" max="6" width="7.7109375" style="106" customWidth="1" collapsed="1"/>
    <col min="7" max="7" width="7.7109375" style="106" customWidth="1"/>
    <col min="8" max="16384" width="8.85546875" style="129"/>
  </cols>
  <sheetData>
    <row r="1" spans="1:7" ht="18.600000000000001" customHeight="1" thickBot="1" x14ac:dyDescent="0.35">
      <c r="A1" s="438" t="s">
        <v>2279</v>
      </c>
      <c r="B1" s="329"/>
      <c r="C1" s="329"/>
      <c r="D1" s="329"/>
      <c r="E1" s="329"/>
      <c r="F1" s="329"/>
      <c r="G1" s="329"/>
    </row>
    <row r="2" spans="1:7" ht="14.45" customHeight="1" thickBot="1" x14ac:dyDescent="0.25">
      <c r="A2" s="459" t="s">
        <v>270</v>
      </c>
      <c r="B2" s="111"/>
      <c r="C2" s="111"/>
      <c r="D2" s="111"/>
      <c r="E2" s="111"/>
      <c r="F2" s="111"/>
      <c r="G2" s="111"/>
    </row>
    <row r="3" spans="1:7" ht="14.45" customHeight="1" thickBot="1" x14ac:dyDescent="0.25">
      <c r="A3" s="273" t="s">
        <v>127</v>
      </c>
      <c r="B3" s="259">
        <f t="shared" ref="B3:G3" si="0">SUBTOTAL(9,B6:B1048576)</f>
        <v>19219</v>
      </c>
      <c r="C3" s="260">
        <f t="shared" si="0"/>
        <v>20186</v>
      </c>
      <c r="D3" s="272">
        <f t="shared" si="0"/>
        <v>18672</v>
      </c>
      <c r="E3" s="224">
        <f t="shared" si="0"/>
        <v>3268738.7600000007</v>
      </c>
      <c r="F3" s="222">
        <f t="shared" si="0"/>
        <v>3824060.9500000007</v>
      </c>
      <c r="G3" s="261">
        <f t="shared" si="0"/>
        <v>3703659.58</v>
      </c>
    </row>
    <row r="4" spans="1:7" ht="14.45" customHeight="1" x14ac:dyDescent="0.2">
      <c r="A4" s="439" t="s">
        <v>135</v>
      </c>
      <c r="B4" s="444" t="s">
        <v>208</v>
      </c>
      <c r="C4" s="442"/>
      <c r="D4" s="445"/>
      <c r="E4" s="444" t="s">
        <v>98</v>
      </c>
      <c r="F4" s="442"/>
      <c r="G4" s="445"/>
    </row>
    <row r="5" spans="1:7" ht="14.45" customHeight="1" thickBot="1" x14ac:dyDescent="0.25">
      <c r="A5" s="585"/>
      <c r="B5" s="586">
        <v>2018</v>
      </c>
      <c r="C5" s="587">
        <v>2019</v>
      </c>
      <c r="D5" s="606">
        <v>2020</v>
      </c>
      <c r="E5" s="586">
        <v>2018</v>
      </c>
      <c r="F5" s="587">
        <v>2019</v>
      </c>
      <c r="G5" s="606">
        <v>2020</v>
      </c>
    </row>
    <row r="6" spans="1:7" ht="14.45" customHeight="1" x14ac:dyDescent="0.2">
      <c r="A6" s="579" t="s">
        <v>2260</v>
      </c>
      <c r="B6" s="116">
        <v>583</v>
      </c>
      <c r="C6" s="116">
        <v>198</v>
      </c>
      <c r="D6" s="116">
        <v>91</v>
      </c>
      <c r="E6" s="607">
        <v>250286.65999999997</v>
      </c>
      <c r="F6" s="607">
        <v>173986.33</v>
      </c>
      <c r="G6" s="608">
        <v>11381.66</v>
      </c>
    </row>
    <row r="7" spans="1:7" ht="14.45" customHeight="1" x14ac:dyDescent="0.2">
      <c r="A7" s="580" t="s">
        <v>2264</v>
      </c>
      <c r="B7" s="491">
        <v>61</v>
      </c>
      <c r="C7" s="491">
        <v>84</v>
      </c>
      <c r="D7" s="491">
        <v>21</v>
      </c>
      <c r="E7" s="609">
        <v>17555.320000000003</v>
      </c>
      <c r="F7" s="609">
        <v>21819.660000000003</v>
      </c>
      <c r="G7" s="610">
        <v>7118.66</v>
      </c>
    </row>
    <row r="8" spans="1:7" ht="14.45" customHeight="1" x14ac:dyDescent="0.2">
      <c r="A8" s="580" t="s">
        <v>2265</v>
      </c>
      <c r="B8" s="491">
        <v>2</v>
      </c>
      <c r="C8" s="491"/>
      <c r="D8" s="491"/>
      <c r="E8" s="609">
        <v>74</v>
      </c>
      <c r="F8" s="609"/>
      <c r="G8" s="610"/>
    </row>
    <row r="9" spans="1:7" ht="14.45" customHeight="1" x14ac:dyDescent="0.2">
      <c r="A9" s="580" t="s">
        <v>2266</v>
      </c>
      <c r="B9" s="491">
        <v>5722</v>
      </c>
      <c r="C9" s="491">
        <v>4057</v>
      </c>
      <c r="D9" s="491">
        <v>4099</v>
      </c>
      <c r="E9" s="609">
        <v>616525</v>
      </c>
      <c r="F9" s="609">
        <v>591460</v>
      </c>
      <c r="G9" s="610">
        <v>634654</v>
      </c>
    </row>
    <row r="10" spans="1:7" ht="14.45" customHeight="1" x14ac:dyDescent="0.2">
      <c r="A10" s="580" t="s">
        <v>2267</v>
      </c>
      <c r="B10" s="491">
        <v>328</v>
      </c>
      <c r="C10" s="491"/>
      <c r="D10" s="491"/>
      <c r="E10" s="609">
        <v>28855.320000000003</v>
      </c>
      <c r="F10" s="609"/>
      <c r="G10" s="610"/>
    </row>
    <row r="11" spans="1:7" ht="14.45" customHeight="1" x14ac:dyDescent="0.2">
      <c r="A11" s="580" t="s">
        <v>2268</v>
      </c>
      <c r="B11" s="491">
        <v>121</v>
      </c>
      <c r="C11" s="491"/>
      <c r="D11" s="491"/>
      <c r="E11" s="609">
        <v>23470.660000000003</v>
      </c>
      <c r="F11" s="609"/>
      <c r="G11" s="610"/>
    </row>
    <row r="12" spans="1:7" ht="14.45" customHeight="1" x14ac:dyDescent="0.2">
      <c r="A12" s="580" t="s">
        <v>516</v>
      </c>
      <c r="B12" s="491">
        <v>1924</v>
      </c>
      <c r="C12" s="491">
        <v>1625</v>
      </c>
      <c r="D12" s="491">
        <v>1258</v>
      </c>
      <c r="E12" s="609">
        <v>303635.34000000003</v>
      </c>
      <c r="F12" s="609">
        <v>253631.98999999996</v>
      </c>
      <c r="G12" s="610">
        <v>258617.97999999995</v>
      </c>
    </row>
    <row r="13" spans="1:7" ht="14.45" customHeight="1" x14ac:dyDescent="0.2">
      <c r="A13" s="580" t="s">
        <v>2269</v>
      </c>
      <c r="B13" s="491">
        <v>8</v>
      </c>
      <c r="C13" s="491">
        <v>2</v>
      </c>
      <c r="D13" s="491"/>
      <c r="E13" s="609">
        <v>3739</v>
      </c>
      <c r="F13" s="609">
        <v>76</v>
      </c>
      <c r="G13" s="610"/>
    </row>
    <row r="14" spans="1:7" ht="14.45" customHeight="1" x14ac:dyDescent="0.2">
      <c r="A14" s="580" t="s">
        <v>2270</v>
      </c>
      <c r="B14" s="491"/>
      <c r="C14" s="491">
        <v>53</v>
      </c>
      <c r="D14" s="491"/>
      <c r="E14" s="609"/>
      <c r="F14" s="609">
        <v>5203</v>
      </c>
      <c r="G14" s="610"/>
    </row>
    <row r="15" spans="1:7" ht="14.45" customHeight="1" x14ac:dyDescent="0.2">
      <c r="A15" s="580" t="s">
        <v>517</v>
      </c>
      <c r="B15" s="491">
        <v>211</v>
      </c>
      <c r="C15" s="491">
        <v>185</v>
      </c>
      <c r="D15" s="491">
        <v>49</v>
      </c>
      <c r="E15" s="609">
        <v>42114.320000000007</v>
      </c>
      <c r="F15" s="609">
        <v>36847.339999999997</v>
      </c>
      <c r="G15" s="610">
        <v>8837.99</v>
      </c>
    </row>
    <row r="16" spans="1:7" ht="14.45" customHeight="1" x14ac:dyDescent="0.2">
      <c r="A16" s="580" t="s">
        <v>2271</v>
      </c>
      <c r="B16" s="491">
        <v>22</v>
      </c>
      <c r="C16" s="491">
        <v>45</v>
      </c>
      <c r="D16" s="491">
        <v>26</v>
      </c>
      <c r="E16" s="609">
        <v>7453.66</v>
      </c>
      <c r="F16" s="609">
        <v>15769.33</v>
      </c>
      <c r="G16" s="610">
        <v>9183.66</v>
      </c>
    </row>
    <row r="17" spans="1:7" ht="14.45" customHeight="1" x14ac:dyDescent="0.2">
      <c r="A17" s="580" t="s">
        <v>2272</v>
      </c>
      <c r="B17" s="491"/>
      <c r="C17" s="491">
        <v>3508</v>
      </c>
      <c r="D17" s="491">
        <v>2976</v>
      </c>
      <c r="E17" s="609"/>
      <c r="F17" s="609">
        <v>533042</v>
      </c>
      <c r="G17" s="610">
        <v>485235</v>
      </c>
    </row>
    <row r="18" spans="1:7" ht="14.45" customHeight="1" x14ac:dyDescent="0.2">
      <c r="A18" s="580" t="s">
        <v>518</v>
      </c>
      <c r="B18" s="491">
        <v>529</v>
      </c>
      <c r="C18" s="491">
        <v>1859</v>
      </c>
      <c r="D18" s="491">
        <v>1045</v>
      </c>
      <c r="E18" s="609">
        <v>125599.28000000003</v>
      </c>
      <c r="F18" s="609">
        <v>387399.34000000008</v>
      </c>
      <c r="G18" s="610">
        <v>264663.32999999996</v>
      </c>
    </row>
    <row r="19" spans="1:7" ht="14.45" customHeight="1" x14ac:dyDescent="0.2">
      <c r="A19" s="580" t="s">
        <v>2273</v>
      </c>
      <c r="B19" s="491">
        <v>388</v>
      </c>
      <c r="C19" s="491"/>
      <c r="D19" s="491"/>
      <c r="E19" s="609">
        <v>66310.320000000007</v>
      </c>
      <c r="F19" s="609"/>
      <c r="G19" s="610"/>
    </row>
    <row r="20" spans="1:7" ht="14.45" customHeight="1" x14ac:dyDescent="0.2">
      <c r="A20" s="580" t="s">
        <v>519</v>
      </c>
      <c r="B20" s="491"/>
      <c r="C20" s="491"/>
      <c r="D20" s="491">
        <v>1171</v>
      </c>
      <c r="E20" s="609"/>
      <c r="F20" s="609"/>
      <c r="G20" s="610">
        <v>276873.64</v>
      </c>
    </row>
    <row r="21" spans="1:7" ht="14.45" customHeight="1" x14ac:dyDescent="0.2">
      <c r="A21" s="580" t="s">
        <v>2274</v>
      </c>
      <c r="B21" s="491">
        <v>616</v>
      </c>
      <c r="C21" s="491">
        <v>372</v>
      </c>
      <c r="D21" s="491">
        <v>159</v>
      </c>
      <c r="E21" s="609">
        <v>119296.33</v>
      </c>
      <c r="F21" s="609">
        <v>80738.990000000005</v>
      </c>
      <c r="G21" s="610">
        <v>33056.990000000005</v>
      </c>
    </row>
    <row r="22" spans="1:7" ht="14.45" customHeight="1" x14ac:dyDescent="0.2">
      <c r="A22" s="580" t="s">
        <v>2275</v>
      </c>
      <c r="B22" s="491">
        <v>115</v>
      </c>
      <c r="C22" s="491">
        <v>62</v>
      </c>
      <c r="D22" s="491"/>
      <c r="E22" s="609">
        <v>19317.32</v>
      </c>
      <c r="F22" s="609">
        <v>15579.32</v>
      </c>
      <c r="G22" s="610"/>
    </row>
    <row r="23" spans="1:7" ht="14.45" customHeight="1" x14ac:dyDescent="0.2">
      <c r="A23" s="580" t="s">
        <v>2276</v>
      </c>
      <c r="B23" s="491">
        <v>1567</v>
      </c>
      <c r="C23" s="491"/>
      <c r="D23" s="491"/>
      <c r="E23" s="609">
        <v>162865</v>
      </c>
      <c r="F23" s="609"/>
      <c r="G23" s="610"/>
    </row>
    <row r="24" spans="1:7" ht="14.45" customHeight="1" x14ac:dyDescent="0.2">
      <c r="A24" s="580" t="s">
        <v>520</v>
      </c>
      <c r="B24" s="491">
        <v>4089</v>
      </c>
      <c r="C24" s="491">
        <v>3632</v>
      </c>
      <c r="D24" s="491">
        <v>3990</v>
      </c>
      <c r="E24" s="609">
        <v>862572.62</v>
      </c>
      <c r="F24" s="609">
        <v>819036.33</v>
      </c>
      <c r="G24" s="610">
        <v>926638.01</v>
      </c>
    </row>
    <row r="25" spans="1:7" ht="14.45" customHeight="1" x14ac:dyDescent="0.2">
      <c r="A25" s="580" t="s">
        <v>521</v>
      </c>
      <c r="B25" s="491">
        <v>2665</v>
      </c>
      <c r="C25" s="491">
        <v>4137</v>
      </c>
      <c r="D25" s="491">
        <v>3610</v>
      </c>
      <c r="E25" s="609">
        <v>568059.28</v>
      </c>
      <c r="F25" s="609">
        <v>820955</v>
      </c>
      <c r="G25" s="610">
        <v>750518.32000000007</v>
      </c>
    </row>
    <row r="26" spans="1:7" ht="14.45" customHeight="1" x14ac:dyDescent="0.2">
      <c r="A26" s="580" t="s">
        <v>2277</v>
      </c>
      <c r="B26" s="491"/>
      <c r="C26" s="491">
        <v>182</v>
      </c>
      <c r="D26" s="491"/>
      <c r="E26" s="609"/>
      <c r="F26" s="609">
        <v>26557.67</v>
      </c>
      <c r="G26" s="610"/>
    </row>
    <row r="27" spans="1:7" ht="14.45" customHeight="1" x14ac:dyDescent="0.2">
      <c r="A27" s="580" t="s">
        <v>2278</v>
      </c>
      <c r="B27" s="491">
        <v>4</v>
      </c>
      <c r="C27" s="491">
        <v>16</v>
      </c>
      <c r="D27" s="491">
        <v>2</v>
      </c>
      <c r="E27" s="609">
        <v>946.67000000000007</v>
      </c>
      <c r="F27" s="609">
        <v>4065.99</v>
      </c>
      <c r="G27" s="610">
        <v>744.33</v>
      </c>
    </row>
    <row r="28" spans="1:7" ht="14.45" customHeight="1" thickBot="1" x14ac:dyDescent="0.25">
      <c r="A28" s="613" t="s">
        <v>522</v>
      </c>
      <c r="B28" s="498">
        <v>264</v>
      </c>
      <c r="C28" s="498">
        <v>169</v>
      </c>
      <c r="D28" s="498">
        <v>175</v>
      </c>
      <c r="E28" s="611">
        <v>50062.66</v>
      </c>
      <c r="F28" s="611">
        <v>37892.659999999996</v>
      </c>
      <c r="G28" s="612">
        <v>36136.009999999995</v>
      </c>
    </row>
    <row r="29" spans="1:7" ht="14.45" customHeight="1" x14ac:dyDescent="0.2">
      <c r="A29" s="544" t="s">
        <v>244</v>
      </c>
    </row>
    <row r="30" spans="1:7" ht="14.45" customHeight="1" x14ac:dyDescent="0.2">
      <c r="A30" s="545" t="s">
        <v>514</v>
      </c>
    </row>
    <row r="31" spans="1:7" ht="14.45" customHeight="1" x14ac:dyDescent="0.2">
      <c r="A31" s="544" t="s">
        <v>2262</v>
      </c>
    </row>
  </sheetData>
  <autoFilter ref="A4:A5" xr:uid="{00000000-0009-0000-0000-000021000000}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 xr:uid="{2274F13F-55E6-42F8-A5C3-B2E67120F163}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2">
    <tabColor theme="0" tint="-0.249977111117893"/>
    <outlinePr summaryRight="0"/>
    <pageSetUpPr fitToPage="1"/>
  </sheetPr>
  <dimension ref="A1:R81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ColWidth="8.85546875" defaultRowHeight="14.45" customHeight="1" outlineLevelCol="1" x14ac:dyDescent="0.2"/>
  <cols>
    <col min="1" max="1" width="3.28515625" style="129" customWidth="1"/>
    <col min="2" max="2" width="8.7109375" style="129" bestFit="1" customWidth="1"/>
    <col min="3" max="3" width="6.140625" style="129" customWidth="1"/>
    <col min="4" max="4" width="2.140625" style="129" bestFit="1" customWidth="1"/>
    <col min="5" max="5" width="8" style="129" customWidth="1"/>
    <col min="6" max="6" width="50.85546875" style="129" bestFit="1" customWidth="1" collapsed="1"/>
    <col min="7" max="8" width="11.140625" style="207" hidden="1" customWidth="1" outlineLevel="1"/>
    <col min="9" max="10" width="9.28515625" style="129" hidden="1" customWidth="1"/>
    <col min="11" max="12" width="11.140625" style="207" customWidth="1"/>
    <col min="13" max="14" width="9.28515625" style="129" hidden="1" customWidth="1"/>
    <col min="15" max="16" width="11.140625" style="207" customWidth="1"/>
    <col min="17" max="17" width="11.140625" style="210" customWidth="1"/>
    <col min="18" max="18" width="11.140625" style="207" customWidth="1"/>
    <col min="19" max="16384" width="8.85546875" style="129"/>
  </cols>
  <sheetData>
    <row r="1" spans="1:18" ht="18.600000000000001" customHeight="1" thickBot="1" x14ac:dyDescent="0.35">
      <c r="A1" s="329" t="s">
        <v>2391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</row>
    <row r="2" spans="1:18" ht="14.45" customHeight="1" thickBot="1" x14ac:dyDescent="0.25">
      <c r="A2" s="459" t="s">
        <v>270</v>
      </c>
      <c r="B2" s="197"/>
      <c r="C2" s="197"/>
      <c r="D2" s="111"/>
      <c r="E2" s="111"/>
      <c r="F2" s="111"/>
      <c r="G2" s="230"/>
      <c r="H2" s="230"/>
      <c r="I2" s="111"/>
      <c r="J2" s="111"/>
      <c r="K2" s="230"/>
      <c r="L2" s="230"/>
      <c r="M2" s="111"/>
      <c r="N2" s="111"/>
      <c r="O2" s="230"/>
      <c r="P2" s="230"/>
      <c r="Q2" s="227"/>
      <c r="R2" s="230"/>
    </row>
    <row r="3" spans="1:18" ht="14.45" customHeight="1" thickBot="1" x14ac:dyDescent="0.25">
      <c r="F3" s="87" t="s">
        <v>127</v>
      </c>
      <c r="G3" s="102">
        <f t="shared" ref="G3:P3" si="0">SUBTOTAL(9,G6:G1048576)</f>
        <v>19219</v>
      </c>
      <c r="H3" s="103">
        <f t="shared" si="0"/>
        <v>3268738.7600000002</v>
      </c>
      <c r="I3" s="74"/>
      <c r="J3" s="74"/>
      <c r="K3" s="103">
        <f t="shared" si="0"/>
        <v>20186</v>
      </c>
      <c r="L3" s="103">
        <f t="shared" si="0"/>
        <v>3824060.9500000007</v>
      </c>
      <c r="M3" s="74"/>
      <c r="N3" s="74"/>
      <c r="O3" s="103">
        <f t="shared" si="0"/>
        <v>18672.099999999999</v>
      </c>
      <c r="P3" s="103">
        <f t="shared" si="0"/>
        <v>3703663.71</v>
      </c>
      <c r="Q3" s="75">
        <f>IF(L3=0,0,P3/L3)</f>
        <v>0.96851586792830779</v>
      </c>
      <c r="R3" s="104">
        <f>IF(O3=0,0,P3/O3)</f>
        <v>198.35282105387182</v>
      </c>
    </row>
    <row r="4" spans="1:18" ht="14.45" customHeight="1" x14ac:dyDescent="0.2">
      <c r="A4" s="446" t="s">
        <v>211</v>
      </c>
      <c r="B4" s="446" t="s">
        <v>94</v>
      </c>
      <c r="C4" s="454" t="s">
        <v>0</v>
      </c>
      <c r="D4" s="448" t="s">
        <v>95</v>
      </c>
      <c r="E4" s="453" t="s">
        <v>70</v>
      </c>
      <c r="F4" s="449" t="s">
        <v>69</v>
      </c>
      <c r="G4" s="450">
        <v>2018</v>
      </c>
      <c r="H4" s="451"/>
      <c r="I4" s="101"/>
      <c r="J4" s="101"/>
      <c r="K4" s="450">
        <v>2019</v>
      </c>
      <c r="L4" s="451"/>
      <c r="M4" s="101"/>
      <c r="N4" s="101"/>
      <c r="O4" s="450">
        <v>2020</v>
      </c>
      <c r="P4" s="451"/>
      <c r="Q4" s="452" t="s">
        <v>2</v>
      </c>
      <c r="R4" s="447" t="s">
        <v>97</v>
      </c>
    </row>
    <row r="5" spans="1:18" ht="14.45" customHeight="1" thickBot="1" x14ac:dyDescent="0.25">
      <c r="A5" s="614"/>
      <c r="B5" s="614"/>
      <c r="C5" s="615"/>
      <c r="D5" s="616"/>
      <c r="E5" s="617"/>
      <c r="F5" s="618"/>
      <c r="G5" s="619" t="s">
        <v>71</v>
      </c>
      <c r="H5" s="620" t="s">
        <v>14</v>
      </c>
      <c r="I5" s="621"/>
      <c r="J5" s="621"/>
      <c r="K5" s="619" t="s">
        <v>71</v>
      </c>
      <c r="L5" s="620" t="s">
        <v>14</v>
      </c>
      <c r="M5" s="621"/>
      <c r="N5" s="621"/>
      <c r="O5" s="619" t="s">
        <v>71</v>
      </c>
      <c r="P5" s="620" t="s">
        <v>14</v>
      </c>
      <c r="Q5" s="622"/>
      <c r="R5" s="623"/>
    </row>
    <row r="6" spans="1:18" ht="14.45" customHeight="1" x14ac:dyDescent="0.2">
      <c r="A6" s="564" t="s">
        <v>2280</v>
      </c>
      <c r="B6" s="565" t="s">
        <v>2281</v>
      </c>
      <c r="C6" s="565" t="s">
        <v>468</v>
      </c>
      <c r="D6" s="565" t="s">
        <v>2282</v>
      </c>
      <c r="E6" s="565" t="s">
        <v>2283</v>
      </c>
      <c r="F6" s="565" t="s">
        <v>1338</v>
      </c>
      <c r="G6" s="116"/>
      <c r="H6" s="116"/>
      <c r="I6" s="565"/>
      <c r="J6" s="565"/>
      <c r="K6" s="116"/>
      <c r="L6" s="116"/>
      <c r="M6" s="565"/>
      <c r="N6" s="565"/>
      <c r="O6" s="116">
        <v>0.1</v>
      </c>
      <c r="P6" s="116">
        <v>4.13</v>
      </c>
      <c r="Q6" s="570"/>
      <c r="R6" s="578">
        <v>41.3</v>
      </c>
    </row>
    <row r="7" spans="1:18" ht="14.45" customHeight="1" x14ac:dyDescent="0.2">
      <c r="A7" s="486" t="s">
        <v>2280</v>
      </c>
      <c r="B7" s="487" t="s">
        <v>2281</v>
      </c>
      <c r="C7" s="487" t="s">
        <v>468</v>
      </c>
      <c r="D7" s="487" t="s">
        <v>2284</v>
      </c>
      <c r="E7" s="487" t="s">
        <v>2285</v>
      </c>
      <c r="F7" s="487" t="s">
        <v>2286</v>
      </c>
      <c r="G7" s="491">
        <v>452</v>
      </c>
      <c r="H7" s="491">
        <v>16724</v>
      </c>
      <c r="I7" s="487">
        <v>0.57984883156507872</v>
      </c>
      <c r="J7" s="487">
        <v>37</v>
      </c>
      <c r="K7" s="491">
        <v>759</v>
      </c>
      <c r="L7" s="491">
        <v>28842</v>
      </c>
      <c r="M7" s="487">
        <v>1</v>
      </c>
      <c r="N7" s="487">
        <v>38</v>
      </c>
      <c r="O7" s="491">
        <v>591</v>
      </c>
      <c r="P7" s="491">
        <v>22458</v>
      </c>
      <c r="Q7" s="513">
        <v>0.77865612648221338</v>
      </c>
      <c r="R7" s="492">
        <v>38</v>
      </c>
    </row>
    <row r="8" spans="1:18" ht="14.45" customHeight="1" x14ac:dyDescent="0.2">
      <c r="A8" s="486" t="s">
        <v>2280</v>
      </c>
      <c r="B8" s="487" t="s">
        <v>2281</v>
      </c>
      <c r="C8" s="487" t="s">
        <v>468</v>
      </c>
      <c r="D8" s="487" t="s">
        <v>2284</v>
      </c>
      <c r="E8" s="487" t="s">
        <v>2287</v>
      </c>
      <c r="F8" s="487" t="s">
        <v>2288</v>
      </c>
      <c r="G8" s="491">
        <v>191</v>
      </c>
      <c r="H8" s="491">
        <v>26549</v>
      </c>
      <c r="I8" s="487">
        <v>0.76231085077669625</v>
      </c>
      <c r="J8" s="487">
        <v>139</v>
      </c>
      <c r="K8" s="491">
        <v>247</v>
      </c>
      <c r="L8" s="491">
        <v>34827</v>
      </c>
      <c r="M8" s="487">
        <v>1</v>
      </c>
      <c r="N8" s="487">
        <v>141</v>
      </c>
      <c r="O8" s="491">
        <v>139</v>
      </c>
      <c r="P8" s="491">
        <v>19877</v>
      </c>
      <c r="Q8" s="513">
        <v>0.5707353490108249</v>
      </c>
      <c r="R8" s="492">
        <v>143</v>
      </c>
    </row>
    <row r="9" spans="1:18" ht="14.45" customHeight="1" x14ac:dyDescent="0.2">
      <c r="A9" s="486" t="s">
        <v>2280</v>
      </c>
      <c r="B9" s="487" t="s">
        <v>2281</v>
      </c>
      <c r="C9" s="487" t="s">
        <v>468</v>
      </c>
      <c r="D9" s="487" t="s">
        <v>2284</v>
      </c>
      <c r="E9" s="487" t="s">
        <v>2289</v>
      </c>
      <c r="F9" s="487" t="s">
        <v>2290</v>
      </c>
      <c r="G9" s="491">
        <v>193</v>
      </c>
      <c r="H9" s="491">
        <v>351067</v>
      </c>
      <c r="I9" s="487">
        <v>0.82072556060521051</v>
      </c>
      <c r="J9" s="487">
        <v>1819</v>
      </c>
      <c r="K9" s="491">
        <v>234</v>
      </c>
      <c r="L9" s="491">
        <v>427752</v>
      </c>
      <c r="M9" s="487">
        <v>1</v>
      </c>
      <c r="N9" s="487">
        <v>1828</v>
      </c>
      <c r="O9" s="491">
        <v>194</v>
      </c>
      <c r="P9" s="491">
        <v>356378</v>
      </c>
      <c r="Q9" s="513">
        <v>0.83314163346986103</v>
      </c>
      <c r="R9" s="492">
        <v>1837</v>
      </c>
    </row>
    <row r="10" spans="1:18" ht="14.45" customHeight="1" x14ac:dyDescent="0.2">
      <c r="A10" s="486" t="s">
        <v>2280</v>
      </c>
      <c r="B10" s="487" t="s">
        <v>2281</v>
      </c>
      <c r="C10" s="487" t="s">
        <v>468</v>
      </c>
      <c r="D10" s="487" t="s">
        <v>2284</v>
      </c>
      <c r="E10" s="487" t="s">
        <v>2291</v>
      </c>
      <c r="F10" s="487" t="s">
        <v>2292</v>
      </c>
      <c r="G10" s="491">
        <v>220</v>
      </c>
      <c r="H10" s="491">
        <v>137500</v>
      </c>
      <c r="I10" s="487">
        <v>0.82622280975844253</v>
      </c>
      <c r="J10" s="487">
        <v>625</v>
      </c>
      <c r="K10" s="491">
        <v>265</v>
      </c>
      <c r="L10" s="491">
        <v>166420</v>
      </c>
      <c r="M10" s="487">
        <v>1</v>
      </c>
      <c r="N10" s="487">
        <v>628</v>
      </c>
      <c r="O10" s="491">
        <v>195</v>
      </c>
      <c r="P10" s="491">
        <v>123240</v>
      </c>
      <c r="Q10" s="513">
        <v>0.74053599327003961</v>
      </c>
      <c r="R10" s="492">
        <v>632</v>
      </c>
    </row>
    <row r="11" spans="1:18" ht="14.45" customHeight="1" x14ac:dyDescent="0.2">
      <c r="A11" s="486" t="s">
        <v>2280</v>
      </c>
      <c r="B11" s="487" t="s">
        <v>2281</v>
      </c>
      <c r="C11" s="487" t="s">
        <v>468</v>
      </c>
      <c r="D11" s="487" t="s">
        <v>2284</v>
      </c>
      <c r="E11" s="487" t="s">
        <v>2293</v>
      </c>
      <c r="F11" s="487" t="s">
        <v>2294</v>
      </c>
      <c r="G11" s="491">
        <v>92</v>
      </c>
      <c r="H11" s="491">
        <v>43332</v>
      </c>
      <c r="I11" s="487">
        <v>0.70321324245374883</v>
      </c>
      <c r="J11" s="487">
        <v>471</v>
      </c>
      <c r="K11" s="491">
        <v>130</v>
      </c>
      <c r="L11" s="491">
        <v>61620</v>
      </c>
      <c r="M11" s="487">
        <v>1</v>
      </c>
      <c r="N11" s="487">
        <v>474</v>
      </c>
      <c r="O11" s="491">
        <v>360</v>
      </c>
      <c r="P11" s="491">
        <v>171720</v>
      </c>
      <c r="Q11" s="513">
        <v>2.7867575462512173</v>
      </c>
      <c r="R11" s="492">
        <v>477</v>
      </c>
    </row>
    <row r="12" spans="1:18" ht="14.45" customHeight="1" x14ac:dyDescent="0.2">
      <c r="A12" s="486" t="s">
        <v>2280</v>
      </c>
      <c r="B12" s="487" t="s">
        <v>2281</v>
      </c>
      <c r="C12" s="487" t="s">
        <v>468</v>
      </c>
      <c r="D12" s="487" t="s">
        <v>2284</v>
      </c>
      <c r="E12" s="487" t="s">
        <v>2295</v>
      </c>
      <c r="F12" s="487" t="s">
        <v>2296</v>
      </c>
      <c r="G12" s="491">
        <v>656</v>
      </c>
      <c r="H12" s="491">
        <v>21866.500000000036</v>
      </c>
      <c r="I12" s="487">
        <v>0.66262181450468094</v>
      </c>
      <c r="J12" s="487">
        <v>33.333079268292735</v>
      </c>
      <c r="K12" s="491">
        <v>990</v>
      </c>
      <c r="L12" s="491">
        <v>32999.97</v>
      </c>
      <c r="M12" s="487">
        <v>1</v>
      </c>
      <c r="N12" s="487">
        <v>33.333303030303028</v>
      </c>
      <c r="O12" s="491">
        <v>1426</v>
      </c>
      <c r="P12" s="491">
        <v>47533.310000000012</v>
      </c>
      <c r="Q12" s="513">
        <v>1.4404046427920998</v>
      </c>
      <c r="R12" s="492">
        <v>33.333316970546996</v>
      </c>
    </row>
    <row r="13" spans="1:18" ht="14.45" customHeight="1" x14ac:dyDescent="0.2">
      <c r="A13" s="486" t="s">
        <v>2280</v>
      </c>
      <c r="B13" s="487" t="s">
        <v>2281</v>
      </c>
      <c r="C13" s="487" t="s">
        <v>468</v>
      </c>
      <c r="D13" s="487" t="s">
        <v>2284</v>
      </c>
      <c r="E13" s="487" t="s">
        <v>2297</v>
      </c>
      <c r="F13" s="487" t="s">
        <v>2298</v>
      </c>
      <c r="G13" s="491">
        <v>378</v>
      </c>
      <c r="H13" s="491">
        <v>13986</v>
      </c>
      <c r="I13" s="487">
        <v>0.67532592950265569</v>
      </c>
      <c r="J13" s="487">
        <v>37</v>
      </c>
      <c r="K13" s="491">
        <v>545</v>
      </c>
      <c r="L13" s="491">
        <v>20710</v>
      </c>
      <c r="M13" s="487">
        <v>1</v>
      </c>
      <c r="N13" s="487">
        <v>38</v>
      </c>
      <c r="O13" s="491">
        <v>450</v>
      </c>
      <c r="P13" s="491">
        <v>17100</v>
      </c>
      <c r="Q13" s="513">
        <v>0.82568807339449546</v>
      </c>
      <c r="R13" s="492">
        <v>38</v>
      </c>
    </row>
    <row r="14" spans="1:18" ht="14.45" customHeight="1" x14ac:dyDescent="0.2">
      <c r="A14" s="486" t="s">
        <v>2280</v>
      </c>
      <c r="B14" s="487" t="s">
        <v>2281</v>
      </c>
      <c r="C14" s="487" t="s">
        <v>468</v>
      </c>
      <c r="D14" s="487" t="s">
        <v>2284</v>
      </c>
      <c r="E14" s="487" t="s">
        <v>2299</v>
      </c>
      <c r="F14" s="487" t="s">
        <v>2300</v>
      </c>
      <c r="G14" s="491">
        <v>33</v>
      </c>
      <c r="H14" s="491">
        <v>4389</v>
      </c>
      <c r="I14" s="487">
        <v>0.36801945329532115</v>
      </c>
      <c r="J14" s="487">
        <v>133</v>
      </c>
      <c r="K14" s="491">
        <v>89</v>
      </c>
      <c r="L14" s="491">
        <v>11926</v>
      </c>
      <c r="M14" s="487">
        <v>1</v>
      </c>
      <c r="N14" s="487">
        <v>134</v>
      </c>
      <c r="O14" s="491">
        <v>190</v>
      </c>
      <c r="P14" s="491">
        <v>25650</v>
      </c>
      <c r="Q14" s="513">
        <v>2.1507630387388899</v>
      </c>
      <c r="R14" s="492">
        <v>135</v>
      </c>
    </row>
    <row r="15" spans="1:18" ht="14.45" customHeight="1" x14ac:dyDescent="0.2">
      <c r="A15" s="486" t="s">
        <v>2280</v>
      </c>
      <c r="B15" s="487" t="s">
        <v>2281</v>
      </c>
      <c r="C15" s="487" t="s">
        <v>468</v>
      </c>
      <c r="D15" s="487" t="s">
        <v>2284</v>
      </c>
      <c r="E15" s="487" t="s">
        <v>2301</v>
      </c>
      <c r="F15" s="487" t="s">
        <v>2302</v>
      </c>
      <c r="G15" s="491"/>
      <c r="H15" s="491"/>
      <c r="I15" s="487"/>
      <c r="J15" s="487"/>
      <c r="K15" s="491">
        <v>1</v>
      </c>
      <c r="L15" s="491">
        <v>33</v>
      </c>
      <c r="M15" s="487">
        <v>1</v>
      </c>
      <c r="N15" s="487">
        <v>33</v>
      </c>
      <c r="O15" s="491">
        <v>1</v>
      </c>
      <c r="P15" s="491">
        <v>33</v>
      </c>
      <c r="Q15" s="513">
        <v>1</v>
      </c>
      <c r="R15" s="492">
        <v>33</v>
      </c>
    </row>
    <row r="16" spans="1:18" ht="14.45" customHeight="1" x14ac:dyDescent="0.2">
      <c r="A16" s="486" t="s">
        <v>2280</v>
      </c>
      <c r="B16" s="487" t="s">
        <v>2281</v>
      </c>
      <c r="C16" s="487" t="s">
        <v>468</v>
      </c>
      <c r="D16" s="487" t="s">
        <v>2284</v>
      </c>
      <c r="E16" s="487" t="s">
        <v>2303</v>
      </c>
      <c r="F16" s="487" t="s">
        <v>2304</v>
      </c>
      <c r="G16" s="491">
        <v>225</v>
      </c>
      <c r="H16" s="491">
        <v>157950</v>
      </c>
      <c r="I16" s="487">
        <v>0.8494630017048419</v>
      </c>
      <c r="J16" s="487">
        <v>702</v>
      </c>
      <c r="K16" s="491">
        <v>263</v>
      </c>
      <c r="L16" s="491">
        <v>185941</v>
      </c>
      <c r="M16" s="487">
        <v>1</v>
      </c>
      <c r="N16" s="487">
        <v>707</v>
      </c>
      <c r="O16" s="491">
        <v>249</v>
      </c>
      <c r="P16" s="491">
        <v>177039</v>
      </c>
      <c r="Q16" s="513">
        <v>0.9521245986630168</v>
      </c>
      <c r="R16" s="492">
        <v>711</v>
      </c>
    </row>
    <row r="17" spans="1:18" ht="14.45" customHeight="1" x14ac:dyDescent="0.2">
      <c r="A17" s="486" t="s">
        <v>2280</v>
      </c>
      <c r="B17" s="487" t="s">
        <v>2281</v>
      </c>
      <c r="C17" s="487" t="s">
        <v>468</v>
      </c>
      <c r="D17" s="487" t="s">
        <v>2284</v>
      </c>
      <c r="E17" s="487" t="s">
        <v>2305</v>
      </c>
      <c r="F17" s="487" t="s">
        <v>2306</v>
      </c>
      <c r="G17" s="491">
        <v>401</v>
      </c>
      <c r="H17" s="491">
        <v>94636</v>
      </c>
      <c r="I17" s="487">
        <v>0.62100780229803598</v>
      </c>
      <c r="J17" s="487">
        <v>236</v>
      </c>
      <c r="K17" s="491">
        <v>643</v>
      </c>
      <c r="L17" s="491">
        <v>152391</v>
      </c>
      <c r="M17" s="487">
        <v>1</v>
      </c>
      <c r="N17" s="487">
        <v>237</v>
      </c>
      <c r="O17" s="491">
        <v>978</v>
      </c>
      <c r="P17" s="491">
        <v>233742</v>
      </c>
      <c r="Q17" s="513">
        <v>1.5338307380357108</v>
      </c>
      <c r="R17" s="492">
        <v>239</v>
      </c>
    </row>
    <row r="18" spans="1:18" ht="14.45" customHeight="1" x14ac:dyDescent="0.2">
      <c r="A18" s="486" t="s">
        <v>2280</v>
      </c>
      <c r="B18" s="487" t="s">
        <v>2281</v>
      </c>
      <c r="C18" s="487" t="s">
        <v>468</v>
      </c>
      <c r="D18" s="487" t="s">
        <v>2284</v>
      </c>
      <c r="E18" s="487" t="s">
        <v>2307</v>
      </c>
      <c r="F18" s="487" t="s">
        <v>2308</v>
      </c>
      <c r="G18" s="491">
        <v>14</v>
      </c>
      <c r="H18" s="491">
        <v>1036</v>
      </c>
      <c r="I18" s="487">
        <v>0.69066666666666665</v>
      </c>
      <c r="J18" s="487">
        <v>74</v>
      </c>
      <c r="K18" s="491">
        <v>20</v>
      </c>
      <c r="L18" s="491">
        <v>1500</v>
      </c>
      <c r="M18" s="487">
        <v>1</v>
      </c>
      <c r="N18" s="487">
        <v>75</v>
      </c>
      <c r="O18" s="491">
        <v>302</v>
      </c>
      <c r="P18" s="491">
        <v>22952</v>
      </c>
      <c r="Q18" s="513">
        <v>15.301333333333334</v>
      </c>
      <c r="R18" s="492">
        <v>76</v>
      </c>
    </row>
    <row r="19" spans="1:18" ht="14.45" customHeight="1" x14ac:dyDescent="0.2">
      <c r="A19" s="486" t="s">
        <v>2280</v>
      </c>
      <c r="B19" s="487" t="s">
        <v>2281</v>
      </c>
      <c r="C19" s="487" t="s">
        <v>468</v>
      </c>
      <c r="D19" s="487" t="s">
        <v>2284</v>
      </c>
      <c r="E19" s="487" t="s">
        <v>2309</v>
      </c>
      <c r="F19" s="487" t="s">
        <v>2310</v>
      </c>
      <c r="G19" s="491">
        <v>721</v>
      </c>
      <c r="H19" s="491">
        <v>160783</v>
      </c>
      <c r="I19" s="487">
        <v>0.647931879362316</v>
      </c>
      <c r="J19" s="487">
        <v>223</v>
      </c>
      <c r="K19" s="491">
        <v>1098</v>
      </c>
      <c r="L19" s="491">
        <v>248148</v>
      </c>
      <c r="M19" s="487">
        <v>1</v>
      </c>
      <c r="N19" s="487">
        <v>226</v>
      </c>
      <c r="O19" s="491">
        <v>1594</v>
      </c>
      <c r="P19" s="491">
        <v>363432</v>
      </c>
      <c r="Q19" s="513">
        <v>1.4645775907925915</v>
      </c>
      <c r="R19" s="492">
        <v>228</v>
      </c>
    </row>
    <row r="20" spans="1:18" ht="14.45" customHeight="1" x14ac:dyDescent="0.2">
      <c r="A20" s="486" t="s">
        <v>2280</v>
      </c>
      <c r="B20" s="487" t="s">
        <v>2281</v>
      </c>
      <c r="C20" s="487" t="s">
        <v>468</v>
      </c>
      <c r="D20" s="487" t="s">
        <v>2284</v>
      </c>
      <c r="E20" s="487" t="s">
        <v>2311</v>
      </c>
      <c r="F20" s="487" t="s">
        <v>2312</v>
      </c>
      <c r="G20" s="491">
        <v>787</v>
      </c>
      <c r="H20" s="491">
        <v>60599</v>
      </c>
      <c r="I20" s="487">
        <v>0.77227659682928074</v>
      </c>
      <c r="J20" s="487">
        <v>77</v>
      </c>
      <c r="K20" s="491">
        <v>1006</v>
      </c>
      <c r="L20" s="491">
        <v>78468</v>
      </c>
      <c r="M20" s="487">
        <v>1</v>
      </c>
      <c r="N20" s="487">
        <v>78</v>
      </c>
      <c r="O20" s="491">
        <v>849</v>
      </c>
      <c r="P20" s="491">
        <v>67071</v>
      </c>
      <c r="Q20" s="513">
        <v>0.85475607891114846</v>
      </c>
      <c r="R20" s="492">
        <v>79</v>
      </c>
    </row>
    <row r="21" spans="1:18" ht="14.45" customHeight="1" x14ac:dyDescent="0.2">
      <c r="A21" s="486" t="s">
        <v>2280</v>
      </c>
      <c r="B21" s="487" t="s">
        <v>2281</v>
      </c>
      <c r="C21" s="487" t="s">
        <v>468</v>
      </c>
      <c r="D21" s="487" t="s">
        <v>2284</v>
      </c>
      <c r="E21" s="487" t="s">
        <v>2313</v>
      </c>
      <c r="F21" s="487" t="s">
        <v>2314</v>
      </c>
      <c r="G21" s="491"/>
      <c r="H21" s="491"/>
      <c r="I21" s="487"/>
      <c r="J21" s="487"/>
      <c r="K21" s="491"/>
      <c r="L21" s="491"/>
      <c r="M21" s="487"/>
      <c r="N21" s="487"/>
      <c r="O21" s="491">
        <v>3</v>
      </c>
      <c r="P21" s="491">
        <v>684</v>
      </c>
      <c r="Q21" s="513"/>
      <c r="R21" s="492">
        <v>228</v>
      </c>
    </row>
    <row r="22" spans="1:18" ht="14.45" customHeight="1" x14ac:dyDescent="0.2">
      <c r="A22" s="486" t="s">
        <v>2280</v>
      </c>
      <c r="B22" s="487" t="s">
        <v>2281</v>
      </c>
      <c r="C22" s="487" t="s">
        <v>468</v>
      </c>
      <c r="D22" s="487" t="s">
        <v>2284</v>
      </c>
      <c r="E22" s="487" t="s">
        <v>2315</v>
      </c>
      <c r="F22" s="487" t="s">
        <v>2316</v>
      </c>
      <c r="G22" s="491">
        <v>216</v>
      </c>
      <c r="H22" s="491">
        <v>12744</v>
      </c>
      <c r="I22" s="487">
        <v>0.60380934331469727</v>
      </c>
      <c r="J22" s="487">
        <v>59</v>
      </c>
      <c r="K22" s="491">
        <v>346</v>
      </c>
      <c r="L22" s="491">
        <v>21106</v>
      </c>
      <c r="M22" s="487">
        <v>1</v>
      </c>
      <c r="N22" s="487">
        <v>61</v>
      </c>
      <c r="O22" s="491">
        <v>230</v>
      </c>
      <c r="P22" s="491">
        <v>14260</v>
      </c>
      <c r="Q22" s="513">
        <v>0.67563725954704823</v>
      </c>
      <c r="R22" s="492">
        <v>62</v>
      </c>
    </row>
    <row r="23" spans="1:18" ht="14.45" customHeight="1" x14ac:dyDescent="0.2">
      <c r="A23" s="486" t="s">
        <v>2280</v>
      </c>
      <c r="B23" s="487" t="s">
        <v>2281</v>
      </c>
      <c r="C23" s="487" t="s">
        <v>468</v>
      </c>
      <c r="D23" s="487" t="s">
        <v>2284</v>
      </c>
      <c r="E23" s="487" t="s">
        <v>2317</v>
      </c>
      <c r="F23" s="487" t="s">
        <v>2318</v>
      </c>
      <c r="G23" s="491"/>
      <c r="H23" s="491"/>
      <c r="I23" s="487"/>
      <c r="J23" s="487"/>
      <c r="K23" s="491"/>
      <c r="L23" s="491"/>
      <c r="M23" s="487"/>
      <c r="N23" s="487"/>
      <c r="O23" s="491">
        <v>95</v>
      </c>
      <c r="P23" s="491">
        <v>66785</v>
      </c>
      <c r="Q23" s="513"/>
      <c r="R23" s="492">
        <v>703</v>
      </c>
    </row>
    <row r="24" spans="1:18" ht="14.45" customHeight="1" x14ac:dyDescent="0.2">
      <c r="A24" s="486" t="s">
        <v>2280</v>
      </c>
      <c r="B24" s="487" t="s">
        <v>2281</v>
      </c>
      <c r="C24" s="487" t="s">
        <v>468</v>
      </c>
      <c r="D24" s="487" t="s">
        <v>2284</v>
      </c>
      <c r="E24" s="487" t="s">
        <v>2319</v>
      </c>
      <c r="F24" s="487" t="s">
        <v>2320</v>
      </c>
      <c r="G24" s="491"/>
      <c r="H24" s="491"/>
      <c r="I24" s="487"/>
      <c r="J24" s="487"/>
      <c r="K24" s="491"/>
      <c r="L24" s="491"/>
      <c r="M24" s="487"/>
      <c r="N24" s="487"/>
      <c r="O24" s="491">
        <v>6</v>
      </c>
      <c r="P24" s="491">
        <v>228</v>
      </c>
      <c r="Q24" s="513"/>
      <c r="R24" s="492">
        <v>38</v>
      </c>
    </row>
    <row r="25" spans="1:18" ht="14.45" customHeight="1" x14ac:dyDescent="0.2">
      <c r="A25" s="486" t="s">
        <v>2280</v>
      </c>
      <c r="B25" s="487" t="s">
        <v>2281</v>
      </c>
      <c r="C25" s="487" t="s">
        <v>468</v>
      </c>
      <c r="D25" s="487" t="s">
        <v>2284</v>
      </c>
      <c r="E25" s="487" t="s">
        <v>2321</v>
      </c>
      <c r="F25" s="487" t="s">
        <v>2322</v>
      </c>
      <c r="G25" s="491"/>
      <c r="H25" s="491"/>
      <c r="I25" s="487"/>
      <c r="J25" s="487"/>
      <c r="K25" s="491"/>
      <c r="L25" s="491"/>
      <c r="M25" s="487"/>
      <c r="N25" s="487"/>
      <c r="O25" s="491">
        <v>2</v>
      </c>
      <c r="P25" s="491">
        <v>274</v>
      </c>
      <c r="Q25" s="513"/>
      <c r="R25" s="492">
        <v>137</v>
      </c>
    </row>
    <row r="26" spans="1:18" ht="14.45" customHeight="1" x14ac:dyDescent="0.2">
      <c r="A26" s="486" t="s">
        <v>2280</v>
      </c>
      <c r="B26" s="487" t="s">
        <v>2281</v>
      </c>
      <c r="C26" s="487" t="s">
        <v>1966</v>
      </c>
      <c r="D26" s="487" t="s">
        <v>2284</v>
      </c>
      <c r="E26" s="487" t="s">
        <v>2285</v>
      </c>
      <c r="F26" s="487" t="s">
        <v>2286</v>
      </c>
      <c r="G26" s="491">
        <v>2</v>
      </c>
      <c r="H26" s="491">
        <v>74</v>
      </c>
      <c r="I26" s="487"/>
      <c r="J26" s="487">
        <v>37</v>
      </c>
      <c r="K26" s="491"/>
      <c r="L26" s="491"/>
      <c r="M26" s="487"/>
      <c r="N26" s="487"/>
      <c r="O26" s="491"/>
      <c r="P26" s="491"/>
      <c r="Q26" s="513"/>
      <c r="R26" s="492"/>
    </row>
    <row r="27" spans="1:18" ht="14.45" customHeight="1" x14ac:dyDescent="0.2">
      <c r="A27" s="486" t="s">
        <v>2280</v>
      </c>
      <c r="B27" s="487" t="s">
        <v>2323</v>
      </c>
      <c r="C27" s="487" t="s">
        <v>468</v>
      </c>
      <c r="D27" s="487" t="s">
        <v>2284</v>
      </c>
      <c r="E27" s="487" t="s">
        <v>2285</v>
      </c>
      <c r="F27" s="487" t="s">
        <v>2286</v>
      </c>
      <c r="G27" s="491">
        <v>235</v>
      </c>
      <c r="H27" s="491">
        <v>8695</v>
      </c>
      <c r="I27" s="487">
        <v>0.66710142703698017</v>
      </c>
      <c r="J27" s="487">
        <v>37</v>
      </c>
      <c r="K27" s="491">
        <v>343</v>
      </c>
      <c r="L27" s="491">
        <v>13034</v>
      </c>
      <c r="M27" s="487">
        <v>1</v>
      </c>
      <c r="N27" s="487">
        <v>38</v>
      </c>
      <c r="O27" s="491">
        <v>135</v>
      </c>
      <c r="P27" s="491">
        <v>5130</v>
      </c>
      <c r="Q27" s="513">
        <v>0.39358600583090381</v>
      </c>
      <c r="R27" s="492">
        <v>38</v>
      </c>
    </row>
    <row r="28" spans="1:18" ht="14.45" customHeight="1" x14ac:dyDescent="0.2">
      <c r="A28" s="486" t="s">
        <v>2280</v>
      </c>
      <c r="B28" s="487" t="s">
        <v>2323</v>
      </c>
      <c r="C28" s="487" t="s">
        <v>468</v>
      </c>
      <c r="D28" s="487" t="s">
        <v>2284</v>
      </c>
      <c r="E28" s="487" t="s">
        <v>2324</v>
      </c>
      <c r="F28" s="487" t="s">
        <v>2325</v>
      </c>
      <c r="G28" s="491">
        <v>57</v>
      </c>
      <c r="H28" s="491">
        <v>40014</v>
      </c>
      <c r="I28" s="487">
        <v>1.3804119087866975</v>
      </c>
      <c r="J28" s="487">
        <v>702</v>
      </c>
      <c r="K28" s="491">
        <v>41</v>
      </c>
      <c r="L28" s="491">
        <v>28987</v>
      </c>
      <c r="M28" s="487">
        <v>1</v>
      </c>
      <c r="N28" s="487">
        <v>707</v>
      </c>
      <c r="O28" s="491">
        <v>40</v>
      </c>
      <c r="P28" s="491">
        <v>28440</v>
      </c>
      <c r="Q28" s="513">
        <v>0.98112947183220067</v>
      </c>
      <c r="R28" s="492">
        <v>711</v>
      </c>
    </row>
    <row r="29" spans="1:18" ht="14.45" customHeight="1" x14ac:dyDescent="0.2">
      <c r="A29" s="486" t="s">
        <v>2280</v>
      </c>
      <c r="B29" s="487" t="s">
        <v>2323</v>
      </c>
      <c r="C29" s="487" t="s">
        <v>468</v>
      </c>
      <c r="D29" s="487" t="s">
        <v>2284</v>
      </c>
      <c r="E29" s="487" t="s">
        <v>2326</v>
      </c>
      <c r="F29" s="487" t="s">
        <v>2327</v>
      </c>
      <c r="G29" s="491">
        <v>956</v>
      </c>
      <c r="H29" s="491">
        <v>134796</v>
      </c>
      <c r="I29" s="487">
        <v>1.1633181441590721</v>
      </c>
      <c r="J29" s="487">
        <v>141</v>
      </c>
      <c r="K29" s="491">
        <v>816</v>
      </c>
      <c r="L29" s="491">
        <v>115872</v>
      </c>
      <c r="M29" s="487">
        <v>1</v>
      </c>
      <c r="N29" s="487">
        <v>142</v>
      </c>
      <c r="O29" s="491">
        <v>483</v>
      </c>
      <c r="P29" s="491">
        <v>69069</v>
      </c>
      <c r="Q29" s="513">
        <v>0.59608015741507869</v>
      </c>
      <c r="R29" s="492">
        <v>143</v>
      </c>
    </row>
    <row r="30" spans="1:18" ht="14.45" customHeight="1" x14ac:dyDescent="0.2">
      <c r="A30" s="486" t="s">
        <v>2280</v>
      </c>
      <c r="B30" s="487" t="s">
        <v>2323</v>
      </c>
      <c r="C30" s="487" t="s">
        <v>468</v>
      </c>
      <c r="D30" s="487" t="s">
        <v>2284</v>
      </c>
      <c r="E30" s="487" t="s">
        <v>2328</v>
      </c>
      <c r="F30" s="487" t="s">
        <v>2329</v>
      </c>
      <c r="G30" s="491">
        <v>127</v>
      </c>
      <c r="H30" s="491">
        <v>121666</v>
      </c>
      <c r="I30" s="487">
        <v>0.7657006199062274</v>
      </c>
      <c r="J30" s="487">
        <v>958</v>
      </c>
      <c r="K30" s="491">
        <v>165</v>
      </c>
      <c r="L30" s="491">
        <v>158895</v>
      </c>
      <c r="M30" s="487">
        <v>1</v>
      </c>
      <c r="N30" s="487">
        <v>963</v>
      </c>
      <c r="O30" s="491">
        <v>96</v>
      </c>
      <c r="P30" s="491">
        <v>92832</v>
      </c>
      <c r="Q30" s="513">
        <v>0.58423487208533942</v>
      </c>
      <c r="R30" s="492">
        <v>967</v>
      </c>
    </row>
    <row r="31" spans="1:18" ht="14.45" customHeight="1" x14ac:dyDescent="0.2">
      <c r="A31" s="486" t="s">
        <v>2280</v>
      </c>
      <c r="B31" s="487" t="s">
        <v>2323</v>
      </c>
      <c r="C31" s="487" t="s">
        <v>468</v>
      </c>
      <c r="D31" s="487" t="s">
        <v>2284</v>
      </c>
      <c r="E31" s="487" t="s">
        <v>2330</v>
      </c>
      <c r="F31" s="487" t="s">
        <v>2331</v>
      </c>
      <c r="G31" s="491"/>
      <c r="H31" s="491"/>
      <c r="I31" s="487"/>
      <c r="J31" s="487"/>
      <c r="K31" s="491">
        <v>1</v>
      </c>
      <c r="L31" s="491">
        <v>435</v>
      </c>
      <c r="M31" s="487">
        <v>1</v>
      </c>
      <c r="N31" s="487">
        <v>435</v>
      </c>
      <c r="O31" s="491"/>
      <c r="P31" s="491"/>
      <c r="Q31" s="513"/>
      <c r="R31" s="492"/>
    </row>
    <row r="32" spans="1:18" ht="14.45" customHeight="1" x14ac:dyDescent="0.2">
      <c r="A32" s="486" t="s">
        <v>2280</v>
      </c>
      <c r="B32" s="487" t="s">
        <v>2323</v>
      </c>
      <c r="C32" s="487" t="s">
        <v>468</v>
      </c>
      <c r="D32" s="487" t="s">
        <v>2284</v>
      </c>
      <c r="E32" s="487" t="s">
        <v>2332</v>
      </c>
      <c r="F32" s="487" t="s">
        <v>2333</v>
      </c>
      <c r="G32" s="491">
        <v>181</v>
      </c>
      <c r="H32" s="491">
        <v>182810</v>
      </c>
      <c r="I32" s="487">
        <v>0.95991472558862445</v>
      </c>
      <c r="J32" s="487">
        <v>1010</v>
      </c>
      <c r="K32" s="491">
        <v>188</v>
      </c>
      <c r="L32" s="491">
        <v>190444</v>
      </c>
      <c r="M32" s="487">
        <v>1</v>
      </c>
      <c r="N32" s="487">
        <v>1013</v>
      </c>
      <c r="O32" s="491">
        <v>141</v>
      </c>
      <c r="P32" s="491">
        <v>143256</v>
      </c>
      <c r="Q32" s="513">
        <v>0.75222112537018759</v>
      </c>
      <c r="R32" s="492">
        <v>1016</v>
      </c>
    </row>
    <row r="33" spans="1:18" ht="14.45" customHeight="1" x14ac:dyDescent="0.2">
      <c r="A33" s="486" t="s">
        <v>2280</v>
      </c>
      <c r="B33" s="487" t="s">
        <v>2323</v>
      </c>
      <c r="C33" s="487" t="s">
        <v>468</v>
      </c>
      <c r="D33" s="487" t="s">
        <v>2284</v>
      </c>
      <c r="E33" s="487" t="s">
        <v>2295</v>
      </c>
      <c r="F33" s="487" t="s">
        <v>2296</v>
      </c>
      <c r="G33" s="491">
        <v>962</v>
      </c>
      <c r="H33" s="491">
        <v>32066.620000000003</v>
      </c>
      <c r="I33" s="487">
        <v>1.2317534727623953</v>
      </c>
      <c r="J33" s="487">
        <v>33.333284823284828</v>
      </c>
      <c r="K33" s="491">
        <v>781</v>
      </c>
      <c r="L33" s="491">
        <v>26033.310000000005</v>
      </c>
      <c r="M33" s="487">
        <v>1</v>
      </c>
      <c r="N33" s="487">
        <v>33.333303457106283</v>
      </c>
      <c r="O33" s="491">
        <v>475</v>
      </c>
      <c r="P33" s="491">
        <v>15833.31</v>
      </c>
      <c r="Q33" s="513">
        <v>0.60819427110882163</v>
      </c>
      <c r="R33" s="492">
        <v>33.333284210526315</v>
      </c>
    </row>
    <row r="34" spans="1:18" ht="14.45" customHeight="1" x14ac:dyDescent="0.2">
      <c r="A34" s="486" t="s">
        <v>2280</v>
      </c>
      <c r="B34" s="487" t="s">
        <v>2323</v>
      </c>
      <c r="C34" s="487" t="s">
        <v>468</v>
      </c>
      <c r="D34" s="487" t="s">
        <v>2284</v>
      </c>
      <c r="E34" s="487" t="s">
        <v>2297</v>
      </c>
      <c r="F34" s="487" t="s">
        <v>2298</v>
      </c>
      <c r="G34" s="491">
        <v>35</v>
      </c>
      <c r="H34" s="491">
        <v>1295</v>
      </c>
      <c r="I34" s="487">
        <v>0.54966044142614601</v>
      </c>
      <c r="J34" s="487">
        <v>37</v>
      </c>
      <c r="K34" s="491">
        <v>62</v>
      </c>
      <c r="L34" s="491">
        <v>2356</v>
      </c>
      <c r="M34" s="487">
        <v>1</v>
      </c>
      <c r="N34" s="487">
        <v>38</v>
      </c>
      <c r="O34" s="491">
        <v>23</v>
      </c>
      <c r="P34" s="491">
        <v>874</v>
      </c>
      <c r="Q34" s="513">
        <v>0.37096774193548387</v>
      </c>
      <c r="R34" s="492">
        <v>38</v>
      </c>
    </row>
    <row r="35" spans="1:18" ht="14.45" customHeight="1" x14ac:dyDescent="0.2">
      <c r="A35" s="486" t="s">
        <v>2280</v>
      </c>
      <c r="B35" s="487" t="s">
        <v>2323</v>
      </c>
      <c r="C35" s="487" t="s">
        <v>468</v>
      </c>
      <c r="D35" s="487" t="s">
        <v>2284</v>
      </c>
      <c r="E35" s="487" t="s">
        <v>2299</v>
      </c>
      <c r="F35" s="487" t="s">
        <v>2300</v>
      </c>
      <c r="G35" s="491"/>
      <c r="H35" s="491"/>
      <c r="I35" s="487"/>
      <c r="J35" s="487"/>
      <c r="K35" s="491"/>
      <c r="L35" s="491"/>
      <c r="M35" s="487"/>
      <c r="N35" s="487"/>
      <c r="O35" s="491">
        <v>1</v>
      </c>
      <c r="P35" s="491">
        <v>135</v>
      </c>
      <c r="Q35" s="513"/>
      <c r="R35" s="492">
        <v>135</v>
      </c>
    </row>
    <row r="36" spans="1:18" ht="14.45" customHeight="1" x14ac:dyDescent="0.2">
      <c r="A36" s="486" t="s">
        <v>2280</v>
      </c>
      <c r="B36" s="487" t="s">
        <v>2323</v>
      </c>
      <c r="C36" s="487" t="s">
        <v>468</v>
      </c>
      <c r="D36" s="487" t="s">
        <v>2284</v>
      </c>
      <c r="E36" s="487" t="s">
        <v>2334</v>
      </c>
      <c r="F36" s="487" t="s">
        <v>2335</v>
      </c>
      <c r="G36" s="491">
        <v>173</v>
      </c>
      <c r="H36" s="491">
        <v>59858</v>
      </c>
      <c r="I36" s="487">
        <v>0.85511428571428572</v>
      </c>
      <c r="J36" s="487">
        <v>346</v>
      </c>
      <c r="K36" s="491">
        <v>200</v>
      </c>
      <c r="L36" s="491">
        <v>70000</v>
      </c>
      <c r="M36" s="487">
        <v>1</v>
      </c>
      <c r="N36" s="487">
        <v>350</v>
      </c>
      <c r="O36" s="491">
        <v>143</v>
      </c>
      <c r="P36" s="491">
        <v>50622</v>
      </c>
      <c r="Q36" s="513">
        <v>0.72317142857142858</v>
      </c>
      <c r="R36" s="492">
        <v>354</v>
      </c>
    </row>
    <row r="37" spans="1:18" ht="14.45" customHeight="1" x14ac:dyDescent="0.2">
      <c r="A37" s="486" t="s">
        <v>2280</v>
      </c>
      <c r="B37" s="487" t="s">
        <v>2323</v>
      </c>
      <c r="C37" s="487" t="s">
        <v>468</v>
      </c>
      <c r="D37" s="487" t="s">
        <v>2284</v>
      </c>
      <c r="E37" s="487" t="s">
        <v>2336</v>
      </c>
      <c r="F37" s="487" t="s">
        <v>2337</v>
      </c>
      <c r="G37" s="491"/>
      <c r="H37" s="491"/>
      <c r="I37" s="487"/>
      <c r="J37" s="487"/>
      <c r="K37" s="491">
        <v>1</v>
      </c>
      <c r="L37" s="491">
        <v>614</v>
      </c>
      <c r="M37" s="487">
        <v>1</v>
      </c>
      <c r="N37" s="487">
        <v>614</v>
      </c>
      <c r="O37" s="491">
        <v>5</v>
      </c>
      <c r="P37" s="491">
        <v>3090</v>
      </c>
      <c r="Q37" s="513">
        <v>5.0325732899022801</v>
      </c>
      <c r="R37" s="492">
        <v>618</v>
      </c>
    </row>
    <row r="38" spans="1:18" ht="14.45" customHeight="1" x14ac:dyDescent="0.2">
      <c r="A38" s="486" t="s">
        <v>2280</v>
      </c>
      <c r="B38" s="487" t="s">
        <v>2323</v>
      </c>
      <c r="C38" s="487" t="s">
        <v>468</v>
      </c>
      <c r="D38" s="487" t="s">
        <v>2284</v>
      </c>
      <c r="E38" s="487" t="s">
        <v>2307</v>
      </c>
      <c r="F38" s="487" t="s">
        <v>2308</v>
      </c>
      <c r="G38" s="491">
        <v>17</v>
      </c>
      <c r="H38" s="491">
        <v>1258</v>
      </c>
      <c r="I38" s="487">
        <v>0.54107526881720425</v>
      </c>
      <c r="J38" s="487">
        <v>74</v>
      </c>
      <c r="K38" s="491">
        <v>31</v>
      </c>
      <c r="L38" s="491">
        <v>2325</v>
      </c>
      <c r="M38" s="487">
        <v>1</v>
      </c>
      <c r="N38" s="487">
        <v>75</v>
      </c>
      <c r="O38" s="491">
        <v>89</v>
      </c>
      <c r="P38" s="491">
        <v>6764</v>
      </c>
      <c r="Q38" s="513">
        <v>2.9092473118279569</v>
      </c>
      <c r="R38" s="492">
        <v>76</v>
      </c>
    </row>
    <row r="39" spans="1:18" ht="14.45" customHeight="1" x14ac:dyDescent="0.2">
      <c r="A39" s="486" t="s">
        <v>2280</v>
      </c>
      <c r="B39" s="487" t="s">
        <v>2323</v>
      </c>
      <c r="C39" s="487" t="s">
        <v>468</v>
      </c>
      <c r="D39" s="487" t="s">
        <v>2284</v>
      </c>
      <c r="E39" s="487" t="s">
        <v>2338</v>
      </c>
      <c r="F39" s="487" t="s">
        <v>2339</v>
      </c>
      <c r="G39" s="491">
        <v>498</v>
      </c>
      <c r="H39" s="491">
        <v>176790</v>
      </c>
      <c r="I39" s="487">
        <v>0.98765363128491623</v>
      </c>
      <c r="J39" s="487">
        <v>355</v>
      </c>
      <c r="K39" s="491">
        <v>500</v>
      </c>
      <c r="L39" s="491">
        <v>179000</v>
      </c>
      <c r="M39" s="487">
        <v>1</v>
      </c>
      <c r="N39" s="487">
        <v>358</v>
      </c>
      <c r="O39" s="491">
        <v>267</v>
      </c>
      <c r="P39" s="491">
        <v>96120</v>
      </c>
      <c r="Q39" s="513">
        <v>0.53698324022346366</v>
      </c>
      <c r="R39" s="492">
        <v>360</v>
      </c>
    </row>
    <row r="40" spans="1:18" ht="14.45" customHeight="1" x14ac:dyDescent="0.2">
      <c r="A40" s="486" t="s">
        <v>2280</v>
      </c>
      <c r="B40" s="487" t="s">
        <v>2323</v>
      </c>
      <c r="C40" s="487" t="s">
        <v>468</v>
      </c>
      <c r="D40" s="487" t="s">
        <v>2284</v>
      </c>
      <c r="E40" s="487" t="s">
        <v>2309</v>
      </c>
      <c r="F40" s="487" t="s">
        <v>2310</v>
      </c>
      <c r="G40" s="491">
        <v>1007</v>
      </c>
      <c r="H40" s="491">
        <v>224561</v>
      </c>
      <c r="I40" s="487">
        <v>1.2609552580746597</v>
      </c>
      <c r="J40" s="487">
        <v>223</v>
      </c>
      <c r="K40" s="491">
        <v>788</v>
      </c>
      <c r="L40" s="491">
        <v>178088</v>
      </c>
      <c r="M40" s="487">
        <v>1</v>
      </c>
      <c r="N40" s="487">
        <v>226</v>
      </c>
      <c r="O40" s="491">
        <v>481</v>
      </c>
      <c r="P40" s="491">
        <v>109668</v>
      </c>
      <c r="Q40" s="513">
        <v>0.61580791518799693</v>
      </c>
      <c r="R40" s="492">
        <v>228</v>
      </c>
    </row>
    <row r="41" spans="1:18" ht="14.45" customHeight="1" x14ac:dyDescent="0.2">
      <c r="A41" s="486" t="s">
        <v>2280</v>
      </c>
      <c r="B41" s="487" t="s">
        <v>2323</v>
      </c>
      <c r="C41" s="487" t="s">
        <v>468</v>
      </c>
      <c r="D41" s="487" t="s">
        <v>2284</v>
      </c>
      <c r="E41" s="487" t="s">
        <v>2311</v>
      </c>
      <c r="F41" s="487" t="s">
        <v>2312</v>
      </c>
      <c r="G41" s="491">
        <v>1021</v>
      </c>
      <c r="H41" s="491">
        <v>78617</v>
      </c>
      <c r="I41" s="487">
        <v>1.2726139601139601</v>
      </c>
      <c r="J41" s="487">
        <v>77</v>
      </c>
      <c r="K41" s="491">
        <v>792</v>
      </c>
      <c r="L41" s="491">
        <v>61776</v>
      </c>
      <c r="M41" s="487">
        <v>1</v>
      </c>
      <c r="N41" s="487">
        <v>78</v>
      </c>
      <c r="O41" s="491">
        <v>489</v>
      </c>
      <c r="P41" s="491">
        <v>38631</v>
      </c>
      <c r="Q41" s="513">
        <v>0.6253399378399378</v>
      </c>
      <c r="R41" s="492">
        <v>79</v>
      </c>
    </row>
    <row r="42" spans="1:18" ht="14.45" customHeight="1" x14ac:dyDescent="0.2">
      <c r="A42" s="486" t="s">
        <v>2280</v>
      </c>
      <c r="B42" s="487" t="s">
        <v>2323</v>
      </c>
      <c r="C42" s="487" t="s">
        <v>468</v>
      </c>
      <c r="D42" s="487" t="s">
        <v>2284</v>
      </c>
      <c r="E42" s="487" t="s">
        <v>2340</v>
      </c>
      <c r="F42" s="487" t="s">
        <v>2341</v>
      </c>
      <c r="G42" s="491">
        <v>454</v>
      </c>
      <c r="H42" s="491">
        <v>80812</v>
      </c>
      <c r="I42" s="487">
        <v>1.8578752557647653</v>
      </c>
      <c r="J42" s="487">
        <v>178</v>
      </c>
      <c r="K42" s="491">
        <v>243</v>
      </c>
      <c r="L42" s="491">
        <v>43497</v>
      </c>
      <c r="M42" s="487">
        <v>1</v>
      </c>
      <c r="N42" s="487">
        <v>179</v>
      </c>
      <c r="O42" s="491">
        <v>175</v>
      </c>
      <c r="P42" s="491">
        <v>31500</v>
      </c>
      <c r="Q42" s="513">
        <v>0.7241878750258639</v>
      </c>
      <c r="R42" s="492">
        <v>180</v>
      </c>
    </row>
    <row r="43" spans="1:18" ht="14.45" customHeight="1" x14ac:dyDescent="0.2">
      <c r="A43" s="486" t="s">
        <v>2280</v>
      </c>
      <c r="B43" s="487" t="s">
        <v>2323</v>
      </c>
      <c r="C43" s="487" t="s">
        <v>468</v>
      </c>
      <c r="D43" s="487" t="s">
        <v>2284</v>
      </c>
      <c r="E43" s="487" t="s">
        <v>2313</v>
      </c>
      <c r="F43" s="487" t="s">
        <v>2314</v>
      </c>
      <c r="G43" s="491"/>
      <c r="H43" s="491"/>
      <c r="I43" s="487"/>
      <c r="J43" s="487"/>
      <c r="K43" s="491"/>
      <c r="L43" s="491"/>
      <c r="M43" s="487"/>
      <c r="N43" s="487"/>
      <c r="O43" s="491">
        <v>2</v>
      </c>
      <c r="P43" s="491">
        <v>456</v>
      </c>
      <c r="Q43" s="513"/>
      <c r="R43" s="492">
        <v>228</v>
      </c>
    </row>
    <row r="44" spans="1:18" ht="14.45" customHeight="1" x14ac:dyDescent="0.2">
      <c r="A44" s="486" t="s">
        <v>2280</v>
      </c>
      <c r="B44" s="487" t="s">
        <v>2323</v>
      </c>
      <c r="C44" s="487" t="s">
        <v>468</v>
      </c>
      <c r="D44" s="487" t="s">
        <v>2284</v>
      </c>
      <c r="E44" s="487" t="s">
        <v>2315</v>
      </c>
      <c r="F44" s="487" t="s">
        <v>2316</v>
      </c>
      <c r="G44" s="491">
        <v>21</v>
      </c>
      <c r="H44" s="491">
        <v>1239</v>
      </c>
      <c r="I44" s="487">
        <v>0.5345125107851596</v>
      </c>
      <c r="J44" s="487">
        <v>59</v>
      </c>
      <c r="K44" s="491">
        <v>38</v>
      </c>
      <c r="L44" s="491">
        <v>2318</v>
      </c>
      <c r="M44" s="487">
        <v>1</v>
      </c>
      <c r="N44" s="487">
        <v>61</v>
      </c>
      <c r="O44" s="491">
        <v>17</v>
      </c>
      <c r="P44" s="491">
        <v>1054</v>
      </c>
      <c r="Q44" s="513">
        <v>0.45470232959447798</v>
      </c>
      <c r="R44" s="492">
        <v>62</v>
      </c>
    </row>
    <row r="45" spans="1:18" ht="14.45" customHeight="1" x14ac:dyDescent="0.2">
      <c r="A45" s="486" t="s">
        <v>2280</v>
      </c>
      <c r="B45" s="487" t="s">
        <v>2342</v>
      </c>
      <c r="C45" s="487" t="s">
        <v>468</v>
      </c>
      <c r="D45" s="487" t="s">
        <v>2284</v>
      </c>
      <c r="E45" s="487" t="s">
        <v>2343</v>
      </c>
      <c r="F45" s="487" t="s">
        <v>2344</v>
      </c>
      <c r="G45" s="491">
        <v>1</v>
      </c>
      <c r="H45" s="491">
        <v>66</v>
      </c>
      <c r="I45" s="487"/>
      <c r="J45" s="487">
        <v>66</v>
      </c>
      <c r="K45" s="491"/>
      <c r="L45" s="491"/>
      <c r="M45" s="487"/>
      <c r="N45" s="487"/>
      <c r="O45" s="491"/>
      <c r="P45" s="491"/>
      <c r="Q45" s="513"/>
      <c r="R45" s="492"/>
    </row>
    <row r="46" spans="1:18" ht="14.45" customHeight="1" x14ac:dyDescent="0.2">
      <c r="A46" s="486" t="s">
        <v>2280</v>
      </c>
      <c r="B46" s="487" t="s">
        <v>2342</v>
      </c>
      <c r="C46" s="487" t="s">
        <v>468</v>
      </c>
      <c r="D46" s="487" t="s">
        <v>2284</v>
      </c>
      <c r="E46" s="487" t="s">
        <v>2285</v>
      </c>
      <c r="F46" s="487" t="s">
        <v>2286</v>
      </c>
      <c r="G46" s="491">
        <v>187</v>
      </c>
      <c r="H46" s="491">
        <v>6919</v>
      </c>
      <c r="I46" s="487">
        <v>2.2759868421052634</v>
      </c>
      <c r="J46" s="487">
        <v>37</v>
      </c>
      <c r="K46" s="491">
        <v>80</v>
      </c>
      <c r="L46" s="491">
        <v>3040</v>
      </c>
      <c r="M46" s="487">
        <v>1</v>
      </c>
      <c r="N46" s="487">
        <v>38</v>
      </c>
      <c r="O46" s="491">
        <v>76</v>
      </c>
      <c r="P46" s="491">
        <v>2888</v>
      </c>
      <c r="Q46" s="513">
        <v>0.95</v>
      </c>
      <c r="R46" s="492">
        <v>38</v>
      </c>
    </row>
    <row r="47" spans="1:18" ht="14.45" customHeight="1" x14ac:dyDescent="0.2">
      <c r="A47" s="486" t="s">
        <v>2280</v>
      </c>
      <c r="B47" s="487" t="s">
        <v>2342</v>
      </c>
      <c r="C47" s="487" t="s">
        <v>468</v>
      </c>
      <c r="D47" s="487" t="s">
        <v>2284</v>
      </c>
      <c r="E47" s="487" t="s">
        <v>2345</v>
      </c>
      <c r="F47" s="487" t="s">
        <v>2346</v>
      </c>
      <c r="G47" s="491">
        <v>11</v>
      </c>
      <c r="H47" s="491">
        <v>11066</v>
      </c>
      <c r="I47" s="487"/>
      <c r="J47" s="487">
        <v>1006</v>
      </c>
      <c r="K47" s="491"/>
      <c r="L47" s="491"/>
      <c r="M47" s="487"/>
      <c r="N47" s="487"/>
      <c r="O47" s="491">
        <v>90</v>
      </c>
      <c r="P47" s="491">
        <v>91710</v>
      </c>
      <c r="Q47" s="513"/>
      <c r="R47" s="492">
        <v>1019</v>
      </c>
    </row>
    <row r="48" spans="1:18" ht="14.45" customHeight="1" x14ac:dyDescent="0.2">
      <c r="A48" s="486" t="s">
        <v>2280</v>
      </c>
      <c r="B48" s="487" t="s">
        <v>2342</v>
      </c>
      <c r="C48" s="487" t="s">
        <v>468</v>
      </c>
      <c r="D48" s="487" t="s">
        <v>2284</v>
      </c>
      <c r="E48" s="487" t="s">
        <v>2295</v>
      </c>
      <c r="F48" s="487" t="s">
        <v>2296</v>
      </c>
      <c r="G48" s="491">
        <v>81</v>
      </c>
      <c r="H48" s="491">
        <v>2699.9699999999993</v>
      </c>
      <c r="I48" s="487">
        <v>0.94184561932270039</v>
      </c>
      <c r="J48" s="487">
        <v>33.332962962962952</v>
      </c>
      <c r="K48" s="491">
        <v>86</v>
      </c>
      <c r="L48" s="491">
        <v>2866.6800000000007</v>
      </c>
      <c r="M48" s="487">
        <v>1</v>
      </c>
      <c r="N48" s="487">
        <v>33.333488372093029</v>
      </c>
      <c r="O48" s="491">
        <v>20</v>
      </c>
      <c r="P48" s="491">
        <v>666.63000000000011</v>
      </c>
      <c r="Q48" s="513">
        <v>0.23254426723596633</v>
      </c>
      <c r="R48" s="492">
        <v>33.331500000000005</v>
      </c>
    </row>
    <row r="49" spans="1:18" ht="14.45" customHeight="1" x14ac:dyDescent="0.2">
      <c r="A49" s="486" t="s">
        <v>2280</v>
      </c>
      <c r="B49" s="487" t="s">
        <v>2342</v>
      </c>
      <c r="C49" s="487" t="s">
        <v>468</v>
      </c>
      <c r="D49" s="487" t="s">
        <v>2284</v>
      </c>
      <c r="E49" s="487" t="s">
        <v>2297</v>
      </c>
      <c r="F49" s="487" t="s">
        <v>2298</v>
      </c>
      <c r="G49" s="491">
        <v>129</v>
      </c>
      <c r="H49" s="491">
        <v>4773</v>
      </c>
      <c r="I49" s="487">
        <v>2.6167763157894739</v>
      </c>
      <c r="J49" s="487">
        <v>37</v>
      </c>
      <c r="K49" s="491">
        <v>48</v>
      </c>
      <c r="L49" s="491">
        <v>1824</v>
      </c>
      <c r="M49" s="487">
        <v>1</v>
      </c>
      <c r="N49" s="487">
        <v>38</v>
      </c>
      <c r="O49" s="491">
        <v>55</v>
      </c>
      <c r="P49" s="491">
        <v>2090</v>
      </c>
      <c r="Q49" s="513">
        <v>1.1458333333333333</v>
      </c>
      <c r="R49" s="492">
        <v>38</v>
      </c>
    </row>
    <row r="50" spans="1:18" ht="14.45" customHeight="1" x14ac:dyDescent="0.2">
      <c r="A50" s="486" t="s">
        <v>2280</v>
      </c>
      <c r="B50" s="487" t="s">
        <v>2342</v>
      </c>
      <c r="C50" s="487" t="s">
        <v>468</v>
      </c>
      <c r="D50" s="487" t="s">
        <v>2284</v>
      </c>
      <c r="E50" s="487" t="s">
        <v>2347</v>
      </c>
      <c r="F50" s="487" t="s">
        <v>2348</v>
      </c>
      <c r="G50" s="491">
        <v>153</v>
      </c>
      <c r="H50" s="491">
        <v>27234</v>
      </c>
      <c r="I50" s="487">
        <v>0.88456541509679099</v>
      </c>
      <c r="J50" s="487">
        <v>178</v>
      </c>
      <c r="K50" s="491">
        <v>172</v>
      </c>
      <c r="L50" s="491">
        <v>30788</v>
      </c>
      <c r="M50" s="487">
        <v>1</v>
      </c>
      <c r="N50" s="487">
        <v>179</v>
      </c>
      <c r="O50" s="491">
        <v>50</v>
      </c>
      <c r="P50" s="491">
        <v>9000</v>
      </c>
      <c r="Q50" s="513">
        <v>0.29232168377289852</v>
      </c>
      <c r="R50" s="492">
        <v>180</v>
      </c>
    </row>
    <row r="51" spans="1:18" ht="14.45" customHeight="1" x14ac:dyDescent="0.2">
      <c r="A51" s="486" t="s">
        <v>2280</v>
      </c>
      <c r="B51" s="487" t="s">
        <v>2342</v>
      </c>
      <c r="C51" s="487" t="s">
        <v>468</v>
      </c>
      <c r="D51" s="487" t="s">
        <v>2284</v>
      </c>
      <c r="E51" s="487" t="s">
        <v>2307</v>
      </c>
      <c r="F51" s="487" t="s">
        <v>2308</v>
      </c>
      <c r="G51" s="491">
        <v>5</v>
      </c>
      <c r="H51" s="491">
        <v>370</v>
      </c>
      <c r="I51" s="487">
        <v>0.37948717948717947</v>
      </c>
      <c r="J51" s="487">
        <v>74</v>
      </c>
      <c r="K51" s="491">
        <v>13</v>
      </c>
      <c r="L51" s="491">
        <v>975</v>
      </c>
      <c r="M51" s="487">
        <v>1</v>
      </c>
      <c r="N51" s="487">
        <v>75</v>
      </c>
      <c r="O51" s="491">
        <v>24</v>
      </c>
      <c r="P51" s="491">
        <v>1824</v>
      </c>
      <c r="Q51" s="513">
        <v>1.8707692307692307</v>
      </c>
      <c r="R51" s="492">
        <v>76</v>
      </c>
    </row>
    <row r="52" spans="1:18" ht="14.45" customHeight="1" x14ac:dyDescent="0.2">
      <c r="A52" s="486" t="s">
        <v>2280</v>
      </c>
      <c r="B52" s="487" t="s">
        <v>2342</v>
      </c>
      <c r="C52" s="487" t="s">
        <v>468</v>
      </c>
      <c r="D52" s="487" t="s">
        <v>2284</v>
      </c>
      <c r="E52" s="487" t="s">
        <v>2309</v>
      </c>
      <c r="F52" s="487" t="s">
        <v>2310</v>
      </c>
      <c r="G52" s="491">
        <v>252</v>
      </c>
      <c r="H52" s="491">
        <v>56196</v>
      </c>
      <c r="I52" s="487">
        <v>0.99065684165990908</v>
      </c>
      <c r="J52" s="487">
        <v>223</v>
      </c>
      <c r="K52" s="491">
        <v>251</v>
      </c>
      <c r="L52" s="491">
        <v>56726</v>
      </c>
      <c r="M52" s="487">
        <v>1</v>
      </c>
      <c r="N52" s="487">
        <v>226</v>
      </c>
      <c r="O52" s="491">
        <v>74</v>
      </c>
      <c r="P52" s="491">
        <v>16872</v>
      </c>
      <c r="Q52" s="513">
        <v>0.2974297500264429</v>
      </c>
      <c r="R52" s="492">
        <v>228</v>
      </c>
    </row>
    <row r="53" spans="1:18" ht="14.45" customHeight="1" x14ac:dyDescent="0.2">
      <c r="A53" s="486" t="s">
        <v>2280</v>
      </c>
      <c r="B53" s="487" t="s">
        <v>2342</v>
      </c>
      <c r="C53" s="487" t="s">
        <v>468</v>
      </c>
      <c r="D53" s="487" t="s">
        <v>2284</v>
      </c>
      <c r="E53" s="487" t="s">
        <v>2311</v>
      </c>
      <c r="F53" s="487" t="s">
        <v>2312</v>
      </c>
      <c r="G53" s="491">
        <v>218</v>
      </c>
      <c r="H53" s="491">
        <v>16786</v>
      </c>
      <c r="I53" s="487">
        <v>1.0346400394477318</v>
      </c>
      <c r="J53" s="487">
        <v>77</v>
      </c>
      <c r="K53" s="491">
        <v>208</v>
      </c>
      <c r="L53" s="491">
        <v>16224</v>
      </c>
      <c r="M53" s="487">
        <v>1</v>
      </c>
      <c r="N53" s="487">
        <v>78</v>
      </c>
      <c r="O53" s="491">
        <v>162</v>
      </c>
      <c r="P53" s="491">
        <v>12798</v>
      </c>
      <c r="Q53" s="513">
        <v>0.78883136094674555</v>
      </c>
      <c r="R53" s="492">
        <v>79</v>
      </c>
    </row>
    <row r="54" spans="1:18" ht="14.45" customHeight="1" x14ac:dyDescent="0.2">
      <c r="A54" s="486" t="s">
        <v>2280</v>
      </c>
      <c r="B54" s="487" t="s">
        <v>2342</v>
      </c>
      <c r="C54" s="487" t="s">
        <v>468</v>
      </c>
      <c r="D54" s="487" t="s">
        <v>2284</v>
      </c>
      <c r="E54" s="487" t="s">
        <v>2313</v>
      </c>
      <c r="F54" s="487" t="s">
        <v>2314</v>
      </c>
      <c r="G54" s="491"/>
      <c r="H54" s="491"/>
      <c r="I54" s="487"/>
      <c r="J54" s="487"/>
      <c r="K54" s="491"/>
      <c r="L54" s="491"/>
      <c r="M54" s="487"/>
      <c r="N54" s="487"/>
      <c r="O54" s="491">
        <v>1</v>
      </c>
      <c r="P54" s="491">
        <v>228</v>
      </c>
      <c r="Q54" s="513"/>
      <c r="R54" s="492">
        <v>228</v>
      </c>
    </row>
    <row r="55" spans="1:18" ht="14.45" customHeight="1" x14ac:dyDescent="0.2">
      <c r="A55" s="486" t="s">
        <v>2280</v>
      </c>
      <c r="B55" s="487" t="s">
        <v>2342</v>
      </c>
      <c r="C55" s="487" t="s">
        <v>468</v>
      </c>
      <c r="D55" s="487" t="s">
        <v>2284</v>
      </c>
      <c r="E55" s="487" t="s">
        <v>2315</v>
      </c>
      <c r="F55" s="487" t="s">
        <v>2316</v>
      </c>
      <c r="G55" s="491">
        <v>70</v>
      </c>
      <c r="H55" s="491">
        <v>4130</v>
      </c>
      <c r="I55" s="487">
        <v>1.9913211186113791</v>
      </c>
      <c r="J55" s="487">
        <v>59</v>
      </c>
      <c r="K55" s="491">
        <v>34</v>
      </c>
      <c r="L55" s="491">
        <v>2074</v>
      </c>
      <c r="M55" s="487">
        <v>1</v>
      </c>
      <c r="N55" s="487">
        <v>61</v>
      </c>
      <c r="O55" s="491">
        <v>28</v>
      </c>
      <c r="P55" s="491">
        <v>1736</v>
      </c>
      <c r="Q55" s="513">
        <v>0.837029893924783</v>
      </c>
      <c r="R55" s="492">
        <v>62</v>
      </c>
    </row>
    <row r="56" spans="1:18" ht="14.45" customHeight="1" x14ac:dyDescent="0.2">
      <c r="A56" s="486" t="s">
        <v>2280</v>
      </c>
      <c r="B56" s="487" t="s">
        <v>2342</v>
      </c>
      <c r="C56" s="487" t="s">
        <v>468</v>
      </c>
      <c r="D56" s="487" t="s">
        <v>2284</v>
      </c>
      <c r="E56" s="487" t="s">
        <v>2349</v>
      </c>
      <c r="F56" s="487" t="s">
        <v>2350</v>
      </c>
      <c r="G56" s="491">
        <v>82</v>
      </c>
      <c r="H56" s="491">
        <v>29110</v>
      </c>
      <c r="I56" s="487">
        <v>1.2320128660910783</v>
      </c>
      <c r="J56" s="487">
        <v>355</v>
      </c>
      <c r="K56" s="491">
        <v>66</v>
      </c>
      <c r="L56" s="491">
        <v>23628</v>
      </c>
      <c r="M56" s="487">
        <v>1</v>
      </c>
      <c r="N56" s="487">
        <v>358</v>
      </c>
      <c r="O56" s="491">
        <v>20</v>
      </c>
      <c r="P56" s="491">
        <v>7200</v>
      </c>
      <c r="Q56" s="513">
        <v>0.3047232097511427</v>
      </c>
      <c r="R56" s="492">
        <v>360</v>
      </c>
    </row>
    <row r="57" spans="1:18" ht="14.45" customHeight="1" x14ac:dyDescent="0.2">
      <c r="A57" s="486" t="s">
        <v>2280</v>
      </c>
      <c r="B57" s="487" t="s">
        <v>2342</v>
      </c>
      <c r="C57" s="487" t="s">
        <v>468</v>
      </c>
      <c r="D57" s="487" t="s">
        <v>2284</v>
      </c>
      <c r="E57" s="487" t="s">
        <v>2351</v>
      </c>
      <c r="F57" s="487" t="s">
        <v>2352</v>
      </c>
      <c r="G57" s="491">
        <v>27</v>
      </c>
      <c r="H57" s="491">
        <v>18954</v>
      </c>
      <c r="I57" s="487">
        <v>1.9149323095574864</v>
      </c>
      <c r="J57" s="487">
        <v>702</v>
      </c>
      <c r="K57" s="491">
        <v>14</v>
      </c>
      <c r="L57" s="491">
        <v>9898</v>
      </c>
      <c r="M57" s="487">
        <v>1</v>
      </c>
      <c r="N57" s="487">
        <v>707</v>
      </c>
      <c r="O57" s="491">
        <v>4</v>
      </c>
      <c r="P57" s="491">
        <v>2844</v>
      </c>
      <c r="Q57" s="513">
        <v>0.28733077389371592</v>
      </c>
      <c r="R57" s="492">
        <v>711</v>
      </c>
    </row>
    <row r="58" spans="1:18" ht="14.45" customHeight="1" x14ac:dyDescent="0.2">
      <c r="A58" s="486" t="s">
        <v>2280</v>
      </c>
      <c r="B58" s="487" t="s">
        <v>2342</v>
      </c>
      <c r="C58" s="487" t="s">
        <v>468</v>
      </c>
      <c r="D58" s="487" t="s">
        <v>2284</v>
      </c>
      <c r="E58" s="487" t="s">
        <v>2321</v>
      </c>
      <c r="F58" s="487" t="s">
        <v>2322</v>
      </c>
      <c r="G58" s="491"/>
      <c r="H58" s="491"/>
      <c r="I58" s="487"/>
      <c r="J58" s="487"/>
      <c r="K58" s="491"/>
      <c r="L58" s="491"/>
      <c r="M58" s="487"/>
      <c r="N58" s="487"/>
      <c r="O58" s="491">
        <v>1</v>
      </c>
      <c r="P58" s="491">
        <v>137</v>
      </c>
      <c r="Q58" s="513"/>
      <c r="R58" s="492">
        <v>137</v>
      </c>
    </row>
    <row r="59" spans="1:18" ht="14.45" customHeight="1" x14ac:dyDescent="0.2">
      <c r="A59" s="486" t="s">
        <v>2280</v>
      </c>
      <c r="B59" s="487" t="s">
        <v>2353</v>
      </c>
      <c r="C59" s="487" t="s">
        <v>468</v>
      </c>
      <c r="D59" s="487" t="s">
        <v>2284</v>
      </c>
      <c r="E59" s="487" t="s">
        <v>2285</v>
      </c>
      <c r="F59" s="487" t="s">
        <v>2286</v>
      </c>
      <c r="G59" s="491"/>
      <c r="H59" s="491"/>
      <c r="I59" s="487"/>
      <c r="J59" s="487"/>
      <c r="K59" s="491"/>
      <c r="L59" s="491"/>
      <c r="M59" s="487"/>
      <c r="N59" s="487"/>
      <c r="O59" s="491">
        <v>0</v>
      </c>
      <c r="P59" s="491">
        <v>0</v>
      </c>
      <c r="Q59" s="513"/>
      <c r="R59" s="492"/>
    </row>
    <row r="60" spans="1:18" ht="14.45" customHeight="1" x14ac:dyDescent="0.2">
      <c r="A60" s="486" t="s">
        <v>2280</v>
      </c>
      <c r="B60" s="487" t="s">
        <v>2353</v>
      </c>
      <c r="C60" s="487" t="s">
        <v>468</v>
      </c>
      <c r="D60" s="487" t="s">
        <v>2284</v>
      </c>
      <c r="E60" s="487" t="s">
        <v>2354</v>
      </c>
      <c r="F60" s="487" t="s">
        <v>2355</v>
      </c>
      <c r="G60" s="491"/>
      <c r="H60" s="491"/>
      <c r="I60" s="487"/>
      <c r="J60" s="487"/>
      <c r="K60" s="491">
        <v>1</v>
      </c>
      <c r="L60" s="491">
        <v>179</v>
      </c>
      <c r="M60" s="487">
        <v>1</v>
      </c>
      <c r="N60" s="487">
        <v>179</v>
      </c>
      <c r="O60" s="491"/>
      <c r="P60" s="491"/>
      <c r="Q60" s="513"/>
      <c r="R60" s="492"/>
    </row>
    <row r="61" spans="1:18" ht="14.45" customHeight="1" x14ac:dyDescent="0.2">
      <c r="A61" s="486" t="s">
        <v>2280</v>
      </c>
      <c r="B61" s="487" t="s">
        <v>2353</v>
      </c>
      <c r="C61" s="487" t="s">
        <v>468</v>
      </c>
      <c r="D61" s="487" t="s">
        <v>2284</v>
      </c>
      <c r="E61" s="487" t="s">
        <v>2356</v>
      </c>
      <c r="F61" s="487" t="s">
        <v>2357</v>
      </c>
      <c r="G61" s="491"/>
      <c r="H61" s="491"/>
      <c r="I61" s="487"/>
      <c r="J61" s="487"/>
      <c r="K61" s="491"/>
      <c r="L61" s="491"/>
      <c r="M61" s="487"/>
      <c r="N61" s="487"/>
      <c r="O61" s="491">
        <v>0</v>
      </c>
      <c r="P61" s="491">
        <v>0</v>
      </c>
      <c r="Q61" s="513"/>
      <c r="R61" s="492"/>
    </row>
    <row r="62" spans="1:18" ht="14.45" customHeight="1" x14ac:dyDescent="0.2">
      <c r="A62" s="486" t="s">
        <v>2280</v>
      </c>
      <c r="B62" s="487" t="s">
        <v>2353</v>
      </c>
      <c r="C62" s="487" t="s">
        <v>468</v>
      </c>
      <c r="D62" s="487" t="s">
        <v>2284</v>
      </c>
      <c r="E62" s="487" t="s">
        <v>2309</v>
      </c>
      <c r="F62" s="487" t="s">
        <v>2310</v>
      </c>
      <c r="G62" s="491"/>
      <c r="H62" s="491"/>
      <c r="I62" s="487"/>
      <c r="J62" s="487"/>
      <c r="K62" s="491">
        <v>1</v>
      </c>
      <c r="L62" s="491">
        <v>226</v>
      </c>
      <c r="M62" s="487">
        <v>1</v>
      </c>
      <c r="N62" s="487">
        <v>226</v>
      </c>
      <c r="O62" s="491"/>
      <c r="P62" s="491"/>
      <c r="Q62" s="513"/>
      <c r="R62" s="492"/>
    </row>
    <row r="63" spans="1:18" ht="14.45" customHeight="1" x14ac:dyDescent="0.2">
      <c r="A63" s="486" t="s">
        <v>2280</v>
      </c>
      <c r="B63" s="487" t="s">
        <v>2353</v>
      </c>
      <c r="C63" s="487" t="s">
        <v>468</v>
      </c>
      <c r="D63" s="487" t="s">
        <v>2284</v>
      </c>
      <c r="E63" s="487" t="s">
        <v>2311</v>
      </c>
      <c r="F63" s="487" t="s">
        <v>2312</v>
      </c>
      <c r="G63" s="491"/>
      <c r="H63" s="491"/>
      <c r="I63" s="487"/>
      <c r="J63" s="487"/>
      <c r="K63" s="491">
        <v>3</v>
      </c>
      <c r="L63" s="491">
        <v>234</v>
      </c>
      <c r="M63" s="487">
        <v>1</v>
      </c>
      <c r="N63" s="487">
        <v>78</v>
      </c>
      <c r="O63" s="491">
        <v>0</v>
      </c>
      <c r="P63" s="491">
        <v>0</v>
      </c>
      <c r="Q63" s="513">
        <v>0</v>
      </c>
      <c r="R63" s="492"/>
    </row>
    <row r="64" spans="1:18" ht="14.45" customHeight="1" x14ac:dyDescent="0.2">
      <c r="A64" s="486" t="s">
        <v>2280</v>
      </c>
      <c r="B64" s="487" t="s">
        <v>2353</v>
      </c>
      <c r="C64" s="487" t="s">
        <v>468</v>
      </c>
      <c r="D64" s="487" t="s">
        <v>2284</v>
      </c>
      <c r="E64" s="487" t="s">
        <v>2313</v>
      </c>
      <c r="F64" s="487" t="s">
        <v>2314</v>
      </c>
      <c r="G64" s="491"/>
      <c r="H64" s="491"/>
      <c r="I64" s="487"/>
      <c r="J64" s="487"/>
      <c r="K64" s="491">
        <v>2</v>
      </c>
      <c r="L64" s="491">
        <v>452</v>
      </c>
      <c r="M64" s="487">
        <v>1</v>
      </c>
      <c r="N64" s="487">
        <v>226</v>
      </c>
      <c r="O64" s="491">
        <v>0</v>
      </c>
      <c r="P64" s="491">
        <v>0</v>
      </c>
      <c r="Q64" s="513">
        <v>0</v>
      </c>
      <c r="R64" s="492"/>
    </row>
    <row r="65" spans="1:18" ht="14.45" customHeight="1" x14ac:dyDescent="0.2">
      <c r="A65" s="486" t="s">
        <v>2280</v>
      </c>
      <c r="B65" s="487" t="s">
        <v>2358</v>
      </c>
      <c r="C65" s="487" t="s">
        <v>473</v>
      </c>
      <c r="D65" s="487" t="s">
        <v>2284</v>
      </c>
      <c r="E65" s="487" t="s">
        <v>2285</v>
      </c>
      <c r="F65" s="487" t="s">
        <v>2286</v>
      </c>
      <c r="G65" s="491"/>
      <c r="H65" s="491"/>
      <c r="I65" s="487"/>
      <c r="J65" s="487"/>
      <c r="K65" s="491">
        <v>4</v>
      </c>
      <c r="L65" s="491">
        <v>152</v>
      </c>
      <c r="M65" s="487">
        <v>1</v>
      </c>
      <c r="N65" s="487">
        <v>38</v>
      </c>
      <c r="O65" s="491"/>
      <c r="P65" s="491"/>
      <c r="Q65" s="513"/>
      <c r="R65" s="492"/>
    </row>
    <row r="66" spans="1:18" ht="14.45" customHeight="1" x14ac:dyDescent="0.2">
      <c r="A66" s="486" t="s">
        <v>2280</v>
      </c>
      <c r="B66" s="487" t="s">
        <v>2358</v>
      </c>
      <c r="C66" s="487" t="s">
        <v>473</v>
      </c>
      <c r="D66" s="487" t="s">
        <v>2284</v>
      </c>
      <c r="E66" s="487" t="s">
        <v>2359</v>
      </c>
      <c r="F66" s="487" t="s">
        <v>2360</v>
      </c>
      <c r="G66" s="491">
        <v>1</v>
      </c>
      <c r="H66" s="491">
        <v>178</v>
      </c>
      <c r="I66" s="487">
        <v>0.994413407821229</v>
      </c>
      <c r="J66" s="487">
        <v>178</v>
      </c>
      <c r="K66" s="491">
        <v>1</v>
      </c>
      <c r="L66" s="491">
        <v>179</v>
      </c>
      <c r="M66" s="487">
        <v>1</v>
      </c>
      <c r="N66" s="487">
        <v>179</v>
      </c>
      <c r="O66" s="491"/>
      <c r="P66" s="491"/>
      <c r="Q66" s="513"/>
      <c r="R66" s="492"/>
    </row>
    <row r="67" spans="1:18" ht="14.45" customHeight="1" x14ac:dyDescent="0.2">
      <c r="A67" s="486" t="s">
        <v>2280</v>
      </c>
      <c r="B67" s="487" t="s">
        <v>2358</v>
      </c>
      <c r="C67" s="487" t="s">
        <v>473</v>
      </c>
      <c r="D67" s="487" t="s">
        <v>2284</v>
      </c>
      <c r="E67" s="487" t="s">
        <v>2295</v>
      </c>
      <c r="F67" s="487" t="s">
        <v>2296</v>
      </c>
      <c r="G67" s="491">
        <v>2</v>
      </c>
      <c r="H67" s="491">
        <v>66.67</v>
      </c>
      <c r="I67" s="487">
        <v>0.33336666833341677</v>
      </c>
      <c r="J67" s="487">
        <v>33.335000000000001</v>
      </c>
      <c r="K67" s="491">
        <v>6</v>
      </c>
      <c r="L67" s="491">
        <v>199.98999999999995</v>
      </c>
      <c r="M67" s="487">
        <v>1</v>
      </c>
      <c r="N67" s="487">
        <v>33.331666666666656</v>
      </c>
      <c r="O67" s="491">
        <v>1</v>
      </c>
      <c r="P67" s="491">
        <v>33.33</v>
      </c>
      <c r="Q67" s="513">
        <v>0.16665833291664586</v>
      </c>
      <c r="R67" s="492">
        <v>33.33</v>
      </c>
    </row>
    <row r="68" spans="1:18" ht="14.45" customHeight="1" x14ac:dyDescent="0.2">
      <c r="A68" s="486" t="s">
        <v>2280</v>
      </c>
      <c r="B68" s="487" t="s">
        <v>2358</v>
      </c>
      <c r="C68" s="487" t="s">
        <v>473</v>
      </c>
      <c r="D68" s="487" t="s">
        <v>2284</v>
      </c>
      <c r="E68" s="487" t="s">
        <v>2361</v>
      </c>
      <c r="F68" s="487" t="s">
        <v>2362</v>
      </c>
      <c r="G68" s="491">
        <v>1</v>
      </c>
      <c r="H68" s="491">
        <v>702</v>
      </c>
      <c r="I68" s="487">
        <v>0.19858557284299858</v>
      </c>
      <c r="J68" s="487">
        <v>702</v>
      </c>
      <c r="K68" s="491">
        <v>5</v>
      </c>
      <c r="L68" s="491">
        <v>3535</v>
      </c>
      <c r="M68" s="487">
        <v>1</v>
      </c>
      <c r="N68" s="487">
        <v>707</v>
      </c>
      <c r="O68" s="491">
        <v>1</v>
      </c>
      <c r="P68" s="491">
        <v>711</v>
      </c>
      <c r="Q68" s="513">
        <v>0.20113154172560113</v>
      </c>
      <c r="R68" s="492">
        <v>711</v>
      </c>
    </row>
    <row r="69" spans="1:18" ht="14.45" customHeight="1" x14ac:dyDescent="0.2">
      <c r="A69" s="486" t="s">
        <v>2363</v>
      </c>
      <c r="B69" s="487" t="s">
        <v>2364</v>
      </c>
      <c r="C69" s="487" t="s">
        <v>468</v>
      </c>
      <c r="D69" s="487" t="s">
        <v>2284</v>
      </c>
      <c r="E69" s="487" t="s">
        <v>2365</v>
      </c>
      <c r="F69" s="487" t="s">
        <v>2366</v>
      </c>
      <c r="G69" s="491"/>
      <c r="H69" s="491"/>
      <c r="I69" s="487"/>
      <c r="J69" s="487"/>
      <c r="K69" s="491"/>
      <c r="L69" s="491"/>
      <c r="M69" s="487"/>
      <c r="N69" s="487"/>
      <c r="O69" s="491">
        <v>74</v>
      </c>
      <c r="P69" s="491">
        <v>9102</v>
      </c>
      <c r="Q69" s="513"/>
      <c r="R69" s="492">
        <v>123</v>
      </c>
    </row>
    <row r="70" spans="1:18" ht="14.45" customHeight="1" x14ac:dyDescent="0.2">
      <c r="A70" s="486" t="s">
        <v>2363</v>
      </c>
      <c r="B70" s="487" t="s">
        <v>2364</v>
      </c>
      <c r="C70" s="487" t="s">
        <v>468</v>
      </c>
      <c r="D70" s="487" t="s">
        <v>2284</v>
      </c>
      <c r="E70" s="487" t="s">
        <v>2367</v>
      </c>
      <c r="F70" s="487" t="s">
        <v>2368</v>
      </c>
      <c r="G70" s="491">
        <v>8</v>
      </c>
      <c r="H70" s="491">
        <v>1312</v>
      </c>
      <c r="I70" s="487">
        <v>0.46213455442057061</v>
      </c>
      <c r="J70" s="487">
        <v>164</v>
      </c>
      <c r="K70" s="491">
        <v>17</v>
      </c>
      <c r="L70" s="491">
        <v>2839</v>
      </c>
      <c r="M70" s="487">
        <v>1</v>
      </c>
      <c r="N70" s="487">
        <v>167</v>
      </c>
      <c r="O70" s="491">
        <v>1227</v>
      </c>
      <c r="P70" s="491">
        <v>207363</v>
      </c>
      <c r="Q70" s="513">
        <v>73.040859457555484</v>
      </c>
      <c r="R70" s="492">
        <v>169</v>
      </c>
    </row>
    <row r="71" spans="1:18" ht="14.45" customHeight="1" x14ac:dyDescent="0.2">
      <c r="A71" s="486" t="s">
        <v>2363</v>
      </c>
      <c r="B71" s="487" t="s">
        <v>2364</v>
      </c>
      <c r="C71" s="487" t="s">
        <v>468</v>
      </c>
      <c r="D71" s="487" t="s">
        <v>2284</v>
      </c>
      <c r="E71" s="487" t="s">
        <v>2369</v>
      </c>
      <c r="F71" s="487" t="s">
        <v>2370</v>
      </c>
      <c r="G71" s="491">
        <v>2758</v>
      </c>
      <c r="H71" s="491">
        <v>239946</v>
      </c>
      <c r="I71" s="487">
        <v>0.80816021340231181</v>
      </c>
      <c r="J71" s="487">
        <v>87</v>
      </c>
      <c r="K71" s="491">
        <v>3336</v>
      </c>
      <c r="L71" s="491">
        <v>296904</v>
      </c>
      <c r="M71" s="487">
        <v>1</v>
      </c>
      <c r="N71" s="487">
        <v>89</v>
      </c>
      <c r="O71" s="491">
        <v>2381</v>
      </c>
      <c r="P71" s="491">
        <v>214290</v>
      </c>
      <c r="Q71" s="513">
        <v>0.72174844394147608</v>
      </c>
      <c r="R71" s="492">
        <v>90</v>
      </c>
    </row>
    <row r="72" spans="1:18" ht="14.45" customHeight="1" x14ac:dyDescent="0.2">
      <c r="A72" s="486" t="s">
        <v>2363</v>
      </c>
      <c r="B72" s="487" t="s">
        <v>2364</v>
      </c>
      <c r="C72" s="487" t="s">
        <v>468</v>
      </c>
      <c r="D72" s="487" t="s">
        <v>2284</v>
      </c>
      <c r="E72" s="487" t="s">
        <v>2371</v>
      </c>
      <c r="F72" s="487" t="s">
        <v>2372</v>
      </c>
      <c r="G72" s="491">
        <v>2288</v>
      </c>
      <c r="H72" s="491">
        <v>187616</v>
      </c>
      <c r="I72" s="487">
        <v>1.2001739975947392</v>
      </c>
      <c r="J72" s="487">
        <v>82</v>
      </c>
      <c r="K72" s="491">
        <v>1861</v>
      </c>
      <c r="L72" s="491">
        <v>156324</v>
      </c>
      <c r="M72" s="487">
        <v>1</v>
      </c>
      <c r="N72" s="487">
        <v>84</v>
      </c>
      <c r="O72" s="491">
        <v>1211</v>
      </c>
      <c r="P72" s="491">
        <v>102935</v>
      </c>
      <c r="Q72" s="513">
        <v>0.658472147590901</v>
      </c>
      <c r="R72" s="492">
        <v>85</v>
      </c>
    </row>
    <row r="73" spans="1:18" ht="14.45" customHeight="1" x14ac:dyDescent="0.2">
      <c r="A73" s="486" t="s">
        <v>2363</v>
      </c>
      <c r="B73" s="487" t="s">
        <v>2364</v>
      </c>
      <c r="C73" s="487" t="s">
        <v>468</v>
      </c>
      <c r="D73" s="487" t="s">
        <v>2284</v>
      </c>
      <c r="E73" s="487" t="s">
        <v>2373</v>
      </c>
      <c r="F73" s="487" t="s">
        <v>2374</v>
      </c>
      <c r="G73" s="491">
        <v>296</v>
      </c>
      <c r="H73" s="491">
        <v>154216</v>
      </c>
      <c r="I73" s="487">
        <v>0.30849616720277817</v>
      </c>
      <c r="J73" s="487">
        <v>521</v>
      </c>
      <c r="K73" s="491">
        <v>954</v>
      </c>
      <c r="L73" s="491">
        <v>499896</v>
      </c>
      <c r="M73" s="487">
        <v>1</v>
      </c>
      <c r="N73" s="487">
        <v>524</v>
      </c>
      <c r="O73" s="491">
        <v>814</v>
      </c>
      <c r="P73" s="491">
        <v>429792</v>
      </c>
      <c r="Q73" s="513">
        <v>0.85976283066877912</v>
      </c>
      <c r="R73" s="492">
        <v>528</v>
      </c>
    </row>
    <row r="74" spans="1:18" ht="14.45" customHeight="1" x14ac:dyDescent="0.2">
      <c r="A74" s="486" t="s">
        <v>2363</v>
      </c>
      <c r="B74" s="487" t="s">
        <v>2364</v>
      </c>
      <c r="C74" s="487" t="s">
        <v>468</v>
      </c>
      <c r="D74" s="487" t="s">
        <v>2284</v>
      </c>
      <c r="E74" s="487" t="s">
        <v>2375</v>
      </c>
      <c r="F74" s="487" t="s">
        <v>2376</v>
      </c>
      <c r="G74" s="491">
        <v>2</v>
      </c>
      <c r="H74" s="491">
        <v>164</v>
      </c>
      <c r="I74" s="487">
        <v>0.97619047619047616</v>
      </c>
      <c r="J74" s="487">
        <v>82</v>
      </c>
      <c r="K74" s="491">
        <v>2</v>
      </c>
      <c r="L74" s="491">
        <v>168</v>
      </c>
      <c r="M74" s="487">
        <v>1</v>
      </c>
      <c r="N74" s="487">
        <v>84</v>
      </c>
      <c r="O74" s="491">
        <v>2</v>
      </c>
      <c r="P74" s="491">
        <v>170</v>
      </c>
      <c r="Q74" s="513">
        <v>1.0119047619047619</v>
      </c>
      <c r="R74" s="492">
        <v>85</v>
      </c>
    </row>
    <row r="75" spans="1:18" ht="14.45" customHeight="1" x14ac:dyDescent="0.2">
      <c r="A75" s="486" t="s">
        <v>2363</v>
      </c>
      <c r="B75" s="487" t="s">
        <v>2364</v>
      </c>
      <c r="C75" s="487" t="s">
        <v>468</v>
      </c>
      <c r="D75" s="487" t="s">
        <v>2284</v>
      </c>
      <c r="E75" s="487" t="s">
        <v>2377</v>
      </c>
      <c r="F75" s="487" t="s">
        <v>2378</v>
      </c>
      <c r="G75" s="491">
        <v>137</v>
      </c>
      <c r="H75" s="491">
        <v>56307</v>
      </c>
      <c r="I75" s="487">
        <v>0.86628819348287645</v>
      </c>
      <c r="J75" s="487">
        <v>411</v>
      </c>
      <c r="K75" s="491">
        <v>157</v>
      </c>
      <c r="L75" s="491">
        <v>64998</v>
      </c>
      <c r="M75" s="487">
        <v>1</v>
      </c>
      <c r="N75" s="487">
        <v>414</v>
      </c>
      <c r="O75" s="491">
        <v>142</v>
      </c>
      <c r="P75" s="491">
        <v>59356</v>
      </c>
      <c r="Q75" s="513">
        <v>0.9131973291485892</v>
      </c>
      <c r="R75" s="492">
        <v>418</v>
      </c>
    </row>
    <row r="76" spans="1:18" ht="14.45" customHeight="1" x14ac:dyDescent="0.2">
      <c r="A76" s="486" t="s">
        <v>2363</v>
      </c>
      <c r="B76" s="487" t="s">
        <v>2364</v>
      </c>
      <c r="C76" s="487" t="s">
        <v>468</v>
      </c>
      <c r="D76" s="487" t="s">
        <v>2284</v>
      </c>
      <c r="E76" s="487" t="s">
        <v>2379</v>
      </c>
      <c r="F76" s="487" t="s">
        <v>2380</v>
      </c>
      <c r="G76" s="491">
        <v>1096</v>
      </c>
      <c r="H76" s="491">
        <v>89872</v>
      </c>
      <c r="I76" s="487">
        <v>1.180910333228214</v>
      </c>
      <c r="J76" s="487">
        <v>82</v>
      </c>
      <c r="K76" s="491">
        <v>906</v>
      </c>
      <c r="L76" s="491">
        <v>76104</v>
      </c>
      <c r="M76" s="487">
        <v>1</v>
      </c>
      <c r="N76" s="487">
        <v>84</v>
      </c>
      <c r="O76" s="491">
        <v>777</v>
      </c>
      <c r="P76" s="491">
        <v>66045</v>
      </c>
      <c r="Q76" s="513">
        <v>0.86782560706401768</v>
      </c>
      <c r="R76" s="492">
        <v>85</v>
      </c>
    </row>
    <row r="77" spans="1:18" ht="14.45" customHeight="1" x14ac:dyDescent="0.2">
      <c r="A77" s="486" t="s">
        <v>2363</v>
      </c>
      <c r="B77" s="487" t="s">
        <v>2364</v>
      </c>
      <c r="C77" s="487" t="s">
        <v>468</v>
      </c>
      <c r="D77" s="487" t="s">
        <v>2284</v>
      </c>
      <c r="E77" s="487" t="s">
        <v>2381</v>
      </c>
      <c r="F77" s="487" t="s">
        <v>2382</v>
      </c>
      <c r="G77" s="491">
        <v>16</v>
      </c>
      <c r="H77" s="491">
        <v>1744</v>
      </c>
      <c r="I77" s="487">
        <v>0.2756440651177493</v>
      </c>
      <c r="J77" s="487">
        <v>109</v>
      </c>
      <c r="K77" s="491">
        <v>57</v>
      </c>
      <c r="L77" s="491">
        <v>6327</v>
      </c>
      <c r="M77" s="487">
        <v>1</v>
      </c>
      <c r="N77" s="487">
        <v>111</v>
      </c>
      <c r="O77" s="491">
        <v>55</v>
      </c>
      <c r="P77" s="491">
        <v>6215</v>
      </c>
      <c r="Q77" s="513">
        <v>0.98229808756124548</v>
      </c>
      <c r="R77" s="492">
        <v>113</v>
      </c>
    </row>
    <row r="78" spans="1:18" ht="14.45" customHeight="1" x14ac:dyDescent="0.2">
      <c r="A78" s="486" t="s">
        <v>2363</v>
      </c>
      <c r="B78" s="487" t="s">
        <v>2364</v>
      </c>
      <c r="C78" s="487" t="s">
        <v>468</v>
      </c>
      <c r="D78" s="487" t="s">
        <v>2284</v>
      </c>
      <c r="E78" s="487" t="s">
        <v>2383</v>
      </c>
      <c r="F78" s="487" t="s">
        <v>2384</v>
      </c>
      <c r="G78" s="491">
        <v>889</v>
      </c>
      <c r="H78" s="491">
        <v>60452</v>
      </c>
      <c r="I78" s="487">
        <v>3.3312393233041275</v>
      </c>
      <c r="J78" s="487">
        <v>68</v>
      </c>
      <c r="K78" s="491">
        <v>263</v>
      </c>
      <c r="L78" s="491">
        <v>18147</v>
      </c>
      <c r="M78" s="487">
        <v>1</v>
      </c>
      <c r="N78" s="487">
        <v>69</v>
      </c>
      <c r="O78" s="491">
        <v>456</v>
      </c>
      <c r="P78" s="491">
        <v>31920</v>
      </c>
      <c r="Q78" s="513">
        <v>1.7589684245329806</v>
      </c>
      <c r="R78" s="492">
        <v>70</v>
      </c>
    </row>
    <row r="79" spans="1:18" ht="14.45" customHeight="1" x14ac:dyDescent="0.2">
      <c r="A79" s="486" t="s">
        <v>2363</v>
      </c>
      <c r="B79" s="487" t="s">
        <v>2364</v>
      </c>
      <c r="C79" s="487" t="s">
        <v>468</v>
      </c>
      <c r="D79" s="487" t="s">
        <v>2284</v>
      </c>
      <c r="E79" s="487" t="s">
        <v>2385</v>
      </c>
      <c r="F79" s="487" t="s">
        <v>2386</v>
      </c>
      <c r="G79" s="491">
        <v>173</v>
      </c>
      <c r="H79" s="491">
        <v>48094</v>
      </c>
      <c r="I79" s="487">
        <v>24.537755102040816</v>
      </c>
      <c r="J79" s="487">
        <v>278</v>
      </c>
      <c r="K79" s="491">
        <v>7</v>
      </c>
      <c r="L79" s="491">
        <v>1960</v>
      </c>
      <c r="M79" s="487">
        <v>1</v>
      </c>
      <c r="N79" s="487">
        <v>280</v>
      </c>
      <c r="O79" s="491">
        <v>1</v>
      </c>
      <c r="P79" s="491">
        <v>282</v>
      </c>
      <c r="Q79" s="513">
        <v>0.14387755102040817</v>
      </c>
      <c r="R79" s="492">
        <v>282</v>
      </c>
    </row>
    <row r="80" spans="1:18" ht="14.45" customHeight="1" x14ac:dyDescent="0.2">
      <c r="A80" s="486" t="s">
        <v>2363</v>
      </c>
      <c r="B80" s="487" t="s">
        <v>2364</v>
      </c>
      <c r="C80" s="487" t="s">
        <v>468</v>
      </c>
      <c r="D80" s="487" t="s">
        <v>2284</v>
      </c>
      <c r="E80" s="487" t="s">
        <v>2387</v>
      </c>
      <c r="F80" s="487" t="s">
        <v>2388</v>
      </c>
      <c r="G80" s="491">
        <v>2</v>
      </c>
      <c r="H80" s="491">
        <v>576</v>
      </c>
      <c r="I80" s="487"/>
      <c r="J80" s="487">
        <v>288</v>
      </c>
      <c r="K80" s="491"/>
      <c r="L80" s="491"/>
      <c r="M80" s="487"/>
      <c r="N80" s="487"/>
      <c r="O80" s="491"/>
      <c r="P80" s="491"/>
      <c r="Q80" s="513"/>
      <c r="R80" s="492"/>
    </row>
    <row r="81" spans="1:18" ht="14.45" customHeight="1" thickBot="1" x14ac:dyDescent="0.25">
      <c r="A81" s="493" t="s">
        <v>2363</v>
      </c>
      <c r="B81" s="494" t="s">
        <v>2364</v>
      </c>
      <c r="C81" s="494" t="s">
        <v>468</v>
      </c>
      <c r="D81" s="494" t="s">
        <v>2284</v>
      </c>
      <c r="E81" s="494" t="s">
        <v>2389</v>
      </c>
      <c r="F81" s="494" t="s">
        <v>2390</v>
      </c>
      <c r="G81" s="498">
        <v>9</v>
      </c>
      <c r="H81" s="498">
        <v>1476</v>
      </c>
      <c r="I81" s="494">
        <v>1.7676646706586827</v>
      </c>
      <c r="J81" s="494">
        <v>164</v>
      </c>
      <c r="K81" s="498">
        <v>5</v>
      </c>
      <c r="L81" s="498">
        <v>835</v>
      </c>
      <c r="M81" s="494">
        <v>1</v>
      </c>
      <c r="N81" s="494">
        <v>167</v>
      </c>
      <c r="O81" s="498">
        <v>9</v>
      </c>
      <c r="P81" s="498">
        <v>1521</v>
      </c>
      <c r="Q81" s="506">
        <v>1.8215568862275449</v>
      </c>
      <c r="R81" s="499">
        <v>169</v>
      </c>
    </row>
  </sheetData>
  <autoFilter ref="A5:R5" xr:uid="{00000000-0009-0000-0000-000022000000}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 xr:uid="{475741B7-1871-4BE5-B9E6-DC7808548AC9}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58">
    <tabColor theme="0" tint="-0.249977111117893"/>
    <outlinePr summaryRight="0"/>
    <pageSetUpPr fitToPage="1"/>
  </sheetPr>
  <dimension ref="A1:S514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ColWidth="8.85546875" defaultRowHeight="14.45" customHeight="1" outlineLevelCol="1" x14ac:dyDescent="0.2"/>
  <cols>
    <col min="1" max="1" width="3.28515625" style="129" customWidth="1"/>
    <col min="2" max="2" width="8.7109375" style="129" bestFit="1" customWidth="1"/>
    <col min="3" max="3" width="6.140625" style="129" customWidth="1"/>
    <col min="4" max="4" width="27.7109375" style="129" customWidth="1"/>
    <col min="5" max="5" width="2.140625" style="129" bestFit="1" customWidth="1"/>
    <col min="6" max="6" width="8" style="129" customWidth="1"/>
    <col min="7" max="7" width="50.85546875" style="129" bestFit="1" customWidth="1" collapsed="1"/>
    <col min="8" max="9" width="11.140625" style="207" hidden="1" customWidth="1" outlineLevel="1"/>
    <col min="10" max="11" width="9.28515625" style="129" hidden="1" customWidth="1"/>
    <col min="12" max="13" width="11.140625" style="207" customWidth="1"/>
    <col min="14" max="15" width="9.28515625" style="129" hidden="1" customWidth="1"/>
    <col min="16" max="17" width="11.140625" style="207" customWidth="1"/>
    <col min="18" max="18" width="11.140625" style="210" customWidth="1"/>
    <col min="19" max="19" width="11.140625" style="207" customWidth="1"/>
    <col min="20" max="16384" width="8.85546875" style="129"/>
  </cols>
  <sheetData>
    <row r="1" spans="1:19" ht="18.600000000000001" customHeight="1" thickBot="1" x14ac:dyDescent="0.35">
      <c r="A1" s="329" t="s">
        <v>2392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  <c r="S1" s="361"/>
    </row>
    <row r="2" spans="1:19" ht="14.45" customHeight="1" thickBot="1" x14ac:dyDescent="0.25">
      <c r="A2" s="459" t="s">
        <v>270</v>
      </c>
      <c r="B2" s="197"/>
      <c r="C2" s="197"/>
      <c r="D2" s="197"/>
      <c r="E2" s="111"/>
      <c r="F2" s="111"/>
      <c r="G2" s="111"/>
      <c r="H2" s="230"/>
      <c r="I2" s="230"/>
      <c r="J2" s="111"/>
      <c r="K2" s="111"/>
      <c r="L2" s="230"/>
      <c r="M2" s="230"/>
      <c r="N2" s="111"/>
      <c r="O2" s="111"/>
      <c r="P2" s="230"/>
      <c r="Q2" s="230"/>
      <c r="R2" s="227"/>
      <c r="S2" s="230"/>
    </row>
    <row r="3" spans="1:19" ht="14.45" customHeight="1" thickBot="1" x14ac:dyDescent="0.25">
      <c r="G3" s="87" t="s">
        <v>127</v>
      </c>
      <c r="H3" s="102">
        <f t="shared" ref="H3:Q3" si="0">SUBTOTAL(9,H6:H1048576)</f>
        <v>19219</v>
      </c>
      <c r="I3" s="103">
        <f t="shared" si="0"/>
        <v>3268738.7600000012</v>
      </c>
      <c r="J3" s="74"/>
      <c r="K3" s="74"/>
      <c r="L3" s="103">
        <f t="shared" si="0"/>
        <v>20186</v>
      </c>
      <c r="M3" s="103">
        <f t="shared" si="0"/>
        <v>3824060.95</v>
      </c>
      <c r="N3" s="74"/>
      <c r="O3" s="74"/>
      <c r="P3" s="103">
        <f t="shared" si="0"/>
        <v>18672.099999999999</v>
      </c>
      <c r="Q3" s="103">
        <f t="shared" si="0"/>
        <v>3703663.7100000009</v>
      </c>
      <c r="R3" s="75">
        <f>IF(M3=0,0,Q3/M3)</f>
        <v>0.96851586792830813</v>
      </c>
      <c r="S3" s="104">
        <f>IF(P3=0,0,Q3/P3)</f>
        <v>198.35282105387188</v>
      </c>
    </row>
    <row r="4" spans="1:19" ht="14.45" customHeight="1" x14ac:dyDescent="0.2">
      <c r="A4" s="446" t="s">
        <v>211</v>
      </c>
      <c r="B4" s="446" t="s">
        <v>94</v>
      </c>
      <c r="C4" s="454" t="s">
        <v>0</v>
      </c>
      <c r="D4" s="266" t="s">
        <v>135</v>
      </c>
      <c r="E4" s="448" t="s">
        <v>95</v>
      </c>
      <c r="F4" s="453" t="s">
        <v>70</v>
      </c>
      <c r="G4" s="449" t="s">
        <v>69</v>
      </c>
      <c r="H4" s="450">
        <v>2018</v>
      </c>
      <c r="I4" s="451"/>
      <c r="J4" s="101"/>
      <c r="K4" s="101"/>
      <c r="L4" s="450">
        <v>2019</v>
      </c>
      <c r="M4" s="451"/>
      <c r="N4" s="101"/>
      <c r="O4" s="101"/>
      <c r="P4" s="450">
        <v>2020</v>
      </c>
      <c r="Q4" s="451"/>
      <c r="R4" s="452" t="s">
        <v>2</v>
      </c>
      <c r="S4" s="447" t="s">
        <v>97</v>
      </c>
    </row>
    <row r="5" spans="1:19" ht="14.45" customHeight="1" thickBot="1" x14ac:dyDescent="0.25">
      <c r="A5" s="614"/>
      <c r="B5" s="614"/>
      <c r="C5" s="615"/>
      <c r="D5" s="624"/>
      <c r="E5" s="616"/>
      <c r="F5" s="617"/>
      <c r="G5" s="618"/>
      <c r="H5" s="619" t="s">
        <v>71</v>
      </c>
      <c r="I5" s="620" t="s">
        <v>14</v>
      </c>
      <c r="J5" s="621"/>
      <c r="K5" s="621"/>
      <c r="L5" s="619" t="s">
        <v>71</v>
      </c>
      <c r="M5" s="620" t="s">
        <v>14</v>
      </c>
      <c r="N5" s="621"/>
      <c r="O5" s="621"/>
      <c r="P5" s="619" t="s">
        <v>71</v>
      </c>
      <c r="Q5" s="620" t="s">
        <v>14</v>
      </c>
      <c r="R5" s="622"/>
      <c r="S5" s="623"/>
    </row>
    <row r="6" spans="1:19" ht="14.45" customHeight="1" x14ac:dyDescent="0.2">
      <c r="A6" s="564" t="s">
        <v>2280</v>
      </c>
      <c r="B6" s="565" t="s">
        <v>2281</v>
      </c>
      <c r="C6" s="565" t="s">
        <v>468</v>
      </c>
      <c r="D6" s="565" t="s">
        <v>2260</v>
      </c>
      <c r="E6" s="565" t="s">
        <v>2284</v>
      </c>
      <c r="F6" s="565" t="s">
        <v>2285</v>
      </c>
      <c r="G6" s="565" t="s">
        <v>2286</v>
      </c>
      <c r="H6" s="116"/>
      <c r="I6" s="116"/>
      <c r="J6" s="565"/>
      <c r="K6" s="565"/>
      <c r="L6" s="116">
        <v>4</v>
      </c>
      <c r="M6" s="116">
        <v>152</v>
      </c>
      <c r="N6" s="565">
        <v>1</v>
      </c>
      <c r="O6" s="565">
        <v>38</v>
      </c>
      <c r="P6" s="116"/>
      <c r="Q6" s="116"/>
      <c r="R6" s="570"/>
      <c r="S6" s="578"/>
    </row>
    <row r="7" spans="1:19" ht="14.45" customHeight="1" x14ac:dyDescent="0.2">
      <c r="A7" s="486" t="s">
        <v>2280</v>
      </c>
      <c r="B7" s="487" t="s">
        <v>2281</v>
      </c>
      <c r="C7" s="487" t="s">
        <v>468</v>
      </c>
      <c r="D7" s="487" t="s">
        <v>2260</v>
      </c>
      <c r="E7" s="487" t="s">
        <v>2284</v>
      </c>
      <c r="F7" s="487" t="s">
        <v>2287</v>
      </c>
      <c r="G7" s="487" t="s">
        <v>2288</v>
      </c>
      <c r="H7" s="491">
        <v>1</v>
      </c>
      <c r="I7" s="491">
        <v>139</v>
      </c>
      <c r="J7" s="487"/>
      <c r="K7" s="487">
        <v>139</v>
      </c>
      <c r="L7" s="491"/>
      <c r="M7" s="491"/>
      <c r="N7" s="487"/>
      <c r="O7" s="487"/>
      <c r="P7" s="491"/>
      <c r="Q7" s="491"/>
      <c r="R7" s="513"/>
      <c r="S7" s="492"/>
    </row>
    <row r="8" spans="1:19" ht="14.45" customHeight="1" x14ac:dyDescent="0.2">
      <c r="A8" s="486" t="s">
        <v>2280</v>
      </c>
      <c r="B8" s="487" t="s">
        <v>2281</v>
      </c>
      <c r="C8" s="487" t="s">
        <v>468</v>
      </c>
      <c r="D8" s="487" t="s">
        <v>2260</v>
      </c>
      <c r="E8" s="487" t="s">
        <v>2284</v>
      </c>
      <c r="F8" s="487" t="s">
        <v>2289</v>
      </c>
      <c r="G8" s="487" t="s">
        <v>2290</v>
      </c>
      <c r="H8" s="491">
        <v>1</v>
      </c>
      <c r="I8" s="491">
        <v>1819</v>
      </c>
      <c r="J8" s="487">
        <v>0.49753829321663018</v>
      </c>
      <c r="K8" s="487">
        <v>1819</v>
      </c>
      <c r="L8" s="491">
        <v>2</v>
      </c>
      <c r="M8" s="491">
        <v>3656</v>
      </c>
      <c r="N8" s="487">
        <v>1</v>
      </c>
      <c r="O8" s="487">
        <v>1828</v>
      </c>
      <c r="P8" s="491"/>
      <c r="Q8" s="491"/>
      <c r="R8" s="513"/>
      <c r="S8" s="492"/>
    </row>
    <row r="9" spans="1:19" ht="14.45" customHeight="1" x14ac:dyDescent="0.2">
      <c r="A9" s="486" t="s">
        <v>2280</v>
      </c>
      <c r="B9" s="487" t="s">
        <v>2281</v>
      </c>
      <c r="C9" s="487" t="s">
        <v>468</v>
      </c>
      <c r="D9" s="487" t="s">
        <v>2260</v>
      </c>
      <c r="E9" s="487" t="s">
        <v>2284</v>
      </c>
      <c r="F9" s="487" t="s">
        <v>2291</v>
      </c>
      <c r="G9" s="487" t="s">
        <v>2292</v>
      </c>
      <c r="H9" s="491">
        <v>1</v>
      </c>
      <c r="I9" s="491">
        <v>625</v>
      </c>
      <c r="J9" s="487"/>
      <c r="K9" s="487">
        <v>625</v>
      </c>
      <c r="L9" s="491"/>
      <c r="M9" s="491"/>
      <c r="N9" s="487"/>
      <c r="O9" s="487"/>
      <c r="P9" s="491"/>
      <c r="Q9" s="491"/>
      <c r="R9" s="513"/>
      <c r="S9" s="492"/>
    </row>
    <row r="10" spans="1:19" ht="14.45" customHeight="1" x14ac:dyDescent="0.2">
      <c r="A10" s="486" t="s">
        <v>2280</v>
      </c>
      <c r="B10" s="487" t="s">
        <v>2281</v>
      </c>
      <c r="C10" s="487" t="s">
        <v>468</v>
      </c>
      <c r="D10" s="487" t="s">
        <v>2260</v>
      </c>
      <c r="E10" s="487" t="s">
        <v>2284</v>
      </c>
      <c r="F10" s="487" t="s">
        <v>2293</v>
      </c>
      <c r="G10" s="487" t="s">
        <v>2294</v>
      </c>
      <c r="H10" s="491">
        <v>1</v>
      </c>
      <c r="I10" s="491">
        <v>471</v>
      </c>
      <c r="J10" s="487"/>
      <c r="K10" s="487">
        <v>471</v>
      </c>
      <c r="L10" s="491"/>
      <c r="M10" s="491"/>
      <c r="N10" s="487"/>
      <c r="O10" s="487"/>
      <c r="P10" s="491"/>
      <c r="Q10" s="491"/>
      <c r="R10" s="513"/>
      <c r="S10" s="492"/>
    </row>
    <row r="11" spans="1:19" ht="14.45" customHeight="1" x14ac:dyDescent="0.2">
      <c r="A11" s="486" t="s">
        <v>2280</v>
      </c>
      <c r="B11" s="487" t="s">
        <v>2281</v>
      </c>
      <c r="C11" s="487" t="s">
        <v>468</v>
      </c>
      <c r="D11" s="487" t="s">
        <v>2260</v>
      </c>
      <c r="E11" s="487" t="s">
        <v>2284</v>
      </c>
      <c r="F11" s="487" t="s">
        <v>2295</v>
      </c>
      <c r="G11" s="487" t="s">
        <v>2296</v>
      </c>
      <c r="H11" s="491">
        <v>2</v>
      </c>
      <c r="I11" s="491">
        <v>66.66</v>
      </c>
      <c r="J11" s="487">
        <v>0.66659999999999997</v>
      </c>
      <c r="K11" s="487">
        <v>33.33</v>
      </c>
      <c r="L11" s="491">
        <v>3</v>
      </c>
      <c r="M11" s="491">
        <v>100</v>
      </c>
      <c r="N11" s="487">
        <v>1</v>
      </c>
      <c r="O11" s="487">
        <v>33.333333333333336</v>
      </c>
      <c r="P11" s="491"/>
      <c r="Q11" s="491"/>
      <c r="R11" s="513"/>
      <c r="S11" s="492"/>
    </row>
    <row r="12" spans="1:19" ht="14.45" customHeight="1" x14ac:dyDescent="0.2">
      <c r="A12" s="486" t="s">
        <v>2280</v>
      </c>
      <c r="B12" s="487" t="s">
        <v>2281</v>
      </c>
      <c r="C12" s="487" t="s">
        <v>468</v>
      </c>
      <c r="D12" s="487" t="s">
        <v>2260</v>
      </c>
      <c r="E12" s="487" t="s">
        <v>2284</v>
      </c>
      <c r="F12" s="487" t="s">
        <v>2297</v>
      </c>
      <c r="G12" s="487" t="s">
        <v>2298</v>
      </c>
      <c r="H12" s="491">
        <v>1</v>
      </c>
      <c r="I12" s="491">
        <v>37</v>
      </c>
      <c r="J12" s="487">
        <v>0.32456140350877194</v>
      </c>
      <c r="K12" s="487">
        <v>37</v>
      </c>
      <c r="L12" s="491">
        <v>3</v>
      </c>
      <c r="M12" s="491">
        <v>114</v>
      </c>
      <c r="N12" s="487">
        <v>1</v>
      </c>
      <c r="O12" s="487">
        <v>38</v>
      </c>
      <c r="P12" s="491"/>
      <c r="Q12" s="491"/>
      <c r="R12" s="513"/>
      <c r="S12" s="492"/>
    </row>
    <row r="13" spans="1:19" ht="14.45" customHeight="1" x14ac:dyDescent="0.2">
      <c r="A13" s="486" t="s">
        <v>2280</v>
      </c>
      <c r="B13" s="487" t="s">
        <v>2281</v>
      </c>
      <c r="C13" s="487" t="s">
        <v>468</v>
      </c>
      <c r="D13" s="487" t="s">
        <v>2260</v>
      </c>
      <c r="E13" s="487" t="s">
        <v>2284</v>
      </c>
      <c r="F13" s="487" t="s">
        <v>2299</v>
      </c>
      <c r="G13" s="487" t="s">
        <v>2300</v>
      </c>
      <c r="H13" s="491"/>
      <c r="I13" s="491"/>
      <c r="J13" s="487"/>
      <c r="K13" s="487"/>
      <c r="L13" s="491">
        <v>1</v>
      </c>
      <c r="M13" s="491">
        <v>134</v>
      </c>
      <c r="N13" s="487">
        <v>1</v>
      </c>
      <c r="O13" s="487">
        <v>134</v>
      </c>
      <c r="P13" s="491"/>
      <c r="Q13" s="491"/>
      <c r="R13" s="513"/>
      <c r="S13" s="492"/>
    </row>
    <row r="14" spans="1:19" ht="14.45" customHeight="1" x14ac:dyDescent="0.2">
      <c r="A14" s="486" t="s">
        <v>2280</v>
      </c>
      <c r="B14" s="487" t="s">
        <v>2281</v>
      </c>
      <c r="C14" s="487" t="s">
        <v>468</v>
      </c>
      <c r="D14" s="487" t="s">
        <v>2260</v>
      </c>
      <c r="E14" s="487" t="s">
        <v>2284</v>
      </c>
      <c r="F14" s="487" t="s">
        <v>2303</v>
      </c>
      <c r="G14" s="487" t="s">
        <v>2304</v>
      </c>
      <c r="H14" s="491">
        <v>1</v>
      </c>
      <c r="I14" s="491">
        <v>702</v>
      </c>
      <c r="J14" s="487">
        <v>0.99292786421499291</v>
      </c>
      <c r="K14" s="487">
        <v>702</v>
      </c>
      <c r="L14" s="491">
        <v>1</v>
      </c>
      <c r="M14" s="491">
        <v>707</v>
      </c>
      <c r="N14" s="487">
        <v>1</v>
      </c>
      <c r="O14" s="487">
        <v>707</v>
      </c>
      <c r="P14" s="491"/>
      <c r="Q14" s="491"/>
      <c r="R14" s="513"/>
      <c r="S14" s="492"/>
    </row>
    <row r="15" spans="1:19" ht="14.45" customHeight="1" x14ac:dyDescent="0.2">
      <c r="A15" s="486" t="s">
        <v>2280</v>
      </c>
      <c r="B15" s="487" t="s">
        <v>2281</v>
      </c>
      <c r="C15" s="487" t="s">
        <v>468</v>
      </c>
      <c r="D15" s="487" t="s">
        <v>2260</v>
      </c>
      <c r="E15" s="487" t="s">
        <v>2284</v>
      </c>
      <c r="F15" s="487" t="s">
        <v>2305</v>
      </c>
      <c r="G15" s="487" t="s">
        <v>2306</v>
      </c>
      <c r="H15" s="491">
        <v>1</v>
      </c>
      <c r="I15" s="491">
        <v>236</v>
      </c>
      <c r="J15" s="487">
        <v>0.49789029535864981</v>
      </c>
      <c r="K15" s="487">
        <v>236</v>
      </c>
      <c r="L15" s="491">
        <v>2</v>
      </c>
      <c r="M15" s="491">
        <v>474</v>
      </c>
      <c r="N15" s="487">
        <v>1</v>
      </c>
      <c r="O15" s="487">
        <v>237</v>
      </c>
      <c r="P15" s="491"/>
      <c r="Q15" s="491"/>
      <c r="R15" s="513"/>
      <c r="S15" s="492"/>
    </row>
    <row r="16" spans="1:19" ht="14.45" customHeight="1" x14ac:dyDescent="0.2">
      <c r="A16" s="486" t="s">
        <v>2280</v>
      </c>
      <c r="B16" s="487" t="s">
        <v>2281</v>
      </c>
      <c r="C16" s="487" t="s">
        <v>468</v>
      </c>
      <c r="D16" s="487" t="s">
        <v>2260</v>
      </c>
      <c r="E16" s="487" t="s">
        <v>2284</v>
      </c>
      <c r="F16" s="487" t="s">
        <v>2309</v>
      </c>
      <c r="G16" s="487" t="s">
        <v>2310</v>
      </c>
      <c r="H16" s="491">
        <v>3</v>
      </c>
      <c r="I16" s="491">
        <v>669</v>
      </c>
      <c r="J16" s="487">
        <v>0.59203539823008855</v>
      </c>
      <c r="K16" s="487">
        <v>223</v>
      </c>
      <c r="L16" s="491">
        <v>5</v>
      </c>
      <c r="M16" s="491">
        <v>1130</v>
      </c>
      <c r="N16" s="487">
        <v>1</v>
      </c>
      <c r="O16" s="487">
        <v>226</v>
      </c>
      <c r="P16" s="491"/>
      <c r="Q16" s="491"/>
      <c r="R16" s="513"/>
      <c r="S16" s="492"/>
    </row>
    <row r="17" spans="1:19" ht="14.45" customHeight="1" x14ac:dyDescent="0.2">
      <c r="A17" s="486" t="s">
        <v>2280</v>
      </c>
      <c r="B17" s="487" t="s">
        <v>2281</v>
      </c>
      <c r="C17" s="487" t="s">
        <v>468</v>
      </c>
      <c r="D17" s="487" t="s">
        <v>2260</v>
      </c>
      <c r="E17" s="487" t="s">
        <v>2284</v>
      </c>
      <c r="F17" s="487" t="s">
        <v>2311</v>
      </c>
      <c r="G17" s="487" t="s">
        <v>2312</v>
      </c>
      <c r="H17" s="491">
        <v>3</v>
      </c>
      <c r="I17" s="491">
        <v>231</v>
      </c>
      <c r="J17" s="487">
        <v>2.9615384615384617</v>
      </c>
      <c r="K17" s="487">
        <v>77</v>
      </c>
      <c r="L17" s="491">
        <v>1</v>
      </c>
      <c r="M17" s="491">
        <v>78</v>
      </c>
      <c r="N17" s="487">
        <v>1</v>
      </c>
      <c r="O17" s="487">
        <v>78</v>
      </c>
      <c r="P17" s="491"/>
      <c r="Q17" s="491"/>
      <c r="R17" s="513"/>
      <c r="S17" s="492"/>
    </row>
    <row r="18" spans="1:19" ht="14.45" customHeight="1" x14ac:dyDescent="0.2">
      <c r="A18" s="486" t="s">
        <v>2280</v>
      </c>
      <c r="B18" s="487" t="s">
        <v>2281</v>
      </c>
      <c r="C18" s="487" t="s">
        <v>468</v>
      </c>
      <c r="D18" s="487" t="s">
        <v>2260</v>
      </c>
      <c r="E18" s="487" t="s">
        <v>2284</v>
      </c>
      <c r="F18" s="487" t="s">
        <v>2315</v>
      </c>
      <c r="G18" s="487" t="s">
        <v>2316</v>
      </c>
      <c r="H18" s="491">
        <v>1</v>
      </c>
      <c r="I18" s="491">
        <v>59</v>
      </c>
      <c r="J18" s="487">
        <v>0.32240437158469948</v>
      </c>
      <c r="K18" s="487">
        <v>59</v>
      </c>
      <c r="L18" s="491">
        <v>3</v>
      </c>
      <c r="M18" s="491">
        <v>183</v>
      </c>
      <c r="N18" s="487">
        <v>1</v>
      </c>
      <c r="O18" s="487">
        <v>61</v>
      </c>
      <c r="P18" s="491"/>
      <c r="Q18" s="491"/>
      <c r="R18" s="513"/>
      <c r="S18" s="492"/>
    </row>
    <row r="19" spans="1:19" ht="14.45" customHeight="1" x14ac:dyDescent="0.2">
      <c r="A19" s="486" t="s">
        <v>2280</v>
      </c>
      <c r="B19" s="487" t="s">
        <v>2281</v>
      </c>
      <c r="C19" s="487" t="s">
        <v>468</v>
      </c>
      <c r="D19" s="487" t="s">
        <v>2260</v>
      </c>
      <c r="E19" s="487" t="s">
        <v>2284</v>
      </c>
      <c r="F19" s="487" t="s">
        <v>2321</v>
      </c>
      <c r="G19" s="487" t="s">
        <v>2322</v>
      </c>
      <c r="H19" s="491"/>
      <c r="I19" s="491"/>
      <c r="J19" s="487"/>
      <c r="K19" s="487"/>
      <c r="L19" s="491"/>
      <c r="M19" s="491"/>
      <c r="N19" s="487"/>
      <c r="O19" s="487"/>
      <c r="P19" s="491">
        <v>1</v>
      </c>
      <c r="Q19" s="491">
        <v>137</v>
      </c>
      <c r="R19" s="513"/>
      <c r="S19" s="492">
        <v>137</v>
      </c>
    </row>
    <row r="20" spans="1:19" ht="14.45" customHeight="1" x14ac:dyDescent="0.2">
      <c r="A20" s="486" t="s">
        <v>2280</v>
      </c>
      <c r="B20" s="487" t="s">
        <v>2281</v>
      </c>
      <c r="C20" s="487" t="s">
        <v>468</v>
      </c>
      <c r="D20" s="487" t="s">
        <v>2264</v>
      </c>
      <c r="E20" s="487" t="s">
        <v>2284</v>
      </c>
      <c r="F20" s="487" t="s">
        <v>2285</v>
      </c>
      <c r="G20" s="487" t="s">
        <v>2286</v>
      </c>
      <c r="H20" s="491">
        <v>3</v>
      </c>
      <c r="I20" s="491">
        <v>111</v>
      </c>
      <c r="J20" s="487">
        <v>0.26555023923444976</v>
      </c>
      <c r="K20" s="487">
        <v>37</v>
      </c>
      <c r="L20" s="491">
        <v>11</v>
      </c>
      <c r="M20" s="491">
        <v>418</v>
      </c>
      <c r="N20" s="487">
        <v>1</v>
      </c>
      <c r="O20" s="487">
        <v>38</v>
      </c>
      <c r="P20" s="491"/>
      <c r="Q20" s="491"/>
      <c r="R20" s="513"/>
      <c r="S20" s="492"/>
    </row>
    <row r="21" spans="1:19" ht="14.45" customHeight="1" x14ac:dyDescent="0.2">
      <c r="A21" s="486" t="s">
        <v>2280</v>
      </c>
      <c r="B21" s="487" t="s">
        <v>2281</v>
      </c>
      <c r="C21" s="487" t="s">
        <v>468</v>
      </c>
      <c r="D21" s="487" t="s">
        <v>2264</v>
      </c>
      <c r="E21" s="487" t="s">
        <v>2284</v>
      </c>
      <c r="F21" s="487" t="s">
        <v>2287</v>
      </c>
      <c r="G21" s="487" t="s">
        <v>2288</v>
      </c>
      <c r="H21" s="491">
        <v>3</v>
      </c>
      <c r="I21" s="491">
        <v>417</v>
      </c>
      <c r="J21" s="487">
        <v>0.73936170212765961</v>
      </c>
      <c r="K21" s="487">
        <v>139</v>
      </c>
      <c r="L21" s="491">
        <v>4</v>
      </c>
      <c r="M21" s="491">
        <v>564</v>
      </c>
      <c r="N21" s="487">
        <v>1</v>
      </c>
      <c r="O21" s="487">
        <v>141</v>
      </c>
      <c r="P21" s="491">
        <v>2</v>
      </c>
      <c r="Q21" s="491">
        <v>286</v>
      </c>
      <c r="R21" s="513">
        <v>0.50709219858156029</v>
      </c>
      <c r="S21" s="492">
        <v>143</v>
      </c>
    </row>
    <row r="22" spans="1:19" ht="14.45" customHeight="1" x14ac:dyDescent="0.2">
      <c r="A22" s="486" t="s">
        <v>2280</v>
      </c>
      <c r="B22" s="487" t="s">
        <v>2281</v>
      </c>
      <c r="C22" s="487" t="s">
        <v>468</v>
      </c>
      <c r="D22" s="487" t="s">
        <v>2264</v>
      </c>
      <c r="E22" s="487" t="s">
        <v>2284</v>
      </c>
      <c r="F22" s="487" t="s">
        <v>2289</v>
      </c>
      <c r="G22" s="487" t="s">
        <v>2290</v>
      </c>
      <c r="H22" s="491">
        <v>3</v>
      </c>
      <c r="I22" s="491">
        <v>5457</v>
      </c>
      <c r="J22" s="487">
        <v>0.7463074398249453</v>
      </c>
      <c r="K22" s="487">
        <v>1819</v>
      </c>
      <c r="L22" s="491">
        <v>4</v>
      </c>
      <c r="M22" s="491">
        <v>7312</v>
      </c>
      <c r="N22" s="487">
        <v>1</v>
      </c>
      <c r="O22" s="487">
        <v>1828</v>
      </c>
      <c r="P22" s="491">
        <v>1</v>
      </c>
      <c r="Q22" s="491">
        <v>1837</v>
      </c>
      <c r="R22" s="513">
        <v>0.25123085339168488</v>
      </c>
      <c r="S22" s="492">
        <v>1837</v>
      </c>
    </row>
    <row r="23" spans="1:19" ht="14.45" customHeight="1" x14ac:dyDescent="0.2">
      <c r="A23" s="486" t="s">
        <v>2280</v>
      </c>
      <c r="B23" s="487" t="s">
        <v>2281</v>
      </c>
      <c r="C23" s="487" t="s">
        <v>468</v>
      </c>
      <c r="D23" s="487" t="s">
        <v>2264</v>
      </c>
      <c r="E23" s="487" t="s">
        <v>2284</v>
      </c>
      <c r="F23" s="487" t="s">
        <v>2291</v>
      </c>
      <c r="G23" s="487" t="s">
        <v>2292</v>
      </c>
      <c r="H23" s="491">
        <v>3</v>
      </c>
      <c r="I23" s="491">
        <v>1875</v>
      </c>
      <c r="J23" s="487">
        <v>0.59713375796178347</v>
      </c>
      <c r="K23" s="487">
        <v>625</v>
      </c>
      <c r="L23" s="491">
        <v>5</v>
      </c>
      <c r="M23" s="491">
        <v>3140</v>
      </c>
      <c r="N23" s="487">
        <v>1</v>
      </c>
      <c r="O23" s="487">
        <v>628</v>
      </c>
      <c r="P23" s="491">
        <v>2</v>
      </c>
      <c r="Q23" s="491">
        <v>1264</v>
      </c>
      <c r="R23" s="513">
        <v>0.40254777070063696</v>
      </c>
      <c r="S23" s="492">
        <v>632</v>
      </c>
    </row>
    <row r="24" spans="1:19" ht="14.45" customHeight="1" x14ac:dyDescent="0.2">
      <c r="A24" s="486" t="s">
        <v>2280</v>
      </c>
      <c r="B24" s="487" t="s">
        <v>2281</v>
      </c>
      <c r="C24" s="487" t="s">
        <v>468</v>
      </c>
      <c r="D24" s="487" t="s">
        <v>2264</v>
      </c>
      <c r="E24" s="487" t="s">
        <v>2284</v>
      </c>
      <c r="F24" s="487" t="s">
        <v>2293</v>
      </c>
      <c r="G24" s="487" t="s">
        <v>2294</v>
      </c>
      <c r="H24" s="491"/>
      <c r="I24" s="491"/>
      <c r="J24" s="487"/>
      <c r="K24" s="487"/>
      <c r="L24" s="491">
        <v>1</v>
      </c>
      <c r="M24" s="491">
        <v>474</v>
      </c>
      <c r="N24" s="487">
        <v>1</v>
      </c>
      <c r="O24" s="487">
        <v>474</v>
      </c>
      <c r="P24" s="491"/>
      <c r="Q24" s="491"/>
      <c r="R24" s="513"/>
      <c r="S24" s="492"/>
    </row>
    <row r="25" spans="1:19" ht="14.45" customHeight="1" x14ac:dyDescent="0.2">
      <c r="A25" s="486" t="s">
        <v>2280</v>
      </c>
      <c r="B25" s="487" t="s">
        <v>2281</v>
      </c>
      <c r="C25" s="487" t="s">
        <v>468</v>
      </c>
      <c r="D25" s="487" t="s">
        <v>2264</v>
      </c>
      <c r="E25" s="487" t="s">
        <v>2284</v>
      </c>
      <c r="F25" s="487" t="s">
        <v>2295</v>
      </c>
      <c r="G25" s="487" t="s">
        <v>2296</v>
      </c>
      <c r="H25" s="491">
        <v>6</v>
      </c>
      <c r="I25" s="491">
        <v>199.98999999999995</v>
      </c>
      <c r="J25" s="487">
        <v>1.1999879995199805</v>
      </c>
      <c r="K25" s="487">
        <v>33.331666666666656</v>
      </c>
      <c r="L25" s="491">
        <v>5</v>
      </c>
      <c r="M25" s="491">
        <v>166.66</v>
      </c>
      <c r="N25" s="487">
        <v>1</v>
      </c>
      <c r="O25" s="487">
        <v>33.332000000000001</v>
      </c>
      <c r="P25" s="491">
        <v>2</v>
      </c>
      <c r="Q25" s="491">
        <v>66.66</v>
      </c>
      <c r="R25" s="513">
        <v>0.39997599903996156</v>
      </c>
      <c r="S25" s="492">
        <v>33.33</v>
      </c>
    </row>
    <row r="26" spans="1:19" ht="14.45" customHeight="1" x14ac:dyDescent="0.2">
      <c r="A26" s="486" t="s">
        <v>2280</v>
      </c>
      <c r="B26" s="487" t="s">
        <v>2281</v>
      </c>
      <c r="C26" s="487" t="s">
        <v>468</v>
      </c>
      <c r="D26" s="487" t="s">
        <v>2264</v>
      </c>
      <c r="E26" s="487" t="s">
        <v>2284</v>
      </c>
      <c r="F26" s="487" t="s">
        <v>2297</v>
      </c>
      <c r="G26" s="487" t="s">
        <v>2298</v>
      </c>
      <c r="H26" s="491"/>
      <c r="I26" s="491"/>
      <c r="J26" s="487"/>
      <c r="K26" s="487"/>
      <c r="L26" s="491">
        <v>9</v>
      </c>
      <c r="M26" s="491">
        <v>342</v>
      </c>
      <c r="N26" s="487">
        <v>1</v>
      </c>
      <c r="O26" s="487">
        <v>38</v>
      </c>
      <c r="P26" s="491"/>
      <c r="Q26" s="491"/>
      <c r="R26" s="513"/>
      <c r="S26" s="492"/>
    </row>
    <row r="27" spans="1:19" ht="14.45" customHeight="1" x14ac:dyDescent="0.2">
      <c r="A27" s="486" t="s">
        <v>2280</v>
      </c>
      <c r="B27" s="487" t="s">
        <v>2281</v>
      </c>
      <c r="C27" s="487" t="s">
        <v>468</v>
      </c>
      <c r="D27" s="487" t="s">
        <v>2264</v>
      </c>
      <c r="E27" s="487" t="s">
        <v>2284</v>
      </c>
      <c r="F27" s="487" t="s">
        <v>2303</v>
      </c>
      <c r="G27" s="487" t="s">
        <v>2304</v>
      </c>
      <c r="H27" s="491">
        <v>4</v>
      </c>
      <c r="I27" s="491">
        <v>2808</v>
      </c>
      <c r="J27" s="487">
        <v>0.99292786421499291</v>
      </c>
      <c r="K27" s="487">
        <v>702</v>
      </c>
      <c r="L27" s="491">
        <v>4</v>
      </c>
      <c r="M27" s="491">
        <v>2828</v>
      </c>
      <c r="N27" s="487">
        <v>1</v>
      </c>
      <c r="O27" s="487">
        <v>707</v>
      </c>
      <c r="P27" s="491">
        <v>2</v>
      </c>
      <c r="Q27" s="491">
        <v>1422</v>
      </c>
      <c r="R27" s="513">
        <v>0.50282885431400282</v>
      </c>
      <c r="S27" s="492">
        <v>711</v>
      </c>
    </row>
    <row r="28" spans="1:19" ht="14.45" customHeight="1" x14ac:dyDescent="0.2">
      <c r="A28" s="486" t="s">
        <v>2280</v>
      </c>
      <c r="B28" s="487" t="s">
        <v>2281</v>
      </c>
      <c r="C28" s="487" t="s">
        <v>468</v>
      </c>
      <c r="D28" s="487" t="s">
        <v>2264</v>
      </c>
      <c r="E28" s="487" t="s">
        <v>2284</v>
      </c>
      <c r="F28" s="487" t="s">
        <v>2305</v>
      </c>
      <c r="G28" s="487" t="s">
        <v>2306</v>
      </c>
      <c r="H28" s="491">
        <v>5</v>
      </c>
      <c r="I28" s="491">
        <v>1180</v>
      </c>
      <c r="J28" s="487">
        <v>4.9789029535864975</v>
      </c>
      <c r="K28" s="487">
        <v>236</v>
      </c>
      <c r="L28" s="491">
        <v>1</v>
      </c>
      <c r="M28" s="491">
        <v>237</v>
      </c>
      <c r="N28" s="487">
        <v>1</v>
      </c>
      <c r="O28" s="487">
        <v>237</v>
      </c>
      <c r="P28" s="491">
        <v>1</v>
      </c>
      <c r="Q28" s="491">
        <v>239</v>
      </c>
      <c r="R28" s="513">
        <v>1.0084388185654007</v>
      </c>
      <c r="S28" s="492">
        <v>239</v>
      </c>
    </row>
    <row r="29" spans="1:19" ht="14.45" customHeight="1" x14ac:dyDescent="0.2">
      <c r="A29" s="486" t="s">
        <v>2280</v>
      </c>
      <c r="B29" s="487" t="s">
        <v>2281</v>
      </c>
      <c r="C29" s="487" t="s">
        <v>468</v>
      </c>
      <c r="D29" s="487" t="s">
        <v>2264</v>
      </c>
      <c r="E29" s="487" t="s">
        <v>2284</v>
      </c>
      <c r="F29" s="487" t="s">
        <v>2307</v>
      </c>
      <c r="G29" s="487" t="s">
        <v>2308</v>
      </c>
      <c r="H29" s="491">
        <v>2</v>
      </c>
      <c r="I29" s="491">
        <v>148</v>
      </c>
      <c r="J29" s="487"/>
      <c r="K29" s="487">
        <v>74</v>
      </c>
      <c r="L29" s="491"/>
      <c r="M29" s="491"/>
      <c r="N29" s="487"/>
      <c r="O29" s="487"/>
      <c r="P29" s="491"/>
      <c r="Q29" s="491"/>
      <c r="R29" s="513"/>
      <c r="S29" s="492"/>
    </row>
    <row r="30" spans="1:19" ht="14.45" customHeight="1" x14ac:dyDescent="0.2">
      <c r="A30" s="486" t="s">
        <v>2280</v>
      </c>
      <c r="B30" s="487" t="s">
        <v>2281</v>
      </c>
      <c r="C30" s="487" t="s">
        <v>468</v>
      </c>
      <c r="D30" s="487" t="s">
        <v>2264</v>
      </c>
      <c r="E30" s="487" t="s">
        <v>2284</v>
      </c>
      <c r="F30" s="487" t="s">
        <v>2309</v>
      </c>
      <c r="G30" s="487" t="s">
        <v>2310</v>
      </c>
      <c r="H30" s="491">
        <v>8</v>
      </c>
      <c r="I30" s="491">
        <v>1784</v>
      </c>
      <c r="J30" s="487">
        <v>1.3156342182890854</v>
      </c>
      <c r="K30" s="487">
        <v>223</v>
      </c>
      <c r="L30" s="491">
        <v>6</v>
      </c>
      <c r="M30" s="491">
        <v>1356</v>
      </c>
      <c r="N30" s="487">
        <v>1</v>
      </c>
      <c r="O30" s="487">
        <v>226</v>
      </c>
      <c r="P30" s="491">
        <v>3</v>
      </c>
      <c r="Q30" s="491">
        <v>684</v>
      </c>
      <c r="R30" s="513">
        <v>0.50442477876106195</v>
      </c>
      <c r="S30" s="492">
        <v>228</v>
      </c>
    </row>
    <row r="31" spans="1:19" ht="14.45" customHeight="1" x14ac:dyDescent="0.2">
      <c r="A31" s="486" t="s">
        <v>2280</v>
      </c>
      <c r="B31" s="487" t="s">
        <v>2281</v>
      </c>
      <c r="C31" s="487" t="s">
        <v>468</v>
      </c>
      <c r="D31" s="487" t="s">
        <v>2264</v>
      </c>
      <c r="E31" s="487" t="s">
        <v>2284</v>
      </c>
      <c r="F31" s="487" t="s">
        <v>2311</v>
      </c>
      <c r="G31" s="487" t="s">
        <v>2312</v>
      </c>
      <c r="H31" s="491">
        <v>9</v>
      </c>
      <c r="I31" s="491">
        <v>693</v>
      </c>
      <c r="J31" s="487">
        <v>0.74038461538461542</v>
      </c>
      <c r="K31" s="487">
        <v>77</v>
      </c>
      <c r="L31" s="491">
        <v>12</v>
      </c>
      <c r="M31" s="491">
        <v>936</v>
      </c>
      <c r="N31" s="487">
        <v>1</v>
      </c>
      <c r="O31" s="487">
        <v>78</v>
      </c>
      <c r="P31" s="491">
        <v>6</v>
      </c>
      <c r="Q31" s="491">
        <v>474</v>
      </c>
      <c r="R31" s="513">
        <v>0.50641025641025639</v>
      </c>
      <c r="S31" s="492">
        <v>79</v>
      </c>
    </row>
    <row r="32" spans="1:19" ht="14.45" customHeight="1" x14ac:dyDescent="0.2">
      <c r="A32" s="486" t="s">
        <v>2280</v>
      </c>
      <c r="B32" s="487" t="s">
        <v>2281</v>
      </c>
      <c r="C32" s="487" t="s">
        <v>468</v>
      </c>
      <c r="D32" s="487" t="s">
        <v>2264</v>
      </c>
      <c r="E32" s="487" t="s">
        <v>2284</v>
      </c>
      <c r="F32" s="487" t="s">
        <v>2315</v>
      </c>
      <c r="G32" s="487" t="s">
        <v>2316</v>
      </c>
      <c r="H32" s="491"/>
      <c r="I32" s="491"/>
      <c r="J32" s="487"/>
      <c r="K32" s="487"/>
      <c r="L32" s="491">
        <v>8</v>
      </c>
      <c r="M32" s="491">
        <v>488</v>
      </c>
      <c r="N32" s="487">
        <v>1</v>
      </c>
      <c r="O32" s="487">
        <v>61</v>
      </c>
      <c r="P32" s="491"/>
      <c r="Q32" s="491"/>
      <c r="R32" s="513"/>
      <c r="S32" s="492"/>
    </row>
    <row r="33" spans="1:19" ht="14.45" customHeight="1" x14ac:dyDescent="0.2">
      <c r="A33" s="486" t="s">
        <v>2280</v>
      </c>
      <c r="B33" s="487" t="s">
        <v>2281</v>
      </c>
      <c r="C33" s="487" t="s">
        <v>468</v>
      </c>
      <c r="D33" s="487" t="s">
        <v>2264</v>
      </c>
      <c r="E33" s="487" t="s">
        <v>2284</v>
      </c>
      <c r="F33" s="487" t="s">
        <v>2317</v>
      </c>
      <c r="G33" s="487" t="s">
        <v>2318</v>
      </c>
      <c r="H33" s="491"/>
      <c r="I33" s="491"/>
      <c r="J33" s="487"/>
      <c r="K33" s="487"/>
      <c r="L33" s="491"/>
      <c r="M33" s="491"/>
      <c r="N33" s="487"/>
      <c r="O33" s="487"/>
      <c r="P33" s="491">
        <v>1</v>
      </c>
      <c r="Q33" s="491">
        <v>703</v>
      </c>
      <c r="R33" s="513"/>
      <c r="S33" s="492">
        <v>703</v>
      </c>
    </row>
    <row r="34" spans="1:19" ht="14.45" customHeight="1" x14ac:dyDescent="0.2">
      <c r="A34" s="486" t="s">
        <v>2280</v>
      </c>
      <c r="B34" s="487" t="s">
        <v>2281</v>
      </c>
      <c r="C34" s="487" t="s">
        <v>468</v>
      </c>
      <c r="D34" s="487" t="s">
        <v>2267</v>
      </c>
      <c r="E34" s="487" t="s">
        <v>2284</v>
      </c>
      <c r="F34" s="487" t="s">
        <v>2285</v>
      </c>
      <c r="G34" s="487" t="s">
        <v>2286</v>
      </c>
      <c r="H34" s="491">
        <v>108</v>
      </c>
      <c r="I34" s="491">
        <v>3996</v>
      </c>
      <c r="J34" s="487"/>
      <c r="K34" s="487">
        <v>37</v>
      </c>
      <c r="L34" s="491"/>
      <c r="M34" s="491"/>
      <c r="N34" s="487"/>
      <c r="O34" s="487"/>
      <c r="P34" s="491"/>
      <c r="Q34" s="491"/>
      <c r="R34" s="513"/>
      <c r="S34" s="492"/>
    </row>
    <row r="35" spans="1:19" ht="14.45" customHeight="1" x14ac:dyDescent="0.2">
      <c r="A35" s="486" t="s">
        <v>2280</v>
      </c>
      <c r="B35" s="487" t="s">
        <v>2281</v>
      </c>
      <c r="C35" s="487" t="s">
        <v>468</v>
      </c>
      <c r="D35" s="487" t="s">
        <v>2267</v>
      </c>
      <c r="E35" s="487" t="s">
        <v>2284</v>
      </c>
      <c r="F35" s="487" t="s">
        <v>2287</v>
      </c>
      <c r="G35" s="487" t="s">
        <v>2288</v>
      </c>
      <c r="H35" s="491">
        <v>2</v>
      </c>
      <c r="I35" s="491">
        <v>278</v>
      </c>
      <c r="J35" s="487"/>
      <c r="K35" s="487">
        <v>139</v>
      </c>
      <c r="L35" s="491"/>
      <c r="M35" s="491"/>
      <c r="N35" s="487"/>
      <c r="O35" s="487"/>
      <c r="P35" s="491"/>
      <c r="Q35" s="491"/>
      <c r="R35" s="513"/>
      <c r="S35" s="492"/>
    </row>
    <row r="36" spans="1:19" ht="14.45" customHeight="1" x14ac:dyDescent="0.2">
      <c r="A36" s="486" t="s">
        <v>2280</v>
      </c>
      <c r="B36" s="487" t="s">
        <v>2281</v>
      </c>
      <c r="C36" s="487" t="s">
        <v>468</v>
      </c>
      <c r="D36" s="487" t="s">
        <v>2267</v>
      </c>
      <c r="E36" s="487" t="s">
        <v>2284</v>
      </c>
      <c r="F36" s="487" t="s">
        <v>2289</v>
      </c>
      <c r="G36" s="487" t="s">
        <v>2290</v>
      </c>
      <c r="H36" s="491">
        <v>3</v>
      </c>
      <c r="I36" s="491">
        <v>5457</v>
      </c>
      <c r="J36" s="487"/>
      <c r="K36" s="487">
        <v>1819</v>
      </c>
      <c r="L36" s="491"/>
      <c r="M36" s="491"/>
      <c r="N36" s="487"/>
      <c r="O36" s="487"/>
      <c r="P36" s="491"/>
      <c r="Q36" s="491"/>
      <c r="R36" s="513"/>
      <c r="S36" s="492"/>
    </row>
    <row r="37" spans="1:19" ht="14.45" customHeight="1" x14ac:dyDescent="0.2">
      <c r="A37" s="486" t="s">
        <v>2280</v>
      </c>
      <c r="B37" s="487" t="s">
        <v>2281</v>
      </c>
      <c r="C37" s="487" t="s">
        <v>468</v>
      </c>
      <c r="D37" s="487" t="s">
        <v>2267</v>
      </c>
      <c r="E37" s="487" t="s">
        <v>2284</v>
      </c>
      <c r="F37" s="487" t="s">
        <v>2291</v>
      </c>
      <c r="G37" s="487" t="s">
        <v>2292</v>
      </c>
      <c r="H37" s="491">
        <v>4</v>
      </c>
      <c r="I37" s="491">
        <v>2500</v>
      </c>
      <c r="J37" s="487"/>
      <c r="K37" s="487">
        <v>625</v>
      </c>
      <c r="L37" s="491"/>
      <c r="M37" s="491"/>
      <c r="N37" s="487"/>
      <c r="O37" s="487"/>
      <c r="P37" s="491"/>
      <c r="Q37" s="491"/>
      <c r="R37" s="513"/>
      <c r="S37" s="492"/>
    </row>
    <row r="38" spans="1:19" ht="14.45" customHeight="1" x14ac:dyDescent="0.2">
      <c r="A38" s="486" t="s">
        <v>2280</v>
      </c>
      <c r="B38" s="487" t="s">
        <v>2281</v>
      </c>
      <c r="C38" s="487" t="s">
        <v>468</v>
      </c>
      <c r="D38" s="487" t="s">
        <v>2267</v>
      </c>
      <c r="E38" s="487" t="s">
        <v>2284</v>
      </c>
      <c r="F38" s="487" t="s">
        <v>2293</v>
      </c>
      <c r="G38" s="487" t="s">
        <v>2294</v>
      </c>
      <c r="H38" s="491">
        <v>2</v>
      </c>
      <c r="I38" s="491">
        <v>942</v>
      </c>
      <c r="J38" s="487"/>
      <c r="K38" s="487">
        <v>471</v>
      </c>
      <c r="L38" s="491"/>
      <c r="M38" s="491"/>
      <c r="N38" s="487"/>
      <c r="O38" s="487"/>
      <c r="P38" s="491"/>
      <c r="Q38" s="491"/>
      <c r="R38" s="513"/>
      <c r="S38" s="492"/>
    </row>
    <row r="39" spans="1:19" ht="14.45" customHeight="1" x14ac:dyDescent="0.2">
      <c r="A39" s="486" t="s">
        <v>2280</v>
      </c>
      <c r="B39" s="487" t="s">
        <v>2281</v>
      </c>
      <c r="C39" s="487" t="s">
        <v>468</v>
      </c>
      <c r="D39" s="487" t="s">
        <v>2267</v>
      </c>
      <c r="E39" s="487" t="s">
        <v>2284</v>
      </c>
      <c r="F39" s="487" t="s">
        <v>2295</v>
      </c>
      <c r="G39" s="487" t="s">
        <v>2296</v>
      </c>
      <c r="H39" s="491">
        <v>4</v>
      </c>
      <c r="I39" s="491">
        <v>133.32</v>
      </c>
      <c r="J39" s="487"/>
      <c r="K39" s="487">
        <v>33.33</v>
      </c>
      <c r="L39" s="491"/>
      <c r="M39" s="491"/>
      <c r="N39" s="487"/>
      <c r="O39" s="487"/>
      <c r="P39" s="491"/>
      <c r="Q39" s="491"/>
      <c r="R39" s="513"/>
      <c r="S39" s="492"/>
    </row>
    <row r="40" spans="1:19" ht="14.45" customHeight="1" x14ac:dyDescent="0.2">
      <c r="A40" s="486" t="s">
        <v>2280</v>
      </c>
      <c r="B40" s="487" t="s">
        <v>2281</v>
      </c>
      <c r="C40" s="487" t="s">
        <v>468</v>
      </c>
      <c r="D40" s="487" t="s">
        <v>2267</v>
      </c>
      <c r="E40" s="487" t="s">
        <v>2284</v>
      </c>
      <c r="F40" s="487" t="s">
        <v>2297</v>
      </c>
      <c r="G40" s="487" t="s">
        <v>2298</v>
      </c>
      <c r="H40" s="491">
        <v>104</v>
      </c>
      <c r="I40" s="491">
        <v>3848</v>
      </c>
      <c r="J40" s="487"/>
      <c r="K40" s="487">
        <v>37</v>
      </c>
      <c r="L40" s="491"/>
      <c r="M40" s="491"/>
      <c r="N40" s="487"/>
      <c r="O40" s="487"/>
      <c r="P40" s="491"/>
      <c r="Q40" s="491"/>
      <c r="R40" s="513"/>
      <c r="S40" s="492"/>
    </row>
    <row r="41" spans="1:19" ht="14.45" customHeight="1" x14ac:dyDescent="0.2">
      <c r="A41" s="486" t="s">
        <v>2280</v>
      </c>
      <c r="B41" s="487" t="s">
        <v>2281</v>
      </c>
      <c r="C41" s="487" t="s">
        <v>468</v>
      </c>
      <c r="D41" s="487" t="s">
        <v>2267</v>
      </c>
      <c r="E41" s="487" t="s">
        <v>2284</v>
      </c>
      <c r="F41" s="487" t="s">
        <v>2303</v>
      </c>
      <c r="G41" s="487" t="s">
        <v>2304</v>
      </c>
      <c r="H41" s="491">
        <v>3</v>
      </c>
      <c r="I41" s="491">
        <v>2106</v>
      </c>
      <c r="J41" s="487"/>
      <c r="K41" s="487">
        <v>702</v>
      </c>
      <c r="L41" s="491"/>
      <c r="M41" s="491"/>
      <c r="N41" s="487"/>
      <c r="O41" s="487"/>
      <c r="P41" s="491"/>
      <c r="Q41" s="491"/>
      <c r="R41" s="513"/>
      <c r="S41" s="492"/>
    </row>
    <row r="42" spans="1:19" ht="14.45" customHeight="1" x14ac:dyDescent="0.2">
      <c r="A42" s="486" t="s">
        <v>2280</v>
      </c>
      <c r="B42" s="487" t="s">
        <v>2281</v>
      </c>
      <c r="C42" s="487" t="s">
        <v>468</v>
      </c>
      <c r="D42" s="487" t="s">
        <v>2267</v>
      </c>
      <c r="E42" s="487" t="s">
        <v>2284</v>
      </c>
      <c r="F42" s="487" t="s">
        <v>2309</v>
      </c>
      <c r="G42" s="487" t="s">
        <v>2310</v>
      </c>
      <c r="H42" s="491">
        <v>5</v>
      </c>
      <c r="I42" s="491">
        <v>1115</v>
      </c>
      <c r="J42" s="487"/>
      <c r="K42" s="487">
        <v>223</v>
      </c>
      <c r="L42" s="491"/>
      <c r="M42" s="491"/>
      <c r="N42" s="487"/>
      <c r="O42" s="487"/>
      <c r="P42" s="491"/>
      <c r="Q42" s="491"/>
      <c r="R42" s="513"/>
      <c r="S42" s="492"/>
    </row>
    <row r="43" spans="1:19" ht="14.45" customHeight="1" x14ac:dyDescent="0.2">
      <c r="A43" s="486" t="s">
        <v>2280</v>
      </c>
      <c r="B43" s="487" t="s">
        <v>2281</v>
      </c>
      <c r="C43" s="487" t="s">
        <v>468</v>
      </c>
      <c r="D43" s="487" t="s">
        <v>2267</v>
      </c>
      <c r="E43" s="487" t="s">
        <v>2284</v>
      </c>
      <c r="F43" s="487" t="s">
        <v>2311</v>
      </c>
      <c r="G43" s="487" t="s">
        <v>2312</v>
      </c>
      <c r="H43" s="491">
        <v>10</v>
      </c>
      <c r="I43" s="491">
        <v>770</v>
      </c>
      <c r="J43" s="487"/>
      <c r="K43" s="487">
        <v>77</v>
      </c>
      <c r="L43" s="491"/>
      <c r="M43" s="491"/>
      <c r="N43" s="487"/>
      <c r="O43" s="487"/>
      <c r="P43" s="491"/>
      <c r="Q43" s="491"/>
      <c r="R43" s="513"/>
      <c r="S43" s="492"/>
    </row>
    <row r="44" spans="1:19" ht="14.45" customHeight="1" x14ac:dyDescent="0.2">
      <c r="A44" s="486" t="s">
        <v>2280</v>
      </c>
      <c r="B44" s="487" t="s">
        <v>2281</v>
      </c>
      <c r="C44" s="487" t="s">
        <v>468</v>
      </c>
      <c r="D44" s="487" t="s">
        <v>2267</v>
      </c>
      <c r="E44" s="487" t="s">
        <v>2284</v>
      </c>
      <c r="F44" s="487" t="s">
        <v>2315</v>
      </c>
      <c r="G44" s="487" t="s">
        <v>2316</v>
      </c>
      <c r="H44" s="491">
        <v>55</v>
      </c>
      <c r="I44" s="491">
        <v>3245</v>
      </c>
      <c r="J44" s="487"/>
      <c r="K44" s="487">
        <v>59</v>
      </c>
      <c r="L44" s="491"/>
      <c r="M44" s="491"/>
      <c r="N44" s="487"/>
      <c r="O44" s="487"/>
      <c r="P44" s="491"/>
      <c r="Q44" s="491"/>
      <c r="R44" s="513"/>
      <c r="S44" s="492"/>
    </row>
    <row r="45" spans="1:19" ht="14.45" customHeight="1" x14ac:dyDescent="0.2">
      <c r="A45" s="486" t="s">
        <v>2280</v>
      </c>
      <c r="B45" s="487" t="s">
        <v>2281</v>
      </c>
      <c r="C45" s="487" t="s">
        <v>468</v>
      </c>
      <c r="D45" s="487" t="s">
        <v>516</v>
      </c>
      <c r="E45" s="487" t="s">
        <v>2284</v>
      </c>
      <c r="F45" s="487" t="s">
        <v>2285</v>
      </c>
      <c r="G45" s="487" t="s">
        <v>2286</v>
      </c>
      <c r="H45" s="491"/>
      <c r="I45" s="491"/>
      <c r="J45" s="487"/>
      <c r="K45" s="487"/>
      <c r="L45" s="491">
        <v>2</v>
      </c>
      <c r="M45" s="491">
        <v>76</v>
      </c>
      <c r="N45" s="487">
        <v>1</v>
      </c>
      <c r="O45" s="487">
        <v>38</v>
      </c>
      <c r="P45" s="491">
        <v>34</v>
      </c>
      <c r="Q45" s="491">
        <v>1292</v>
      </c>
      <c r="R45" s="513">
        <v>17</v>
      </c>
      <c r="S45" s="492">
        <v>38</v>
      </c>
    </row>
    <row r="46" spans="1:19" ht="14.45" customHeight="1" x14ac:dyDescent="0.2">
      <c r="A46" s="486" t="s">
        <v>2280</v>
      </c>
      <c r="B46" s="487" t="s">
        <v>2281</v>
      </c>
      <c r="C46" s="487" t="s">
        <v>468</v>
      </c>
      <c r="D46" s="487" t="s">
        <v>516</v>
      </c>
      <c r="E46" s="487" t="s">
        <v>2284</v>
      </c>
      <c r="F46" s="487" t="s">
        <v>2287</v>
      </c>
      <c r="G46" s="487" t="s">
        <v>2288</v>
      </c>
      <c r="H46" s="491">
        <v>1</v>
      </c>
      <c r="I46" s="491">
        <v>139</v>
      </c>
      <c r="J46" s="487"/>
      <c r="K46" s="487">
        <v>139</v>
      </c>
      <c r="L46" s="491"/>
      <c r="M46" s="491"/>
      <c r="N46" s="487"/>
      <c r="O46" s="487"/>
      <c r="P46" s="491"/>
      <c r="Q46" s="491"/>
      <c r="R46" s="513"/>
      <c r="S46" s="492"/>
    </row>
    <row r="47" spans="1:19" ht="14.45" customHeight="1" x14ac:dyDescent="0.2">
      <c r="A47" s="486" t="s">
        <v>2280</v>
      </c>
      <c r="B47" s="487" t="s">
        <v>2281</v>
      </c>
      <c r="C47" s="487" t="s">
        <v>468</v>
      </c>
      <c r="D47" s="487" t="s">
        <v>516</v>
      </c>
      <c r="E47" s="487" t="s">
        <v>2284</v>
      </c>
      <c r="F47" s="487" t="s">
        <v>2289</v>
      </c>
      <c r="G47" s="487" t="s">
        <v>2290</v>
      </c>
      <c r="H47" s="491">
        <v>1</v>
      </c>
      <c r="I47" s="491">
        <v>1819</v>
      </c>
      <c r="J47" s="487"/>
      <c r="K47" s="487">
        <v>1819</v>
      </c>
      <c r="L47" s="491"/>
      <c r="M47" s="491"/>
      <c r="N47" s="487"/>
      <c r="O47" s="487"/>
      <c r="P47" s="491"/>
      <c r="Q47" s="491"/>
      <c r="R47" s="513"/>
      <c r="S47" s="492"/>
    </row>
    <row r="48" spans="1:19" ht="14.45" customHeight="1" x14ac:dyDescent="0.2">
      <c r="A48" s="486" t="s">
        <v>2280</v>
      </c>
      <c r="B48" s="487" t="s">
        <v>2281</v>
      </c>
      <c r="C48" s="487" t="s">
        <v>468</v>
      </c>
      <c r="D48" s="487" t="s">
        <v>516</v>
      </c>
      <c r="E48" s="487" t="s">
        <v>2284</v>
      </c>
      <c r="F48" s="487" t="s">
        <v>2291</v>
      </c>
      <c r="G48" s="487" t="s">
        <v>2292</v>
      </c>
      <c r="H48" s="491">
        <v>1</v>
      </c>
      <c r="I48" s="491">
        <v>625</v>
      </c>
      <c r="J48" s="487"/>
      <c r="K48" s="487">
        <v>625</v>
      </c>
      <c r="L48" s="491"/>
      <c r="M48" s="491"/>
      <c r="N48" s="487"/>
      <c r="O48" s="487"/>
      <c r="P48" s="491"/>
      <c r="Q48" s="491"/>
      <c r="R48" s="513"/>
      <c r="S48" s="492"/>
    </row>
    <row r="49" spans="1:19" ht="14.45" customHeight="1" x14ac:dyDescent="0.2">
      <c r="A49" s="486" t="s">
        <v>2280</v>
      </c>
      <c r="B49" s="487" t="s">
        <v>2281</v>
      </c>
      <c r="C49" s="487" t="s">
        <v>468</v>
      </c>
      <c r="D49" s="487" t="s">
        <v>516</v>
      </c>
      <c r="E49" s="487" t="s">
        <v>2284</v>
      </c>
      <c r="F49" s="487" t="s">
        <v>2293</v>
      </c>
      <c r="G49" s="487" t="s">
        <v>2294</v>
      </c>
      <c r="H49" s="491">
        <v>4</v>
      </c>
      <c r="I49" s="491">
        <v>1884</v>
      </c>
      <c r="J49" s="487"/>
      <c r="K49" s="487">
        <v>471</v>
      </c>
      <c r="L49" s="491"/>
      <c r="M49" s="491"/>
      <c r="N49" s="487"/>
      <c r="O49" s="487"/>
      <c r="P49" s="491">
        <v>108</v>
      </c>
      <c r="Q49" s="491">
        <v>51516</v>
      </c>
      <c r="R49" s="513"/>
      <c r="S49" s="492">
        <v>477</v>
      </c>
    </row>
    <row r="50" spans="1:19" ht="14.45" customHeight="1" x14ac:dyDescent="0.2">
      <c r="A50" s="486" t="s">
        <v>2280</v>
      </c>
      <c r="B50" s="487" t="s">
        <v>2281</v>
      </c>
      <c r="C50" s="487" t="s">
        <v>468</v>
      </c>
      <c r="D50" s="487" t="s">
        <v>516</v>
      </c>
      <c r="E50" s="487" t="s">
        <v>2284</v>
      </c>
      <c r="F50" s="487" t="s">
        <v>2295</v>
      </c>
      <c r="G50" s="487" t="s">
        <v>2296</v>
      </c>
      <c r="H50" s="491">
        <v>4</v>
      </c>
      <c r="I50" s="491">
        <v>133.32999999999998</v>
      </c>
      <c r="J50" s="487"/>
      <c r="K50" s="487">
        <v>33.332499999999996</v>
      </c>
      <c r="L50" s="491"/>
      <c r="M50" s="491"/>
      <c r="N50" s="487"/>
      <c r="O50" s="487"/>
      <c r="P50" s="491">
        <v>102</v>
      </c>
      <c r="Q50" s="491">
        <v>3399.99</v>
      </c>
      <c r="R50" s="513"/>
      <c r="S50" s="492">
        <v>33.333235294117642</v>
      </c>
    </row>
    <row r="51" spans="1:19" ht="14.45" customHeight="1" x14ac:dyDescent="0.2">
      <c r="A51" s="486" t="s">
        <v>2280</v>
      </c>
      <c r="B51" s="487" t="s">
        <v>2281</v>
      </c>
      <c r="C51" s="487" t="s">
        <v>468</v>
      </c>
      <c r="D51" s="487" t="s">
        <v>516</v>
      </c>
      <c r="E51" s="487" t="s">
        <v>2284</v>
      </c>
      <c r="F51" s="487" t="s">
        <v>2297</v>
      </c>
      <c r="G51" s="487" t="s">
        <v>2298</v>
      </c>
      <c r="H51" s="491"/>
      <c r="I51" s="491"/>
      <c r="J51" s="487"/>
      <c r="K51" s="487"/>
      <c r="L51" s="491"/>
      <c r="M51" s="491"/>
      <c r="N51" s="487"/>
      <c r="O51" s="487"/>
      <c r="P51" s="491">
        <v>2</v>
      </c>
      <c r="Q51" s="491">
        <v>76</v>
      </c>
      <c r="R51" s="513"/>
      <c r="S51" s="492">
        <v>38</v>
      </c>
    </row>
    <row r="52" spans="1:19" ht="14.45" customHeight="1" x14ac:dyDescent="0.2">
      <c r="A52" s="486" t="s">
        <v>2280</v>
      </c>
      <c r="B52" s="487" t="s">
        <v>2281</v>
      </c>
      <c r="C52" s="487" t="s">
        <v>468</v>
      </c>
      <c r="D52" s="487" t="s">
        <v>516</v>
      </c>
      <c r="E52" s="487" t="s">
        <v>2284</v>
      </c>
      <c r="F52" s="487" t="s">
        <v>2299</v>
      </c>
      <c r="G52" s="487" t="s">
        <v>2300</v>
      </c>
      <c r="H52" s="491"/>
      <c r="I52" s="491"/>
      <c r="J52" s="487"/>
      <c r="K52" s="487"/>
      <c r="L52" s="491"/>
      <c r="M52" s="491"/>
      <c r="N52" s="487"/>
      <c r="O52" s="487"/>
      <c r="P52" s="491">
        <v>42</v>
      </c>
      <c r="Q52" s="491">
        <v>5670</v>
      </c>
      <c r="R52" s="513"/>
      <c r="S52" s="492">
        <v>135</v>
      </c>
    </row>
    <row r="53" spans="1:19" ht="14.45" customHeight="1" x14ac:dyDescent="0.2">
      <c r="A53" s="486" t="s">
        <v>2280</v>
      </c>
      <c r="B53" s="487" t="s">
        <v>2281</v>
      </c>
      <c r="C53" s="487" t="s">
        <v>468</v>
      </c>
      <c r="D53" s="487" t="s">
        <v>516</v>
      </c>
      <c r="E53" s="487" t="s">
        <v>2284</v>
      </c>
      <c r="F53" s="487" t="s">
        <v>2303</v>
      </c>
      <c r="G53" s="487" t="s">
        <v>2304</v>
      </c>
      <c r="H53" s="491"/>
      <c r="I53" s="491"/>
      <c r="J53" s="487"/>
      <c r="K53" s="487"/>
      <c r="L53" s="491"/>
      <c r="M53" s="491"/>
      <c r="N53" s="487"/>
      <c r="O53" s="487"/>
      <c r="P53" s="491">
        <v>5</v>
      </c>
      <c r="Q53" s="491">
        <v>3555</v>
      </c>
      <c r="R53" s="513"/>
      <c r="S53" s="492">
        <v>711</v>
      </c>
    </row>
    <row r="54" spans="1:19" ht="14.45" customHeight="1" x14ac:dyDescent="0.2">
      <c r="A54" s="486" t="s">
        <v>2280</v>
      </c>
      <c r="B54" s="487" t="s">
        <v>2281</v>
      </c>
      <c r="C54" s="487" t="s">
        <v>468</v>
      </c>
      <c r="D54" s="487" t="s">
        <v>516</v>
      </c>
      <c r="E54" s="487" t="s">
        <v>2284</v>
      </c>
      <c r="F54" s="487" t="s">
        <v>2305</v>
      </c>
      <c r="G54" s="487" t="s">
        <v>2306</v>
      </c>
      <c r="H54" s="491">
        <v>1</v>
      </c>
      <c r="I54" s="491">
        <v>236</v>
      </c>
      <c r="J54" s="487"/>
      <c r="K54" s="487">
        <v>236</v>
      </c>
      <c r="L54" s="491"/>
      <c r="M54" s="491"/>
      <c r="N54" s="487"/>
      <c r="O54" s="487"/>
      <c r="P54" s="491">
        <v>5</v>
      </c>
      <c r="Q54" s="491">
        <v>1195</v>
      </c>
      <c r="R54" s="513"/>
      <c r="S54" s="492">
        <v>239</v>
      </c>
    </row>
    <row r="55" spans="1:19" ht="14.45" customHeight="1" x14ac:dyDescent="0.2">
      <c r="A55" s="486" t="s">
        <v>2280</v>
      </c>
      <c r="B55" s="487" t="s">
        <v>2281</v>
      </c>
      <c r="C55" s="487" t="s">
        <v>468</v>
      </c>
      <c r="D55" s="487" t="s">
        <v>516</v>
      </c>
      <c r="E55" s="487" t="s">
        <v>2284</v>
      </c>
      <c r="F55" s="487" t="s">
        <v>2307</v>
      </c>
      <c r="G55" s="487" t="s">
        <v>2308</v>
      </c>
      <c r="H55" s="491"/>
      <c r="I55" s="491"/>
      <c r="J55" s="487"/>
      <c r="K55" s="487"/>
      <c r="L55" s="491"/>
      <c r="M55" s="491"/>
      <c r="N55" s="487"/>
      <c r="O55" s="487"/>
      <c r="P55" s="491">
        <v>21</v>
      </c>
      <c r="Q55" s="491">
        <v>1596</v>
      </c>
      <c r="R55" s="513"/>
      <c r="S55" s="492">
        <v>76</v>
      </c>
    </row>
    <row r="56" spans="1:19" ht="14.45" customHeight="1" x14ac:dyDescent="0.2">
      <c r="A56" s="486" t="s">
        <v>2280</v>
      </c>
      <c r="B56" s="487" t="s">
        <v>2281</v>
      </c>
      <c r="C56" s="487" t="s">
        <v>468</v>
      </c>
      <c r="D56" s="487" t="s">
        <v>516</v>
      </c>
      <c r="E56" s="487" t="s">
        <v>2284</v>
      </c>
      <c r="F56" s="487" t="s">
        <v>2309</v>
      </c>
      <c r="G56" s="487" t="s">
        <v>2310</v>
      </c>
      <c r="H56" s="491">
        <v>4</v>
      </c>
      <c r="I56" s="491">
        <v>892</v>
      </c>
      <c r="J56" s="487"/>
      <c r="K56" s="487">
        <v>223</v>
      </c>
      <c r="L56" s="491"/>
      <c r="M56" s="491"/>
      <c r="N56" s="487"/>
      <c r="O56" s="487"/>
      <c r="P56" s="491">
        <v>119</v>
      </c>
      <c r="Q56" s="491">
        <v>27132</v>
      </c>
      <c r="R56" s="513"/>
      <c r="S56" s="492">
        <v>228</v>
      </c>
    </row>
    <row r="57" spans="1:19" ht="14.45" customHeight="1" x14ac:dyDescent="0.2">
      <c r="A57" s="486" t="s">
        <v>2280</v>
      </c>
      <c r="B57" s="487" t="s">
        <v>2281</v>
      </c>
      <c r="C57" s="487" t="s">
        <v>468</v>
      </c>
      <c r="D57" s="487" t="s">
        <v>516</v>
      </c>
      <c r="E57" s="487" t="s">
        <v>2284</v>
      </c>
      <c r="F57" s="487" t="s">
        <v>2311</v>
      </c>
      <c r="G57" s="487" t="s">
        <v>2312</v>
      </c>
      <c r="H57" s="491">
        <v>2</v>
      </c>
      <c r="I57" s="491">
        <v>154</v>
      </c>
      <c r="J57" s="487"/>
      <c r="K57" s="487">
        <v>77</v>
      </c>
      <c r="L57" s="491"/>
      <c r="M57" s="491"/>
      <c r="N57" s="487"/>
      <c r="O57" s="487"/>
      <c r="P57" s="491">
        <v>71</v>
      </c>
      <c r="Q57" s="491">
        <v>5609</v>
      </c>
      <c r="R57" s="513"/>
      <c r="S57" s="492">
        <v>79</v>
      </c>
    </row>
    <row r="58" spans="1:19" ht="14.45" customHeight="1" x14ac:dyDescent="0.2">
      <c r="A58" s="486" t="s">
        <v>2280</v>
      </c>
      <c r="B58" s="487" t="s">
        <v>2281</v>
      </c>
      <c r="C58" s="487" t="s">
        <v>468</v>
      </c>
      <c r="D58" s="487" t="s">
        <v>516</v>
      </c>
      <c r="E58" s="487" t="s">
        <v>2284</v>
      </c>
      <c r="F58" s="487" t="s">
        <v>2315</v>
      </c>
      <c r="G58" s="487" t="s">
        <v>2316</v>
      </c>
      <c r="H58" s="491"/>
      <c r="I58" s="491"/>
      <c r="J58" s="487"/>
      <c r="K58" s="487"/>
      <c r="L58" s="491"/>
      <c r="M58" s="491"/>
      <c r="N58" s="487"/>
      <c r="O58" s="487"/>
      <c r="P58" s="491">
        <v>1</v>
      </c>
      <c r="Q58" s="491">
        <v>62</v>
      </c>
      <c r="R58" s="513"/>
      <c r="S58" s="492">
        <v>62</v>
      </c>
    </row>
    <row r="59" spans="1:19" ht="14.45" customHeight="1" x14ac:dyDescent="0.2">
      <c r="A59" s="486" t="s">
        <v>2280</v>
      </c>
      <c r="B59" s="487" t="s">
        <v>2281</v>
      </c>
      <c r="C59" s="487" t="s">
        <v>468</v>
      </c>
      <c r="D59" s="487" t="s">
        <v>517</v>
      </c>
      <c r="E59" s="487" t="s">
        <v>2284</v>
      </c>
      <c r="F59" s="487" t="s">
        <v>2287</v>
      </c>
      <c r="G59" s="487" t="s">
        <v>2288</v>
      </c>
      <c r="H59" s="491">
        <v>3</v>
      </c>
      <c r="I59" s="491">
        <v>417</v>
      </c>
      <c r="J59" s="487">
        <v>0.73936170212765961</v>
      </c>
      <c r="K59" s="487">
        <v>139</v>
      </c>
      <c r="L59" s="491">
        <v>4</v>
      </c>
      <c r="M59" s="491">
        <v>564</v>
      </c>
      <c r="N59" s="487">
        <v>1</v>
      </c>
      <c r="O59" s="487">
        <v>141</v>
      </c>
      <c r="P59" s="491"/>
      <c r="Q59" s="491"/>
      <c r="R59" s="513"/>
      <c r="S59" s="492"/>
    </row>
    <row r="60" spans="1:19" ht="14.45" customHeight="1" x14ac:dyDescent="0.2">
      <c r="A60" s="486" t="s">
        <v>2280</v>
      </c>
      <c r="B60" s="487" t="s">
        <v>2281</v>
      </c>
      <c r="C60" s="487" t="s">
        <v>468</v>
      </c>
      <c r="D60" s="487" t="s">
        <v>517</v>
      </c>
      <c r="E60" s="487" t="s">
        <v>2284</v>
      </c>
      <c r="F60" s="487" t="s">
        <v>2289</v>
      </c>
      <c r="G60" s="487" t="s">
        <v>2290</v>
      </c>
      <c r="H60" s="491">
        <v>3</v>
      </c>
      <c r="I60" s="491">
        <v>5457</v>
      </c>
      <c r="J60" s="487">
        <v>1.4926148796498906</v>
      </c>
      <c r="K60" s="487">
        <v>1819</v>
      </c>
      <c r="L60" s="491">
        <v>2</v>
      </c>
      <c r="M60" s="491">
        <v>3656</v>
      </c>
      <c r="N60" s="487">
        <v>1</v>
      </c>
      <c r="O60" s="487">
        <v>1828</v>
      </c>
      <c r="P60" s="491"/>
      <c r="Q60" s="491"/>
      <c r="R60" s="513"/>
      <c r="S60" s="492"/>
    </row>
    <row r="61" spans="1:19" ht="14.45" customHeight="1" x14ac:dyDescent="0.2">
      <c r="A61" s="486" t="s">
        <v>2280</v>
      </c>
      <c r="B61" s="487" t="s">
        <v>2281</v>
      </c>
      <c r="C61" s="487" t="s">
        <v>468</v>
      </c>
      <c r="D61" s="487" t="s">
        <v>517</v>
      </c>
      <c r="E61" s="487" t="s">
        <v>2284</v>
      </c>
      <c r="F61" s="487" t="s">
        <v>2291</v>
      </c>
      <c r="G61" s="487" t="s">
        <v>2292</v>
      </c>
      <c r="H61" s="491">
        <v>3</v>
      </c>
      <c r="I61" s="491">
        <v>1875</v>
      </c>
      <c r="J61" s="487">
        <v>0.74641719745222934</v>
      </c>
      <c r="K61" s="487">
        <v>625</v>
      </c>
      <c r="L61" s="491">
        <v>4</v>
      </c>
      <c r="M61" s="491">
        <v>2512</v>
      </c>
      <c r="N61" s="487">
        <v>1</v>
      </c>
      <c r="O61" s="487">
        <v>628</v>
      </c>
      <c r="P61" s="491">
        <v>1</v>
      </c>
      <c r="Q61" s="491">
        <v>632</v>
      </c>
      <c r="R61" s="513">
        <v>0.25159235668789809</v>
      </c>
      <c r="S61" s="492">
        <v>632</v>
      </c>
    </row>
    <row r="62" spans="1:19" ht="14.45" customHeight="1" x14ac:dyDescent="0.2">
      <c r="A62" s="486" t="s">
        <v>2280</v>
      </c>
      <c r="B62" s="487" t="s">
        <v>2281</v>
      </c>
      <c r="C62" s="487" t="s">
        <v>468</v>
      </c>
      <c r="D62" s="487" t="s">
        <v>517</v>
      </c>
      <c r="E62" s="487" t="s">
        <v>2284</v>
      </c>
      <c r="F62" s="487" t="s">
        <v>2293</v>
      </c>
      <c r="G62" s="487" t="s">
        <v>2294</v>
      </c>
      <c r="H62" s="491">
        <v>2</v>
      </c>
      <c r="I62" s="491">
        <v>942</v>
      </c>
      <c r="J62" s="487">
        <v>0.99367088607594933</v>
      </c>
      <c r="K62" s="487">
        <v>471</v>
      </c>
      <c r="L62" s="491">
        <v>2</v>
      </c>
      <c r="M62" s="491">
        <v>948</v>
      </c>
      <c r="N62" s="487">
        <v>1</v>
      </c>
      <c r="O62" s="487">
        <v>474</v>
      </c>
      <c r="P62" s="491"/>
      <c r="Q62" s="491"/>
      <c r="R62" s="513"/>
      <c r="S62" s="492"/>
    </row>
    <row r="63" spans="1:19" ht="14.45" customHeight="1" x14ac:dyDescent="0.2">
      <c r="A63" s="486" t="s">
        <v>2280</v>
      </c>
      <c r="B63" s="487" t="s">
        <v>2281</v>
      </c>
      <c r="C63" s="487" t="s">
        <v>468</v>
      </c>
      <c r="D63" s="487" t="s">
        <v>517</v>
      </c>
      <c r="E63" s="487" t="s">
        <v>2284</v>
      </c>
      <c r="F63" s="487" t="s">
        <v>2295</v>
      </c>
      <c r="G63" s="487" t="s">
        <v>2296</v>
      </c>
      <c r="H63" s="491">
        <v>3</v>
      </c>
      <c r="I63" s="491">
        <v>99.99</v>
      </c>
      <c r="J63" s="487">
        <v>0.74994374859371493</v>
      </c>
      <c r="K63" s="487">
        <v>33.33</v>
      </c>
      <c r="L63" s="491">
        <v>4</v>
      </c>
      <c r="M63" s="491">
        <v>133.32999999999998</v>
      </c>
      <c r="N63" s="487">
        <v>1</v>
      </c>
      <c r="O63" s="487">
        <v>33.332499999999996</v>
      </c>
      <c r="P63" s="491">
        <v>1</v>
      </c>
      <c r="Q63" s="491">
        <v>33.33</v>
      </c>
      <c r="R63" s="513">
        <v>0.24998124953123829</v>
      </c>
      <c r="S63" s="492">
        <v>33.33</v>
      </c>
    </row>
    <row r="64" spans="1:19" ht="14.45" customHeight="1" x14ac:dyDescent="0.2">
      <c r="A64" s="486" t="s">
        <v>2280</v>
      </c>
      <c r="B64" s="487" t="s">
        <v>2281</v>
      </c>
      <c r="C64" s="487" t="s">
        <v>468</v>
      </c>
      <c r="D64" s="487" t="s">
        <v>517</v>
      </c>
      <c r="E64" s="487" t="s">
        <v>2284</v>
      </c>
      <c r="F64" s="487" t="s">
        <v>2303</v>
      </c>
      <c r="G64" s="487" t="s">
        <v>2304</v>
      </c>
      <c r="H64" s="491">
        <v>2</v>
      </c>
      <c r="I64" s="491">
        <v>1404</v>
      </c>
      <c r="J64" s="487">
        <v>0.99292786421499291</v>
      </c>
      <c r="K64" s="487">
        <v>702</v>
      </c>
      <c r="L64" s="491">
        <v>2</v>
      </c>
      <c r="M64" s="491">
        <v>1414</v>
      </c>
      <c r="N64" s="487">
        <v>1</v>
      </c>
      <c r="O64" s="487">
        <v>707</v>
      </c>
      <c r="P64" s="491">
        <v>1</v>
      </c>
      <c r="Q64" s="491">
        <v>711</v>
      </c>
      <c r="R64" s="513">
        <v>0.50282885431400282</v>
      </c>
      <c r="S64" s="492">
        <v>711</v>
      </c>
    </row>
    <row r="65" spans="1:19" ht="14.45" customHeight="1" x14ac:dyDescent="0.2">
      <c r="A65" s="486" t="s">
        <v>2280</v>
      </c>
      <c r="B65" s="487" t="s">
        <v>2281</v>
      </c>
      <c r="C65" s="487" t="s">
        <v>468</v>
      </c>
      <c r="D65" s="487" t="s">
        <v>517</v>
      </c>
      <c r="E65" s="487" t="s">
        <v>2284</v>
      </c>
      <c r="F65" s="487" t="s">
        <v>2309</v>
      </c>
      <c r="G65" s="487" t="s">
        <v>2310</v>
      </c>
      <c r="H65" s="491">
        <v>3</v>
      </c>
      <c r="I65" s="491">
        <v>669</v>
      </c>
      <c r="J65" s="487">
        <v>0.74004424778761058</v>
      </c>
      <c r="K65" s="487">
        <v>223</v>
      </c>
      <c r="L65" s="491">
        <v>4</v>
      </c>
      <c r="M65" s="491">
        <v>904</v>
      </c>
      <c r="N65" s="487">
        <v>1</v>
      </c>
      <c r="O65" s="487">
        <v>226</v>
      </c>
      <c r="P65" s="491">
        <v>1</v>
      </c>
      <c r="Q65" s="491">
        <v>228</v>
      </c>
      <c r="R65" s="513">
        <v>0.25221238938053098</v>
      </c>
      <c r="S65" s="492">
        <v>228</v>
      </c>
    </row>
    <row r="66" spans="1:19" ht="14.45" customHeight="1" x14ac:dyDescent="0.2">
      <c r="A66" s="486" t="s">
        <v>2280</v>
      </c>
      <c r="B66" s="487" t="s">
        <v>2281</v>
      </c>
      <c r="C66" s="487" t="s">
        <v>468</v>
      </c>
      <c r="D66" s="487" t="s">
        <v>517</v>
      </c>
      <c r="E66" s="487" t="s">
        <v>2284</v>
      </c>
      <c r="F66" s="487" t="s">
        <v>2311</v>
      </c>
      <c r="G66" s="487" t="s">
        <v>2312</v>
      </c>
      <c r="H66" s="491">
        <v>9</v>
      </c>
      <c r="I66" s="491">
        <v>693</v>
      </c>
      <c r="J66" s="487">
        <v>0.74038461538461542</v>
      </c>
      <c r="K66" s="487">
        <v>77</v>
      </c>
      <c r="L66" s="491">
        <v>12</v>
      </c>
      <c r="M66" s="491">
        <v>936</v>
      </c>
      <c r="N66" s="487">
        <v>1</v>
      </c>
      <c r="O66" s="487">
        <v>78</v>
      </c>
      <c r="P66" s="491"/>
      <c r="Q66" s="491"/>
      <c r="R66" s="513"/>
      <c r="S66" s="492"/>
    </row>
    <row r="67" spans="1:19" ht="14.45" customHeight="1" x14ac:dyDescent="0.2">
      <c r="A67" s="486" t="s">
        <v>2280</v>
      </c>
      <c r="B67" s="487" t="s">
        <v>2281</v>
      </c>
      <c r="C67" s="487" t="s">
        <v>468</v>
      </c>
      <c r="D67" s="487" t="s">
        <v>2271</v>
      </c>
      <c r="E67" s="487" t="s">
        <v>2284</v>
      </c>
      <c r="F67" s="487" t="s">
        <v>2285</v>
      </c>
      <c r="G67" s="487" t="s">
        <v>2286</v>
      </c>
      <c r="H67" s="491"/>
      <c r="I67" s="491"/>
      <c r="J67" s="487"/>
      <c r="K67" s="487"/>
      <c r="L67" s="491">
        <v>4</v>
      </c>
      <c r="M67" s="491">
        <v>152</v>
      </c>
      <c r="N67" s="487">
        <v>1</v>
      </c>
      <c r="O67" s="487">
        <v>38</v>
      </c>
      <c r="P67" s="491">
        <v>1</v>
      </c>
      <c r="Q67" s="491">
        <v>38</v>
      </c>
      <c r="R67" s="513">
        <v>0.25</v>
      </c>
      <c r="S67" s="492">
        <v>38</v>
      </c>
    </row>
    <row r="68" spans="1:19" ht="14.45" customHeight="1" x14ac:dyDescent="0.2">
      <c r="A68" s="486" t="s">
        <v>2280</v>
      </c>
      <c r="B68" s="487" t="s">
        <v>2281</v>
      </c>
      <c r="C68" s="487" t="s">
        <v>468</v>
      </c>
      <c r="D68" s="487" t="s">
        <v>2271</v>
      </c>
      <c r="E68" s="487" t="s">
        <v>2284</v>
      </c>
      <c r="F68" s="487" t="s">
        <v>2287</v>
      </c>
      <c r="G68" s="487" t="s">
        <v>2288</v>
      </c>
      <c r="H68" s="491">
        <v>2</v>
      </c>
      <c r="I68" s="491">
        <v>278</v>
      </c>
      <c r="J68" s="487">
        <v>0.49290780141843971</v>
      </c>
      <c r="K68" s="487">
        <v>139</v>
      </c>
      <c r="L68" s="491">
        <v>4</v>
      </c>
      <c r="M68" s="491">
        <v>564</v>
      </c>
      <c r="N68" s="487">
        <v>1</v>
      </c>
      <c r="O68" s="487">
        <v>141</v>
      </c>
      <c r="P68" s="491">
        <v>2</v>
      </c>
      <c r="Q68" s="491">
        <v>286</v>
      </c>
      <c r="R68" s="513">
        <v>0.50709219858156029</v>
      </c>
      <c r="S68" s="492">
        <v>143</v>
      </c>
    </row>
    <row r="69" spans="1:19" ht="14.45" customHeight="1" x14ac:dyDescent="0.2">
      <c r="A69" s="486" t="s">
        <v>2280</v>
      </c>
      <c r="B69" s="487" t="s">
        <v>2281</v>
      </c>
      <c r="C69" s="487" t="s">
        <v>468</v>
      </c>
      <c r="D69" s="487" t="s">
        <v>2271</v>
      </c>
      <c r="E69" s="487" t="s">
        <v>2284</v>
      </c>
      <c r="F69" s="487" t="s">
        <v>2289</v>
      </c>
      <c r="G69" s="487" t="s">
        <v>2290</v>
      </c>
      <c r="H69" s="491">
        <v>1</v>
      </c>
      <c r="I69" s="491">
        <v>1819</v>
      </c>
      <c r="J69" s="487">
        <v>0.24876914660831509</v>
      </c>
      <c r="K69" s="487">
        <v>1819</v>
      </c>
      <c r="L69" s="491">
        <v>4</v>
      </c>
      <c r="M69" s="491">
        <v>7312</v>
      </c>
      <c r="N69" s="487">
        <v>1</v>
      </c>
      <c r="O69" s="487">
        <v>1828</v>
      </c>
      <c r="P69" s="491">
        <v>2</v>
      </c>
      <c r="Q69" s="491">
        <v>3674</v>
      </c>
      <c r="R69" s="513">
        <v>0.50246170678336977</v>
      </c>
      <c r="S69" s="492">
        <v>1837</v>
      </c>
    </row>
    <row r="70" spans="1:19" ht="14.45" customHeight="1" x14ac:dyDescent="0.2">
      <c r="A70" s="486" t="s">
        <v>2280</v>
      </c>
      <c r="B70" s="487" t="s">
        <v>2281</v>
      </c>
      <c r="C70" s="487" t="s">
        <v>468</v>
      </c>
      <c r="D70" s="487" t="s">
        <v>2271</v>
      </c>
      <c r="E70" s="487" t="s">
        <v>2284</v>
      </c>
      <c r="F70" s="487" t="s">
        <v>2291</v>
      </c>
      <c r="G70" s="487" t="s">
        <v>2292</v>
      </c>
      <c r="H70" s="491">
        <v>4</v>
      </c>
      <c r="I70" s="491">
        <v>2500</v>
      </c>
      <c r="J70" s="487">
        <v>0.99522292993630568</v>
      </c>
      <c r="K70" s="487">
        <v>625</v>
      </c>
      <c r="L70" s="491">
        <v>4</v>
      </c>
      <c r="M70" s="491">
        <v>2512</v>
      </c>
      <c r="N70" s="487">
        <v>1</v>
      </c>
      <c r="O70" s="487">
        <v>628</v>
      </c>
      <c r="P70" s="491">
        <v>2</v>
      </c>
      <c r="Q70" s="491">
        <v>1264</v>
      </c>
      <c r="R70" s="513">
        <v>0.50318471337579618</v>
      </c>
      <c r="S70" s="492">
        <v>632</v>
      </c>
    </row>
    <row r="71" spans="1:19" ht="14.45" customHeight="1" x14ac:dyDescent="0.2">
      <c r="A71" s="486" t="s">
        <v>2280</v>
      </c>
      <c r="B71" s="487" t="s">
        <v>2281</v>
      </c>
      <c r="C71" s="487" t="s">
        <v>468</v>
      </c>
      <c r="D71" s="487" t="s">
        <v>2271</v>
      </c>
      <c r="E71" s="487" t="s">
        <v>2284</v>
      </c>
      <c r="F71" s="487" t="s">
        <v>2293</v>
      </c>
      <c r="G71" s="487" t="s">
        <v>2294</v>
      </c>
      <c r="H71" s="491"/>
      <c r="I71" s="491"/>
      <c r="J71" s="487"/>
      <c r="K71" s="487"/>
      <c r="L71" s="491">
        <v>2</v>
      </c>
      <c r="M71" s="491">
        <v>948</v>
      </c>
      <c r="N71" s="487">
        <v>1</v>
      </c>
      <c r="O71" s="487">
        <v>474</v>
      </c>
      <c r="P71" s="491"/>
      <c r="Q71" s="491"/>
      <c r="R71" s="513"/>
      <c r="S71" s="492"/>
    </row>
    <row r="72" spans="1:19" ht="14.45" customHeight="1" x14ac:dyDescent="0.2">
      <c r="A72" s="486" t="s">
        <v>2280</v>
      </c>
      <c r="B72" s="487" t="s">
        <v>2281</v>
      </c>
      <c r="C72" s="487" t="s">
        <v>468</v>
      </c>
      <c r="D72" s="487" t="s">
        <v>2271</v>
      </c>
      <c r="E72" s="487" t="s">
        <v>2284</v>
      </c>
      <c r="F72" s="487" t="s">
        <v>2295</v>
      </c>
      <c r="G72" s="487" t="s">
        <v>2296</v>
      </c>
      <c r="H72" s="491">
        <v>2</v>
      </c>
      <c r="I72" s="491">
        <v>66.66</v>
      </c>
      <c r="J72" s="487">
        <v>0.49996249906247658</v>
      </c>
      <c r="K72" s="487">
        <v>33.33</v>
      </c>
      <c r="L72" s="491">
        <v>4</v>
      </c>
      <c r="M72" s="491">
        <v>133.32999999999998</v>
      </c>
      <c r="N72" s="487">
        <v>1</v>
      </c>
      <c r="O72" s="487">
        <v>33.332499999999996</v>
      </c>
      <c r="P72" s="491">
        <v>2</v>
      </c>
      <c r="Q72" s="491">
        <v>66.66</v>
      </c>
      <c r="R72" s="513">
        <v>0.49996249906247658</v>
      </c>
      <c r="S72" s="492">
        <v>33.33</v>
      </c>
    </row>
    <row r="73" spans="1:19" ht="14.45" customHeight="1" x14ac:dyDescent="0.2">
      <c r="A73" s="486" t="s">
        <v>2280</v>
      </c>
      <c r="B73" s="487" t="s">
        <v>2281</v>
      </c>
      <c r="C73" s="487" t="s">
        <v>468</v>
      </c>
      <c r="D73" s="487" t="s">
        <v>2271</v>
      </c>
      <c r="E73" s="487" t="s">
        <v>2284</v>
      </c>
      <c r="F73" s="487" t="s">
        <v>2297</v>
      </c>
      <c r="G73" s="487" t="s">
        <v>2298</v>
      </c>
      <c r="H73" s="491"/>
      <c r="I73" s="491"/>
      <c r="J73" s="487"/>
      <c r="K73" s="487"/>
      <c r="L73" s="491"/>
      <c r="M73" s="491"/>
      <c r="N73" s="487"/>
      <c r="O73" s="487"/>
      <c r="P73" s="491">
        <v>1</v>
      </c>
      <c r="Q73" s="491">
        <v>38</v>
      </c>
      <c r="R73" s="513"/>
      <c r="S73" s="492">
        <v>38</v>
      </c>
    </row>
    <row r="74" spans="1:19" ht="14.45" customHeight="1" x14ac:dyDescent="0.2">
      <c r="A74" s="486" t="s">
        <v>2280</v>
      </c>
      <c r="B74" s="487" t="s">
        <v>2281</v>
      </c>
      <c r="C74" s="487" t="s">
        <v>468</v>
      </c>
      <c r="D74" s="487" t="s">
        <v>2271</v>
      </c>
      <c r="E74" s="487" t="s">
        <v>2284</v>
      </c>
      <c r="F74" s="487" t="s">
        <v>2299</v>
      </c>
      <c r="G74" s="487" t="s">
        <v>2300</v>
      </c>
      <c r="H74" s="491"/>
      <c r="I74" s="491"/>
      <c r="J74" s="487"/>
      <c r="K74" s="487"/>
      <c r="L74" s="491">
        <v>3</v>
      </c>
      <c r="M74" s="491">
        <v>402</v>
      </c>
      <c r="N74" s="487">
        <v>1</v>
      </c>
      <c r="O74" s="487">
        <v>134</v>
      </c>
      <c r="P74" s="491"/>
      <c r="Q74" s="491"/>
      <c r="R74" s="513"/>
      <c r="S74" s="492"/>
    </row>
    <row r="75" spans="1:19" ht="14.45" customHeight="1" x14ac:dyDescent="0.2">
      <c r="A75" s="486" t="s">
        <v>2280</v>
      </c>
      <c r="B75" s="487" t="s">
        <v>2281</v>
      </c>
      <c r="C75" s="487" t="s">
        <v>468</v>
      </c>
      <c r="D75" s="487" t="s">
        <v>2271</v>
      </c>
      <c r="E75" s="487" t="s">
        <v>2284</v>
      </c>
      <c r="F75" s="487" t="s">
        <v>2303</v>
      </c>
      <c r="G75" s="487" t="s">
        <v>2304</v>
      </c>
      <c r="H75" s="491">
        <v>2</v>
      </c>
      <c r="I75" s="491">
        <v>1404</v>
      </c>
      <c r="J75" s="487">
        <v>0.99292786421499291</v>
      </c>
      <c r="K75" s="487">
        <v>702</v>
      </c>
      <c r="L75" s="491">
        <v>2</v>
      </c>
      <c r="M75" s="491">
        <v>1414</v>
      </c>
      <c r="N75" s="487">
        <v>1</v>
      </c>
      <c r="O75" s="487">
        <v>707</v>
      </c>
      <c r="P75" s="491">
        <v>2</v>
      </c>
      <c r="Q75" s="491">
        <v>1422</v>
      </c>
      <c r="R75" s="513">
        <v>1.0056577086280056</v>
      </c>
      <c r="S75" s="492">
        <v>711</v>
      </c>
    </row>
    <row r="76" spans="1:19" ht="14.45" customHeight="1" x14ac:dyDescent="0.2">
      <c r="A76" s="486" t="s">
        <v>2280</v>
      </c>
      <c r="B76" s="487" t="s">
        <v>2281</v>
      </c>
      <c r="C76" s="487" t="s">
        <v>468</v>
      </c>
      <c r="D76" s="487" t="s">
        <v>2271</v>
      </c>
      <c r="E76" s="487" t="s">
        <v>2284</v>
      </c>
      <c r="F76" s="487" t="s">
        <v>2305</v>
      </c>
      <c r="G76" s="487" t="s">
        <v>2306</v>
      </c>
      <c r="H76" s="491"/>
      <c r="I76" s="491"/>
      <c r="J76" s="487"/>
      <c r="K76" s="487"/>
      <c r="L76" s="491"/>
      <c r="M76" s="491"/>
      <c r="N76" s="487"/>
      <c r="O76" s="487"/>
      <c r="P76" s="491">
        <v>1</v>
      </c>
      <c r="Q76" s="491">
        <v>239</v>
      </c>
      <c r="R76" s="513"/>
      <c r="S76" s="492">
        <v>239</v>
      </c>
    </row>
    <row r="77" spans="1:19" ht="14.45" customHeight="1" x14ac:dyDescent="0.2">
      <c r="A77" s="486" t="s">
        <v>2280</v>
      </c>
      <c r="B77" s="487" t="s">
        <v>2281</v>
      </c>
      <c r="C77" s="487" t="s">
        <v>468</v>
      </c>
      <c r="D77" s="487" t="s">
        <v>2271</v>
      </c>
      <c r="E77" s="487" t="s">
        <v>2284</v>
      </c>
      <c r="F77" s="487" t="s">
        <v>2309</v>
      </c>
      <c r="G77" s="487" t="s">
        <v>2310</v>
      </c>
      <c r="H77" s="491">
        <v>2</v>
      </c>
      <c r="I77" s="491">
        <v>446</v>
      </c>
      <c r="J77" s="487">
        <v>0.49336283185840707</v>
      </c>
      <c r="K77" s="487">
        <v>223</v>
      </c>
      <c r="L77" s="491">
        <v>4</v>
      </c>
      <c r="M77" s="491">
        <v>904</v>
      </c>
      <c r="N77" s="487">
        <v>1</v>
      </c>
      <c r="O77" s="487">
        <v>226</v>
      </c>
      <c r="P77" s="491">
        <v>4</v>
      </c>
      <c r="Q77" s="491">
        <v>912</v>
      </c>
      <c r="R77" s="513">
        <v>1.0088495575221239</v>
      </c>
      <c r="S77" s="492">
        <v>228</v>
      </c>
    </row>
    <row r="78" spans="1:19" ht="14.45" customHeight="1" x14ac:dyDescent="0.2">
      <c r="A78" s="486" t="s">
        <v>2280</v>
      </c>
      <c r="B78" s="487" t="s">
        <v>2281</v>
      </c>
      <c r="C78" s="487" t="s">
        <v>468</v>
      </c>
      <c r="D78" s="487" t="s">
        <v>2271</v>
      </c>
      <c r="E78" s="487" t="s">
        <v>2284</v>
      </c>
      <c r="F78" s="487" t="s">
        <v>2311</v>
      </c>
      <c r="G78" s="487" t="s">
        <v>2312</v>
      </c>
      <c r="H78" s="491">
        <v>6</v>
      </c>
      <c r="I78" s="491">
        <v>462</v>
      </c>
      <c r="J78" s="487">
        <v>0.49358974358974361</v>
      </c>
      <c r="K78" s="487">
        <v>77</v>
      </c>
      <c r="L78" s="491">
        <v>12</v>
      </c>
      <c r="M78" s="491">
        <v>936</v>
      </c>
      <c r="N78" s="487">
        <v>1</v>
      </c>
      <c r="O78" s="487">
        <v>78</v>
      </c>
      <c r="P78" s="491">
        <v>6</v>
      </c>
      <c r="Q78" s="491">
        <v>474</v>
      </c>
      <c r="R78" s="513">
        <v>0.50641025641025639</v>
      </c>
      <c r="S78" s="492">
        <v>79</v>
      </c>
    </row>
    <row r="79" spans="1:19" ht="14.45" customHeight="1" x14ac:dyDescent="0.2">
      <c r="A79" s="486" t="s">
        <v>2280</v>
      </c>
      <c r="B79" s="487" t="s">
        <v>2281</v>
      </c>
      <c r="C79" s="487" t="s">
        <v>468</v>
      </c>
      <c r="D79" s="487" t="s">
        <v>2271</v>
      </c>
      <c r="E79" s="487" t="s">
        <v>2284</v>
      </c>
      <c r="F79" s="487" t="s">
        <v>2315</v>
      </c>
      <c r="G79" s="487" t="s">
        <v>2316</v>
      </c>
      <c r="H79" s="491"/>
      <c r="I79" s="491"/>
      <c r="J79" s="487"/>
      <c r="K79" s="487"/>
      <c r="L79" s="491"/>
      <c r="M79" s="491"/>
      <c r="N79" s="487"/>
      <c r="O79" s="487"/>
      <c r="P79" s="491">
        <v>1</v>
      </c>
      <c r="Q79" s="491">
        <v>62</v>
      </c>
      <c r="R79" s="513"/>
      <c r="S79" s="492">
        <v>62</v>
      </c>
    </row>
    <row r="80" spans="1:19" ht="14.45" customHeight="1" x14ac:dyDescent="0.2">
      <c r="A80" s="486" t="s">
        <v>2280</v>
      </c>
      <c r="B80" s="487" t="s">
        <v>2281</v>
      </c>
      <c r="C80" s="487" t="s">
        <v>468</v>
      </c>
      <c r="D80" s="487" t="s">
        <v>2274</v>
      </c>
      <c r="E80" s="487" t="s">
        <v>2284</v>
      </c>
      <c r="F80" s="487" t="s">
        <v>2285</v>
      </c>
      <c r="G80" s="487" t="s">
        <v>2286</v>
      </c>
      <c r="H80" s="491">
        <v>2</v>
      </c>
      <c r="I80" s="491">
        <v>74</v>
      </c>
      <c r="J80" s="487">
        <v>0.97368421052631582</v>
      </c>
      <c r="K80" s="487">
        <v>37</v>
      </c>
      <c r="L80" s="491">
        <v>2</v>
      </c>
      <c r="M80" s="491">
        <v>76</v>
      </c>
      <c r="N80" s="487">
        <v>1</v>
      </c>
      <c r="O80" s="487">
        <v>38</v>
      </c>
      <c r="P80" s="491">
        <v>1</v>
      </c>
      <c r="Q80" s="491">
        <v>38</v>
      </c>
      <c r="R80" s="513">
        <v>0.5</v>
      </c>
      <c r="S80" s="492">
        <v>38</v>
      </c>
    </row>
    <row r="81" spans="1:19" ht="14.45" customHeight="1" x14ac:dyDescent="0.2">
      <c r="A81" s="486" t="s">
        <v>2280</v>
      </c>
      <c r="B81" s="487" t="s">
        <v>2281</v>
      </c>
      <c r="C81" s="487" t="s">
        <v>468</v>
      </c>
      <c r="D81" s="487" t="s">
        <v>2274</v>
      </c>
      <c r="E81" s="487" t="s">
        <v>2284</v>
      </c>
      <c r="F81" s="487" t="s">
        <v>2287</v>
      </c>
      <c r="G81" s="487" t="s">
        <v>2288</v>
      </c>
      <c r="H81" s="491">
        <v>1</v>
      </c>
      <c r="I81" s="491">
        <v>139</v>
      </c>
      <c r="J81" s="487"/>
      <c r="K81" s="487">
        <v>139</v>
      </c>
      <c r="L81" s="491"/>
      <c r="M81" s="491"/>
      <c r="N81" s="487"/>
      <c r="O81" s="487"/>
      <c r="P81" s="491"/>
      <c r="Q81" s="491"/>
      <c r="R81" s="513"/>
      <c r="S81" s="492"/>
    </row>
    <row r="82" spans="1:19" ht="14.45" customHeight="1" x14ac:dyDescent="0.2">
      <c r="A82" s="486" t="s">
        <v>2280</v>
      </c>
      <c r="B82" s="487" t="s">
        <v>2281</v>
      </c>
      <c r="C82" s="487" t="s">
        <v>468</v>
      </c>
      <c r="D82" s="487" t="s">
        <v>2274</v>
      </c>
      <c r="E82" s="487" t="s">
        <v>2284</v>
      </c>
      <c r="F82" s="487" t="s">
        <v>2289</v>
      </c>
      <c r="G82" s="487" t="s">
        <v>2290</v>
      </c>
      <c r="H82" s="491">
        <v>8</v>
      </c>
      <c r="I82" s="491">
        <v>14552</v>
      </c>
      <c r="J82" s="487">
        <v>1.3267687819110139</v>
      </c>
      <c r="K82" s="487">
        <v>1819</v>
      </c>
      <c r="L82" s="491">
        <v>6</v>
      </c>
      <c r="M82" s="491">
        <v>10968</v>
      </c>
      <c r="N82" s="487">
        <v>1</v>
      </c>
      <c r="O82" s="487">
        <v>1828</v>
      </c>
      <c r="P82" s="491">
        <v>5</v>
      </c>
      <c r="Q82" s="491">
        <v>9185</v>
      </c>
      <c r="R82" s="513">
        <v>0.83743617797228298</v>
      </c>
      <c r="S82" s="492">
        <v>1837</v>
      </c>
    </row>
    <row r="83" spans="1:19" ht="14.45" customHeight="1" x14ac:dyDescent="0.2">
      <c r="A83" s="486" t="s">
        <v>2280</v>
      </c>
      <c r="B83" s="487" t="s">
        <v>2281</v>
      </c>
      <c r="C83" s="487" t="s">
        <v>468</v>
      </c>
      <c r="D83" s="487" t="s">
        <v>2274</v>
      </c>
      <c r="E83" s="487" t="s">
        <v>2284</v>
      </c>
      <c r="F83" s="487" t="s">
        <v>2291</v>
      </c>
      <c r="G83" s="487" t="s">
        <v>2292</v>
      </c>
      <c r="H83" s="491">
        <v>12</v>
      </c>
      <c r="I83" s="491">
        <v>7500</v>
      </c>
      <c r="J83" s="487">
        <v>1.9904458598726114</v>
      </c>
      <c r="K83" s="487">
        <v>625</v>
      </c>
      <c r="L83" s="491">
        <v>6</v>
      </c>
      <c r="M83" s="491">
        <v>3768</v>
      </c>
      <c r="N83" s="487">
        <v>1</v>
      </c>
      <c r="O83" s="487">
        <v>628</v>
      </c>
      <c r="P83" s="491">
        <v>4</v>
      </c>
      <c r="Q83" s="491">
        <v>2528</v>
      </c>
      <c r="R83" s="513">
        <v>0.6709129511677282</v>
      </c>
      <c r="S83" s="492">
        <v>632</v>
      </c>
    </row>
    <row r="84" spans="1:19" ht="14.45" customHeight="1" x14ac:dyDescent="0.2">
      <c r="A84" s="486" t="s">
        <v>2280</v>
      </c>
      <c r="B84" s="487" t="s">
        <v>2281</v>
      </c>
      <c r="C84" s="487" t="s">
        <v>468</v>
      </c>
      <c r="D84" s="487" t="s">
        <v>2274</v>
      </c>
      <c r="E84" s="487" t="s">
        <v>2284</v>
      </c>
      <c r="F84" s="487" t="s">
        <v>2293</v>
      </c>
      <c r="G84" s="487" t="s">
        <v>2294</v>
      </c>
      <c r="H84" s="491">
        <v>1</v>
      </c>
      <c r="I84" s="491">
        <v>471</v>
      </c>
      <c r="J84" s="487">
        <v>0.33122362869198313</v>
      </c>
      <c r="K84" s="487">
        <v>471</v>
      </c>
      <c r="L84" s="491">
        <v>3</v>
      </c>
      <c r="M84" s="491">
        <v>1422</v>
      </c>
      <c r="N84" s="487">
        <v>1</v>
      </c>
      <c r="O84" s="487">
        <v>474</v>
      </c>
      <c r="P84" s="491"/>
      <c r="Q84" s="491"/>
      <c r="R84" s="513"/>
      <c r="S84" s="492"/>
    </row>
    <row r="85" spans="1:19" ht="14.45" customHeight="1" x14ac:dyDescent="0.2">
      <c r="A85" s="486" t="s">
        <v>2280</v>
      </c>
      <c r="B85" s="487" t="s">
        <v>2281</v>
      </c>
      <c r="C85" s="487" t="s">
        <v>468</v>
      </c>
      <c r="D85" s="487" t="s">
        <v>2274</v>
      </c>
      <c r="E85" s="487" t="s">
        <v>2284</v>
      </c>
      <c r="F85" s="487" t="s">
        <v>2295</v>
      </c>
      <c r="G85" s="487" t="s">
        <v>2296</v>
      </c>
      <c r="H85" s="491">
        <v>7</v>
      </c>
      <c r="I85" s="491">
        <v>233.32999999999998</v>
      </c>
      <c r="J85" s="487">
        <v>1.4001200120012003</v>
      </c>
      <c r="K85" s="487">
        <v>33.332857142857144</v>
      </c>
      <c r="L85" s="491">
        <v>5</v>
      </c>
      <c r="M85" s="491">
        <v>166.64999999999998</v>
      </c>
      <c r="N85" s="487">
        <v>1</v>
      </c>
      <c r="O85" s="487">
        <v>33.33</v>
      </c>
      <c r="P85" s="491">
        <v>3</v>
      </c>
      <c r="Q85" s="491">
        <v>99.99</v>
      </c>
      <c r="R85" s="513">
        <v>0.60000000000000009</v>
      </c>
      <c r="S85" s="492">
        <v>33.33</v>
      </c>
    </row>
    <row r="86" spans="1:19" ht="14.45" customHeight="1" x14ac:dyDescent="0.2">
      <c r="A86" s="486" t="s">
        <v>2280</v>
      </c>
      <c r="B86" s="487" t="s">
        <v>2281</v>
      </c>
      <c r="C86" s="487" t="s">
        <v>468</v>
      </c>
      <c r="D86" s="487" t="s">
        <v>2274</v>
      </c>
      <c r="E86" s="487" t="s">
        <v>2284</v>
      </c>
      <c r="F86" s="487" t="s">
        <v>2297</v>
      </c>
      <c r="G86" s="487" t="s">
        <v>2298</v>
      </c>
      <c r="H86" s="491"/>
      <c r="I86" s="491"/>
      <c r="J86" s="487"/>
      <c r="K86" s="487"/>
      <c r="L86" s="491">
        <v>2</v>
      </c>
      <c r="M86" s="491">
        <v>76</v>
      </c>
      <c r="N86" s="487">
        <v>1</v>
      </c>
      <c r="O86" s="487">
        <v>38</v>
      </c>
      <c r="P86" s="491">
        <v>1</v>
      </c>
      <c r="Q86" s="491">
        <v>38</v>
      </c>
      <c r="R86" s="513">
        <v>0.5</v>
      </c>
      <c r="S86" s="492">
        <v>38</v>
      </c>
    </row>
    <row r="87" spans="1:19" ht="14.45" customHeight="1" x14ac:dyDescent="0.2">
      <c r="A87" s="486" t="s">
        <v>2280</v>
      </c>
      <c r="B87" s="487" t="s">
        <v>2281</v>
      </c>
      <c r="C87" s="487" t="s">
        <v>468</v>
      </c>
      <c r="D87" s="487" t="s">
        <v>2274</v>
      </c>
      <c r="E87" s="487" t="s">
        <v>2284</v>
      </c>
      <c r="F87" s="487" t="s">
        <v>2303</v>
      </c>
      <c r="G87" s="487" t="s">
        <v>2304</v>
      </c>
      <c r="H87" s="491">
        <v>10</v>
      </c>
      <c r="I87" s="491">
        <v>7020</v>
      </c>
      <c r="J87" s="487">
        <v>2.4823196605374824</v>
      </c>
      <c r="K87" s="487">
        <v>702</v>
      </c>
      <c r="L87" s="491">
        <v>4</v>
      </c>
      <c r="M87" s="491">
        <v>2828</v>
      </c>
      <c r="N87" s="487">
        <v>1</v>
      </c>
      <c r="O87" s="487">
        <v>707</v>
      </c>
      <c r="P87" s="491">
        <v>4</v>
      </c>
      <c r="Q87" s="491">
        <v>2844</v>
      </c>
      <c r="R87" s="513">
        <v>1.0056577086280056</v>
      </c>
      <c r="S87" s="492">
        <v>711</v>
      </c>
    </row>
    <row r="88" spans="1:19" ht="14.45" customHeight="1" x14ac:dyDescent="0.2">
      <c r="A88" s="486" t="s">
        <v>2280</v>
      </c>
      <c r="B88" s="487" t="s">
        <v>2281</v>
      </c>
      <c r="C88" s="487" t="s">
        <v>468</v>
      </c>
      <c r="D88" s="487" t="s">
        <v>2274</v>
      </c>
      <c r="E88" s="487" t="s">
        <v>2284</v>
      </c>
      <c r="F88" s="487" t="s">
        <v>2305</v>
      </c>
      <c r="G88" s="487" t="s">
        <v>2306</v>
      </c>
      <c r="H88" s="491"/>
      <c r="I88" s="491"/>
      <c r="J88" s="487"/>
      <c r="K88" s="487"/>
      <c r="L88" s="491">
        <v>1</v>
      </c>
      <c r="M88" s="491">
        <v>237</v>
      </c>
      <c r="N88" s="487">
        <v>1</v>
      </c>
      <c r="O88" s="487">
        <v>237</v>
      </c>
      <c r="P88" s="491"/>
      <c r="Q88" s="491"/>
      <c r="R88" s="513"/>
      <c r="S88" s="492"/>
    </row>
    <row r="89" spans="1:19" ht="14.45" customHeight="1" x14ac:dyDescent="0.2">
      <c r="A89" s="486" t="s">
        <v>2280</v>
      </c>
      <c r="B89" s="487" t="s">
        <v>2281</v>
      </c>
      <c r="C89" s="487" t="s">
        <v>468</v>
      </c>
      <c r="D89" s="487" t="s">
        <v>2274</v>
      </c>
      <c r="E89" s="487" t="s">
        <v>2284</v>
      </c>
      <c r="F89" s="487" t="s">
        <v>2309</v>
      </c>
      <c r="G89" s="487" t="s">
        <v>2310</v>
      </c>
      <c r="H89" s="491">
        <v>11</v>
      </c>
      <c r="I89" s="491">
        <v>2453</v>
      </c>
      <c r="J89" s="487">
        <v>1.0853982300884957</v>
      </c>
      <c r="K89" s="487">
        <v>223</v>
      </c>
      <c r="L89" s="491">
        <v>10</v>
      </c>
      <c r="M89" s="491">
        <v>2260</v>
      </c>
      <c r="N89" s="487">
        <v>1</v>
      </c>
      <c r="O89" s="487">
        <v>226</v>
      </c>
      <c r="P89" s="491">
        <v>5</v>
      </c>
      <c r="Q89" s="491">
        <v>1140</v>
      </c>
      <c r="R89" s="513">
        <v>0.50442477876106195</v>
      </c>
      <c r="S89" s="492">
        <v>228</v>
      </c>
    </row>
    <row r="90" spans="1:19" ht="14.45" customHeight="1" x14ac:dyDescent="0.2">
      <c r="A90" s="486" t="s">
        <v>2280</v>
      </c>
      <c r="B90" s="487" t="s">
        <v>2281</v>
      </c>
      <c r="C90" s="487" t="s">
        <v>468</v>
      </c>
      <c r="D90" s="487" t="s">
        <v>2274</v>
      </c>
      <c r="E90" s="487" t="s">
        <v>2284</v>
      </c>
      <c r="F90" s="487" t="s">
        <v>2311</v>
      </c>
      <c r="G90" s="487" t="s">
        <v>2312</v>
      </c>
      <c r="H90" s="491">
        <v>33</v>
      </c>
      <c r="I90" s="491">
        <v>2541</v>
      </c>
      <c r="J90" s="487">
        <v>1.8098290598290598</v>
      </c>
      <c r="K90" s="487">
        <v>77</v>
      </c>
      <c r="L90" s="491">
        <v>18</v>
      </c>
      <c r="M90" s="491">
        <v>1404</v>
      </c>
      <c r="N90" s="487">
        <v>1</v>
      </c>
      <c r="O90" s="487">
        <v>78</v>
      </c>
      <c r="P90" s="491">
        <v>12</v>
      </c>
      <c r="Q90" s="491">
        <v>948</v>
      </c>
      <c r="R90" s="513">
        <v>0.67521367521367526</v>
      </c>
      <c r="S90" s="492">
        <v>79</v>
      </c>
    </row>
    <row r="91" spans="1:19" ht="14.45" customHeight="1" x14ac:dyDescent="0.2">
      <c r="A91" s="486" t="s">
        <v>2280</v>
      </c>
      <c r="B91" s="487" t="s">
        <v>2281</v>
      </c>
      <c r="C91" s="487" t="s">
        <v>468</v>
      </c>
      <c r="D91" s="487" t="s">
        <v>2274</v>
      </c>
      <c r="E91" s="487" t="s">
        <v>2284</v>
      </c>
      <c r="F91" s="487" t="s">
        <v>2315</v>
      </c>
      <c r="G91" s="487" t="s">
        <v>2316</v>
      </c>
      <c r="H91" s="491"/>
      <c r="I91" s="491"/>
      <c r="J91" s="487"/>
      <c r="K91" s="487"/>
      <c r="L91" s="491">
        <v>2</v>
      </c>
      <c r="M91" s="491">
        <v>122</v>
      </c>
      <c r="N91" s="487">
        <v>1</v>
      </c>
      <c r="O91" s="487">
        <v>61</v>
      </c>
      <c r="P91" s="491">
        <v>1</v>
      </c>
      <c r="Q91" s="491">
        <v>62</v>
      </c>
      <c r="R91" s="513">
        <v>0.50819672131147542</v>
      </c>
      <c r="S91" s="492">
        <v>62</v>
      </c>
    </row>
    <row r="92" spans="1:19" ht="14.45" customHeight="1" x14ac:dyDescent="0.2">
      <c r="A92" s="486" t="s">
        <v>2280</v>
      </c>
      <c r="B92" s="487" t="s">
        <v>2281</v>
      </c>
      <c r="C92" s="487" t="s">
        <v>468</v>
      </c>
      <c r="D92" s="487" t="s">
        <v>520</v>
      </c>
      <c r="E92" s="487" t="s">
        <v>2284</v>
      </c>
      <c r="F92" s="487" t="s">
        <v>2285</v>
      </c>
      <c r="G92" s="487" t="s">
        <v>2286</v>
      </c>
      <c r="H92" s="491">
        <v>10</v>
      </c>
      <c r="I92" s="491">
        <v>370</v>
      </c>
      <c r="J92" s="487">
        <v>0.3140916808149406</v>
      </c>
      <c r="K92" s="487">
        <v>37</v>
      </c>
      <c r="L92" s="491">
        <v>31</v>
      </c>
      <c r="M92" s="491">
        <v>1178</v>
      </c>
      <c r="N92" s="487">
        <v>1</v>
      </c>
      <c r="O92" s="487">
        <v>38</v>
      </c>
      <c r="P92" s="491">
        <v>36</v>
      </c>
      <c r="Q92" s="491">
        <v>1368</v>
      </c>
      <c r="R92" s="513">
        <v>1.1612903225806452</v>
      </c>
      <c r="S92" s="492">
        <v>38</v>
      </c>
    </row>
    <row r="93" spans="1:19" ht="14.45" customHeight="1" x14ac:dyDescent="0.2">
      <c r="A93" s="486" t="s">
        <v>2280</v>
      </c>
      <c r="B93" s="487" t="s">
        <v>2281</v>
      </c>
      <c r="C93" s="487" t="s">
        <v>468</v>
      </c>
      <c r="D93" s="487" t="s">
        <v>520</v>
      </c>
      <c r="E93" s="487" t="s">
        <v>2284</v>
      </c>
      <c r="F93" s="487" t="s">
        <v>2287</v>
      </c>
      <c r="G93" s="487" t="s">
        <v>2288</v>
      </c>
      <c r="H93" s="491">
        <v>64</v>
      </c>
      <c r="I93" s="491">
        <v>8896</v>
      </c>
      <c r="J93" s="487">
        <v>1.001463469548576</v>
      </c>
      <c r="K93" s="487">
        <v>139</v>
      </c>
      <c r="L93" s="491">
        <v>63</v>
      </c>
      <c r="M93" s="491">
        <v>8883</v>
      </c>
      <c r="N93" s="487">
        <v>1</v>
      </c>
      <c r="O93" s="487">
        <v>141</v>
      </c>
      <c r="P93" s="491">
        <v>26</v>
      </c>
      <c r="Q93" s="491">
        <v>3718</v>
      </c>
      <c r="R93" s="513">
        <v>0.41855229089271645</v>
      </c>
      <c r="S93" s="492">
        <v>143</v>
      </c>
    </row>
    <row r="94" spans="1:19" ht="14.45" customHeight="1" x14ac:dyDescent="0.2">
      <c r="A94" s="486" t="s">
        <v>2280</v>
      </c>
      <c r="B94" s="487" t="s">
        <v>2281</v>
      </c>
      <c r="C94" s="487" t="s">
        <v>468</v>
      </c>
      <c r="D94" s="487" t="s">
        <v>520</v>
      </c>
      <c r="E94" s="487" t="s">
        <v>2284</v>
      </c>
      <c r="F94" s="487" t="s">
        <v>2289</v>
      </c>
      <c r="G94" s="487" t="s">
        <v>2290</v>
      </c>
      <c r="H94" s="491">
        <v>60</v>
      </c>
      <c r="I94" s="491">
        <v>109140</v>
      </c>
      <c r="J94" s="487">
        <v>0.94769198707929558</v>
      </c>
      <c r="K94" s="487">
        <v>1819</v>
      </c>
      <c r="L94" s="491">
        <v>63</v>
      </c>
      <c r="M94" s="491">
        <v>115164</v>
      </c>
      <c r="N94" s="487">
        <v>1</v>
      </c>
      <c r="O94" s="487">
        <v>1828</v>
      </c>
      <c r="P94" s="491">
        <v>27</v>
      </c>
      <c r="Q94" s="491">
        <v>49599</v>
      </c>
      <c r="R94" s="513">
        <v>0.43068146295717413</v>
      </c>
      <c r="S94" s="492">
        <v>1837</v>
      </c>
    </row>
    <row r="95" spans="1:19" ht="14.45" customHeight="1" x14ac:dyDescent="0.2">
      <c r="A95" s="486" t="s">
        <v>2280</v>
      </c>
      <c r="B95" s="487" t="s">
        <v>2281</v>
      </c>
      <c r="C95" s="487" t="s">
        <v>468</v>
      </c>
      <c r="D95" s="487" t="s">
        <v>520</v>
      </c>
      <c r="E95" s="487" t="s">
        <v>2284</v>
      </c>
      <c r="F95" s="487" t="s">
        <v>2291</v>
      </c>
      <c r="G95" s="487" t="s">
        <v>2292</v>
      </c>
      <c r="H95" s="491">
        <v>64</v>
      </c>
      <c r="I95" s="491">
        <v>40000</v>
      </c>
      <c r="J95" s="487">
        <v>1.0615711252653928</v>
      </c>
      <c r="K95" s="487">
        <v>625</v>
      </c>
      <c r="L95" s="491">
        <v>60</v>
      </c>
      <c r="M95" s="491">
        <v>37680</v>
      </c>
      <c r="N95" s="487">
        <v>1</v>
      </c>
      <c r="O95" s="487">
        <v>628</v>
      </c>
      <c r="P95" s="491">
        <v>26</v>
      </c>
      <c r="Q95" s="491">
        <v>16432</v>
      </c>
      <c r="R95" s="513">
        <v>0.43609341825902337</v>
      </c>
      <c r="S95" s="492">
        <v>632</v>
      </c>
    </row>
    <row r="96" spans="1:19" ht="14.45" customHeight="1" x14ac:dyDescent="0.2">
      <c r="A96" s="486" t="s">
        <v>2280</v>
      </c>
      <c r="B96" s="487" t="s">
        <v>2281</v>
      </c>
      <c r="C96" s="487" t="s">
        <v>468</v>
      </c>
      <c r="D96" s="487" t="s">
        <v>520</v>
      </c>
      <c r="E96" s="487" t="s">
        <v>2284</v>
      </c>
      <c r="F96" s="487" t="s">
        <v>2293</v>
      </c>
      <c r="G96" s="487" t="s">
        <v>2294</v>
      </c>
      <c r="H96" s="491">
        <v>18</v>
      </c>
      <c r="I96" s="491">
        <v>8478</v>
      </c>
      <c r="J96" s="487">
        <v>1.0521221146686524</v>
      </c>
      <c r="K96" s="487">
        <v>471</v>
      </c>
      <c r="L96" s="491">
        <v>17</v>
      </c>
      <c r="M96" s="491">
        <v>8058</v>
      </c>
      <c r="N96" s="487">
        <v>1</v>
      </c>
      <c r="O96" s="487">
        <v>474</v>
      </c>
      <c r="P96" s="491">
        <v>102</v>
      </c>
      <c r="Q96" s="491">
        <v>48654</v>
      </c>
      <c r="R96" s="513">
        <v>6.037974683544304</v>
      </c>
      <c r="S96" s="492">
        <v>477</v>
      </c>
    </row>
    <row r="97" spans="1:19" ht="14.45" customHeight="1" x14ac:dyDescent="0.2">
      <c r="A97" s="486" t="s">
        <v>2280</v>
      </c>
      <c r="B97" s="487" t="s">
        <v>2281</v>
      </c>
      <c r="C97" s="487" t="s">
        <v>468</v>
      </c>
      <c r="D97" s="487" t="s">
        <v>520</v>
      </c>
      <c r="E97" s="487" t="s">
        <v>2284</v>
      </c>
      <c r="F97" s="487" t="s">
        <v>2295</v>
      </c>
      <c r="G97" s="487" t="s">
        <v>2296</v>
      </c>
      <c r="H97" s="491">
        <v>86</v>
      </c>
      <c r="I97" s="491">
        <v>2866.6499999999996</v>
      </c>
      <c r="J97" s="487">
        <v>0.55843758644469288</v>
      </c>
      <c r="K97" s="487">
        <v>33.333139534883713</v>
      </c>
      <c r="L97" s="491">
        <v>154</v>
      </c>
      <c r="M97" s="491">
        <v>5133.34</v>
      </c>
      <c r="N97" s="487">
        <v>1</v>
      </c>
      <c r="O97" s="487">
        <v>33.333376623376623</v>
      </c>
      <c r="P97" s="491">
        <v>396</v>
      </c>
      <c r="Q97" s="491">
        <v>13200.01</v>
      </c>
      <c r="R97" s="513">
        <v>2.5714271799647013</v>
      </c>
      <c r="S97" s="492">
        <v>33.333358585858583</v>
      </c>
    </row>
    <row r="98" spans="1:19" ht="14.45" customHeight="1" x14ac:dyDescent="0.2">
      <c r="A98" s="486" t="s">
        <v>2280</v>
      </c>
      <c r="B98" s="487" t="s">
        <v>2281</v>
      </c>
      <c r="C98" s="487" t="s">
        <v>468</v>
      </c>
      <c r="D98" s="487" t="s">
        <v>520</v>
      </c>
      <c r="E98" s="487" t="s">
        <v>2284</v>
      </c>
      <c r="F98" s="487" t="s">
        <v>2297</v>
      </c>
      <c r="G98" s="487" t="s">
        <v>2298</v>
      </c>
      <c r="H98" s="491"/>
      <c r="I98" s="491"/>
      <c r="J98" s="487"/>
      <c r="K98" s="487"/>
      <c r="L98" s="491">
        <v>2</v>
      </c>
      <c r="M98" s="491">
        <v>76</v>
      </c>
      <c r="N98" s="487">
        <v>1</v>
      </c>
      <c r="O98" s="487">
        <v>38</v>
      </c>
      <c r="P98" s="491">
        <v>8</v>
      </c>
      <c r="Q98" s="491">
        <v>304</v>
      </c>
      <c r="R98" s="513">
        <v>4</v>
      </c>
      <c r="S98" s="492">
        <v>38</v>
      </c>
    </row>
    <row r="99" spans="1:19" ht="14.45" customHeight="1" x14ac:dyDescent="0.2">
      <c r="A99" s="486" t="s">
        <v>2280</v>
      </c>
      <c r="B99" s="487" t="s">
        <v>2281</v>
      </c>
      <c r="C99" s="487" t="s">
        <v>468</v>
      </c>
      <c r="D99" s="487" t="s">
        <v>520</v>
      </c>
      <c r="E99" s="487" t="s">
        <v>2284</v>
      </c>
      <c r="F99" s="487" t="s">
        <v>2299</v>
      </c>
      <c r="G99" s="487" t="s">
        <v>2300</v>
      </c>
      <c r="H99" s="491"/>
      <c r="I99" s="491"/>
      <c r="J99" s="487"/>
      <c r="K99" s="487"/>
      <c r="L99" s="491"/>
      <c r="M99" s="491"/>
      <c r="N99" s="487"/>
      <c r="O99" s="487"/>
      <c r="P99" s="491">
        <v>46</v>
      </c>
      <c r="Q99" s="491">
        <v>6210</v>
      </c>
      <c r="R99" s="513"/>
      <c r="S99" s="492">
        <v>135</v>
      </c>
    </row>
    <row r="100" spans="1:19" ht="14.45" customHeight="1" x14ac:dyDescent="0.2">
      <c r="A100" s="486" t="s">
        <v>2280</v>
      </c>
      <c r="B100" s="487" t="s">
        <v>2281</v>
      </c>
      <c r="C100" s="487" t="s">
        <v>468</v>
      </c>
      <c r="D100" s="487" t="s">
        <v>520</v>
      </c>
      <c r="E100" s="487" t="s">
        <v>2284</v>
      </c>
      <c r="F100" s="487" t="s">
        <v>2303</v>
      </c>
      <c r="G100" s="487" t="s">
        <v>2304</v>
      </c>
      <c r="H100" s="491">
        <v>53</v>
      </c>
      <c r="I100" s="491">
        <v>37206</v>
      </c>
      <c r="J100" s="487">
        <v>0.89195214921007837</v>
      </c>
      <c r="K100" s="487">
        <v>702</v>
      </c>
      <c r="L100" s="491">
        <v>59</v>
      </c>
      <c r="M100" s="491">
        <v>41713</v>
      </c>
      <c r="N100" s="487">
        <v>1</v>
      </c>
      <c r="O100" s="487">
        <v>707</v>
      </c>
      <c r="P100" s="491">
        <v>48</v>
      </c>
      <c r="Q100" s="491">
        <v>34128</v>
      </c>
      <c r="R100" s="513">
        <v>0.81816220362956393</v>
      </c>
      <c r="S100" s="492">
        <v>711</v>
      </c>
    </row>
    <row r="101" spans="1:19" ht="14.45" customHeight="1" x14ac:dyDescent="0.2">
      <c r="A101" s="486" t="s">
        <v>2280</v>
      </c>
      <c r="B101" s="487" t="s">
        <v>2281</v>
      </c>
      <c r="C101" s="487" t="s">
        <v>468</v>
      </c>
      <c r="D101" s="487" t="s">
        <v>520</v>
      </c>
      <c r="E101" s="487" t="s">
        <v>2284</v>
      </c>
      <c r="F101" s="487" t="s">
        <v>2305</v>
      </c>
      <c r="G101" s="487" t="s">
        <v>2306</v>
      </c>
      <c r="H101" s="491">
        <v>44</v>
      </c>
      <c r="I101" s="491">
        <v>10384</v>
      </c>
      <c r="J101" s="487">
        <v>0.4056883888107517</v>
      </c>
      <c r="K101" s="487">
        <v>236</v>
      </c>
      <c r="L101" s="491">
        <v>108</v>
      </c>
      <c r="M101" s="491">
        <v>25596</v>
      </c>
      <c r="N101" s="487">
        <v>1</v>
      </c>
      <c r="O101" s="487">
        <v>237</v>
      </c>
      <c r="P101" s="491">
        <v>300</v>
      </c>
      <c r="Q101" s="491">
        <v>71700</v>
      </c>
      <c r="R101" s="513">
        <v>2.8012189404594467</v>
      </c>
      <c r="S101" s="492">
        <v>239</v>
      </c>
    </row>
    <row r="102" spans="1:19" ht="14.45" customHeight="1" x14ac:dyDescent="0.2">
      <c r="A102" s="486" t="s">
        <v>2280</v>
      </c>
      <c r="B102" s="487" t="s">
        <v>2281</v>
      </c>
      <c r="C102" s="487" t="s">
        <v>468</v>
      </c>
      <c r="D102" s="487" t="s">
        <v>520</v>
      </c>
      <c r="E102" s="487" t="s">
        <v>2284</v>
      </c>
      <c r="F102" s="487" t="s">
        <v>2307</v>
      </c>
      <c r="G102" s="487" t="s">
        <v>2308</v>
      </c>
      <c r="H102" s="491">
        <v>1</v>
      </c>
      <c r="I102" s="491">
        <v>74</v>
      </c>
      <c r="J102" s="487">
        <v>0.49333333333333335</v>
      </c>
      <c r="K102" s="487">
        <v>74</v>
      </c>
      <c r="L102" s="491">
        <v>2</v>
      </c>
      <c r="M102" s="491">
        <v>150</v>
      </c>
      <c r="N102" s="487">
        <v>1</v>
      </c>
      <c r="O102" s="487">
        <v>75</v>
      </c>
      <c r="P102" s="491">
        <v>98</v>
      </c>
      <c r="Q102" s="491">
        <v>7448</v>
      </c>
      <c r="R102" s="513">
        <v>49.653333333333336</v>
      </c>
      <c r="S102" s="492">
        <v>76</v>
      </c>
    </row>
    <row r="103" spans="1:19" ht="14.45" customHeight="1" x14ac:dyDescent="0.2">
      <c r="A103" s="486" t="s">
        <v>2280</v>
      </c>
      <c r="B103" s="487" t="s">
        <v>2281</v>
      </c>
      <c r="C103" s="487" t="s">
        <v>468</v>
      </c>
      <c r="D103" s="487" t="s">
        <v>520</v>
      </c>
      <c r="E103" s="487" t="s">
        <v>2284</v>
      </c>
      <c r="F103" s="487" t="s">
        <v>2309</v>
      </c>
      <c r="G103" s="487" t="s">
        <v>2310</v>
      </c>
      <c r="H103" s="491">
        <v>114</v>
      </c>
      <c r="I103" s="491">
        <v>25422</v>
      </c>
      <c r="J103" s="487">
        <v>0.6047673422780474</v>
      </c>
      <c r="K103" s="487">
        <v>223</v>
      </c>
      <c r="L103" s="491">
        <v>186</v>
      </c>
      <c r="M103" s="491">
        <v>42036</v>
      </c>
      <c r="N103" s="487">
        <v>1</v>
      </c>
      <c r="O103" s="487">
        <v>226</v>
      </c>
      <c r="P103" s="491">
        <v>443</v>
      </c>
      <c r="Q103" s="491">
        <v>101004</v>
      </c>
      <c r="R103" s="513">
        <v>2.4027976020553812</v>
      </c>
      <c r="S103" s="492">
        <v>228</v>
      </c>
    </row>
    <row r="104" spans="1:19" ht="14.45" customHeight="1" x14ac:dyDescent="0.2">
      <c r="A104" s="486" t="s">
        <v>2280</v>
      </c>
      <c r="B104" s="487" t="s">
        <v>2281</v>
      </c>
      <c r="C104" s="487" t="s">
        <v>468</v>
      </c>
      <c r="D104" s="487" t="s">
        <v>520</v>
      </c>
      <c r="E104" s="487" t="s">
        <v>2284</v>
      </c>
      <c r="F104" s="487" t="s">
        <v>2311</v>
      </c>
      <c r="G104" s="487" t="s">
        <v>2312</v>
      </c>
      <c r="H104" s="491">
        <v>195</v>
      </c>
      <c r="I104" s="491">
        <v>15015</v>
      </c>
      <c r="J104" s="487">
        <v>1.0239361702127661</v>
      </c>
      <c r="K104" s="487">
        <v>77</v>
      </c>
      <c r="L104" s="491">
        <v>188</v>
      </c>
      <c r="M104" s="491">
        <v>14664</v>
      </c>
      <c r="N104" s="487">
        <v>1</v>
      </c>
      <c r="O104" s="487">
        <v>78</v>
      </c>
      <c r="P104" s="491">
        <v>149</v>
      </c>
      <c r="Q104" s="491">
        <v>11771</v>
      </c>
      <c r="R104" s="513">
        <v>0.80271412984178947</v>
      </c>
      <c r="S104" s="492">
        <v>79</v>
      </c>
    </row>
    <row r="105" spans="1:19" ht="14.45" customHeight="1" x14ac:dyDescent="0.2">
      <c r="A105" s="486" t="s">
        <v>2280</v>
      </c>
      <c r="B105" s="487" t="s">
        <v>2281</v>
      </c>
      <c r="C105" s="487" t="s">
        <v>468</v>
      </c>
      <c r="D105" s="487" t="s">
        <v>520</v>
      </c>
      <c r="E105" s="487" t="s">
        <v>2284</v>
      </c>
      <c r="F105" s="487" t="s">
        <v>2313</v>
      </c>
      <c r="G105" s="487" t="s">
        <v>2314</v>
      </c>
      <c r="H105" s="491"/>
      <c r="I105" s="491"/>
      <c r="J105" s="487"/>
      <c r="K105" s="487"/>
      <c r="L105" s="491"/>
      <c r="M105" s="491"/>
      <c r="N105" s="487"/>
      <c r="O105" s="487"/>
      <c r="P105" s="491">
        <v>3</v>
      </c>
      <c r="Q105" s="491">
        <v>684</v>
      </c>
      <c r="R105" s="513"/>
      <c r="S105" s="492">
        <v>228</v>
      </c>
    </row>
    <row r="106" spans="1:19" ht="14.45" customHeight="1" x14ac:dyDescent="0.2">
      <c r="A106" s="486" t="s">
        <v>2280</v>
      </c>
      <c r="B106" s="487" t="s">
        <v>2281</v>
      </c>
      <c r="C106" s="487" t="s">
        <v>468</v>
      </c>
      <c r="D106" s="487" t="s">
        <v>520</v>
      </c>
      <c r="E106" s="487" t="s">
        <v>2284</v>
      </c>
      <c r="F106" s="487" t="s">
        <v>2315</v>
      </c>
      <c r="G106" s="487" t="s">
        <v>2316</v>
      </c>
      <c r="H106" s="491"/>
      <c r="I106" s="491"/>
      <c r="J106" s="487"/>
      <c r="K106" s="487"/>
      <c r="L106" s="491">
        <v>2</v>
      </c>
      <c r="M106" s="491">
        <v>122</v>
      </c>
      <c r="N106" s="487">
        <v>1</v>
      </c>
      <c r="O106" s="487">
        <v>61</v>
      </c>
      <c r="P106" s="491">
        <v>5</v>
      </c>
      <c r="Q106" s="491">
        <v>310</v>
      </c>
      <c r="R106" s="513">
        <v>2.540983606557377</v>
      </c>
      <c r="S106" s="492">
        <v>62</v>
      </c>
    </row>
    <row r="107" spans="1:19" ht="14.45" customHeight="1" x14ac:dyDescent="0.2">
      <c r="A107" s="486" t="s">
        <v>2280</v>
      </c>
      <c r="B107" s="487" t="s">
        <v>2281</v>
      </c>
      <c r="C107" s="487" t="s">
        <v>468</v>
      </c>
      <c r="D107" s="487" t="s">
        <v>520</v>
      </c>
      <c r="E107" s="487" t="s">
        <v>2284</v>
      </c>
      <c r="F107" s="487" t="s">
        <v>2317</v>
      </c>
      <c r="G107" s="487" t="s">
        <v>2318</v>
      </c>
      <c r="H107" s="491"/>
      <c r="I107" s="491"/>
      <c r="J107" s="487"/>
      <c r="K107" s="487"/>
      <c r="L107" s="491"/>
      <c r="M107" s="491"/>
      <c r="N107" s="487"/>
      <c r="O107" s="487"/>
      <c r="P107" s="491">
        <v>10</v>
      </c>
      <c r="Q107" s="491">
        <v>7030</v>
      </c>
      <c r="R107" s="513"/>
      <c r="S107" s="492">
        <v>703</v>
      </c>
    </row>
    <row r="108" spans="1:19" ht="14.45" customHeight="1" x14ac:dyDescent="0.2">
      <c r="A108" s="486" t="s">
        <v>2280</v>
      </c>
      <c r="B108" s="487" t="s">
        <v>2281</v>
      </c>
      <c r="C108" s="487" t="s">
        <v>468</v>
      </c>
      <c r="D108" s="487" t="s">
        <v>520</v>
      </c>
      <c r="E108" s="487" t="s">
        <v>2284</v>
      </c>
      <c r="F108" s="487" t="s">
        <v>2319</v>
      </c>
      <c r="G108" s="487" t="s">
        <v>2320</v>
      </c>
      <c r="H108" s="491"/>
      <c r="I108" s="491"/>
      <c r="J108" s="487"/>
      <c r="K108" s="487"/>
      <c r="L108" s="491"/>
      <c r="M108" s="491"/>
      <c r="N108" s="487"/>
      <c r="O108" s="487"/>
      <c r="P108" s="491">
        <v>2</v>
      </c>
      <c r="Q108" s="491">
        <v>76</v>
      </c>
      <c r="R108" s="513"/>
      <c r="S108" s="492">
        <v>38</v>
      </c>
    </row>
    <row r="109" spans="1:19" ht="14.45" customHeight="1" x14ac:dyDescent="0.2">
      <c r="A109" s="486" t="s">
        <v>2280</v>
      </c>
      <c r="B109" s="487" t="s">
        <v>2281</v>
      </c>
      <c r="C109" s="487" t="s">
        <v>468</v>
      </c>
      <c r="D109" s="487" t="s">
        <v>521</v>
      </c>
      <c r="E109" s="487" t="s">
        <v>2282</v>
      </c>
      <c r="F109" s="487" t="s">
        <v>2283</v>
      </c>
      <c r="G109" s="487" t="s">
        <v>1338</v>
      </c>
      <c r="H109" s="491"/>
      <c r="I109" s="491"/>
      <c r="J109" s="487"/>
      <c r="K109" s="487"/>
      <c r="L109" s="491"/>
      <c r="M109" s="491"/>
      <c r="N109" s="487"/>
      <c r="O109" s="487"/>
      <c r="P109" s="491">
        <v>0.1</v>
      </c>
      <c r="Q109" s="491">
        <v>4.13</v>
      </c>
      <c r="R109" s="513"/>
      <c r="S109" s="492">
        <v>41.3</v>
      </c>
    </row>
    <row r="110" spans="1:19" ht="14.45" customHeight="1" x14ac:dyDescent="0.2">
      <c r="A110" s="486" t="s">
        <v>2280</v>
      </c>
      <c r="B110" s="487" t="s">
        <v>2281</v>
      </c>
      <c r="C110" s="487" t="s">
        <v>468</v>
      </c>
      <c r="D110" s="487" t="s">
        <v>521</v>
      </c>
      <c r="E110" s="487" t="s">
        <v>2284</v>
      </c>
      <c r="F110" s="487" t="s">
        <v>2285</v>
      </c>
      <c r="G110" s="487" t="s">
        <v>2286</v>
      </c>
      <c r="H110" s="491">
        <v>175</v>
      </c>
      <c r="I110" s="491">
        <v>6475</v>
      </c>
      <c r="J110" s="487">
        <v>0.44029647762817897</v>
      </c>
      <c r="K110" s="487">
        <v>37</v>
      </c>
      <c r="L110" s="491">
        <v>387</v>
      </c>
      <c r="M110" s="491">
        <v>14706</v>
      </c>
      <c r="N110" s="487">
        <v>1</v>
      </c>
      <c r="O110" s="487">
        <v>38</v>
      </c>
      <c r="P110" s="491">
        <v>235</v>
      </c>
      <c r="Q110" s="491">
        <v>8930</v>
      </c>
      <c r="R110" s="513">
        <v>0.60723514211886309</v>
      </c>
      <c r="S110" s="492">
        <v>38</v>
      </c>
    </row>
    <row r="111" spans="1:19" ht="14.45" customHeight="1" x14ac:dyDescent="0.2">
      <c r="A111" s="486" t="s">
        <v>2280</v>
      </c>
      <c r="B111" s="487" t="s">
        <v>2281</v>
      </c>
      <c r="C111" s="487" t="s">
        <v>468</v>
      </c>
      <c r="D111" s="487" t="s">
        <v>521</v>
      </c>
      <c r="E111" s="487" t="s">
        <v>2284</v>
      </c>
      <c r="F111" s="487" t="s">
        <v>2287</v>
      </c>
      <c r="G111" s="487" t="s">
        <v>2288</v>
      </c>
      <c r="H111" s="491">
        <v>84</v>
      </c>
      <c r="I111" s="491">
        <v>11676</v>
      </c>
      <c r="J111" s="487">
        <v>0.78121236451224407</v>
      </c>
      <c r="K111" s="487">
        <v>139</v>
      </c>
      <c r="L111" s="491">
        <v>106</v>
      </c>
      <c r="M111" s="491">
        <v>14946</v>
      </c>
      <c r="N111" s="487">
        <v>1</v>
      </c>
      <c r="O111" s="487">
        <v>141</v>
      </c>
      <c r="P111" s="491">
        <v>64</v>
      </c>
      <c r="Q111" s="491">
        <v>9152</v>
      </c>
      <c r="R111" s="513">
        <v>0.61233774923056339</v>
      </c>
      <c r="S111" s="492">
        <v>143</v>
      </c>
    </row>
    <row r="112" spans="1:19" ht="14.45" customHeight="1" x14ac:dyDescent="0.2">
      <c r="A112" s="486" t="s">
        <v>2280</v>
      </c>
      <c r="B112" s="487" t="s">
        <v>2281</v>
      </c>
      <c r="C112" s="487" t="s">
        <v>468</v>
      </c>
      <c r="D112" s="487" t="s">
        <v>521</v>
      </c>
      <c r="E112" s="487" t="s">
        <v>2284</v>
      </c>
      <c r="F112" s="487" t="s">
        <v>2289</v>
      </c>
      <c r="G112" s="487" t="s">
        <v>2290</v>
      </c>
      <c r="H112" s="491">
        <v>75</v>
      </c>
      <c r="I112" s="491">
        <v>136425</v>
      </c>
      <c r="J112" s="487">
        <v>0.80248111809133904</v>
      </c>
      <c r="K112" s="487">
        <v>1819</v>
      </c>
      <c r="L112" s="491">
        <v>93</v>
      </c>
      <c r="M112" s="491">
        <v>170004</v>
      </c>
      <c r="N112" s="487">
        <v>1</v>
      </c>
      <c r="O112" s="487">
        <v>1828</v>
      </c>
      <c r="P112" s="491">
        <v>66</v>
      </c>
      <c r="Q112" s="491">
        <v>121242</v>
      </c>
      <c r="R112" s="513">
        <v>0.71317145478929911</v>
      </c>
      <c r="S112" s="492">
        <v>1837</v>
      </c>
    </row>
    <row r="113" spans="1:19" ht="14.45" customHeight="1" x14ac:dyDescent="0.2">
      <c r="A113" s="486" t="s">
        <v>2280</v>
      </c>
      <c r="B113" s="487" t="s">
        <v>2281</v>
      </c>
      <c r="C113" s="487" t="s">
        <v>468</v>
      </c>
      <c r="D113" s="487" t="s">
        <v>521</v>
      </c>
      <c r="E113" s="487" t="s">
        <v>2284</v>
      </c>
      <c r="F113" s="487" t="s">
        <v>2291</v>
      </c>
      <c r="G113" s="487" t="s">
        <v>2292</v>
      </c>
      <c r="H113" s="491">
        <v>83</v>
      </c>
      <c r="I113" s="491">
        <v>51875</v>
      </c>
      <c r="J113" s="487">
        <v>0.78670003033060354</v>
      </c>
      <c r="K113" s="487">
        <v>625</v>
      </c>
      <c r="L113" s="491">
        <v>105</v>
      </c>
      <c r="M113" s="491">
        <v>65940</v>
      </c>
      <c r="N113" s="487">
        <v>1</v>
      </c>
      <c r="O113" s="487">
        <v>628</v>
      </c>
      <c r="P113" s="491">
        <v>62</v>
      </c>
      <c r="Q113" s="491">
        <v>39184</v>
      </c>
      <c r="R113" s="513">
        <v>0.59423718531998782</v>
      </c>
      <c r="S113" s="492">
        <v>632</v>
      </c>
    </row>
    <row r="114" spans="1:19" ht="14.45" customHeight="1" x14ac:dyDescent="0.2">
      <c r="A114" s="486" t="s">
        <v>2280</v>
      </c>
      <c r="B114" s="487" t="s">
        <v>2281</v>
      </c>
      <c r="C114" s="487" t="s">
        <v>468</v>
      </c>
      <c r="D114" s="487" t="s">
        <v>521</v>
      </c>
      <c r="E114" s="487" t="s">
        <v>2284</v>
      </c>
      <c r="F114" s="487" t="s">
        <v>2293</v>
      </c>
      <c r="G114" s="487" t="s">
        <v>2294</v>
      </c>
      <c r="H114" s="491">
        <v>42</v>
      </c>
      <c r="I114" s="491">
        <v>19782</v>
      </c>
      <c r="J114" s="487">
        <v>0.60484314804623007</v>
      </c>
      <c r="K114" s="487">
        <v>471</v>
      </c>
      <c r="L114" s="491">
        <v>69</v>
      </c>
      <c r="M114" s="491">
        <v>32706</v>
      </c>
      <c r="N114" s="487">
        <v>1</v>
      </c>
      <c r="O114" s="487">
        <v>474</v>
      </c>
      <c r="P114" s="491">
        <v>93</v>
      </c>
      <c r="Q114" s="491">
        <v>44361</v>
      </c>
      <c r="R114" s="513">
        <v>1.356356631810677</v>
      </c>
      <c r="S114" s="492">
        <v>477</v>
      </c>
    </row>
    <row r="115" spans="1:19" ht="14.45" customHeight="1" x14ac:dyDescent="0.2">
      <c r="A115" s="486" t="s">
        <v>2280</v>
      </c>
      <c r="B115" s="487" t="s">
        <v>2281</v>
      </c>
      <c r="C115" s="487" t="s">
        <v>468</v>
      </c>
      <c r="D115" s="487" t="s">
        <v>521</v>
      </c>
      <c r="E115" s="487" t="s">
        <v>2284</v>
      </c>
      <c r="F115" s="487" t="s">
        <v>2295</v>
      </c>
      <c r="G115" s="487" t="s">
        <v>2296</v>
      </c>
      <c r="H115" s="491">
        <v>421</v>
      </c>
      <c r="I115" s="491">
        <v>14033.3</v>
      </c>
      <c r="J115" s="487">
        <v>0.73217204657877455</v>
      </c>
      <c r="K115" s="487">
        <v>33.333254156769591</v>
      </c>
      <c r="L115" s="491">
        <v>575</v>
      </c>
      <c r="M115" s="491">
        <v>19166.669999999998</v>
      </c>
      <c r="N115" s="487">
        <v>1</v>
      </c>
      <c r="O115" s="487">
        <v>33.33333913043478</v>
      </c>
      <c r="P115" s="491">
        <v>620</v>
      </c>
      <c r="Q115" s="491">
        <v>20666.669999999998</v>
      </c>
      <c r="R115" s="513">
        <v>1.0782608559546338</v>
      </c>
      <c r="S115" s="492">
        <v>33.333338709677413</v>
      </c>
    </row>
    <row r="116" spans="1:19" ht="14.45" customHeight="1" x14ac:dyDescent="0.2">
      <c r="A116" s="486" t="s">
        <v>2280</v>
      </c>
      <c r="B116" s="487" t="s">
        <v>2281</v>
      </c>
      <c r="C116" s="487" t="s">
        <v>468</v>
      </c>
      <c r="D116" s="487" t="s">
        <v>521</v>
      </c>
      <c r="E116" s="487" t="s">
        <v>2284</v>
      </c>
      <c r="F116" s="487" t="s">
        <v>2297</v>
      </c>
      <c r="G116" s="487" t="s">
        <v>2298</v>
      </c>
      <c r="H116" s="491">
        <v>125</v>
      </c>
      <c r="I116" s="491">
        <v>4625</v>
      </c>
      <c r="J116" s="487">
        <v>0.51354652453919614</v>
      </c>
      <c r="K116" s="487">
        <v>37</v>
      </c>
      <c r="L116" s="491">
        <v>237</v>
      </c>
      <c r="M116" s="491">
        <v>9006</v>
      </c>
      <c r="N116" s="487">
        <v>1</v>
      </c>
      <c r="O116" s="487">
        <v>38</v>
      </c>
      <c r="P116" s="491">
        <v>218</v>
      </c>
      <c r="Q116" s="491">
        <v>8284</v>
      </c>
      <c r="R116" s="513">
        <v>0.91983122362869196</v>
      </c>
      <c r="S116" s="492">
        <v>38</v>
      </c>
    </row>
    <row r="117" spans="1:19" ht="14.45" customHeight="1" x14ac:dyDescent="0.2">
      <c r="A117" s="486" t="s">
        <v>2280</v>
      </c>
      <c r="B117" s="487" t="s">
        <v>2281</v>
      </c>
      <c r="C117" s="487" t="s">
        <v>468</v>
      </c>
      <c r="D117" s="487" t="s">
        <v>521</v>
      </c>
      <c r="E117" s="487" t="s">
        <v>2284</v>
      </c>
      <c r="F117" s="487" t="s">
        <v>2299</v>
      </c>
      <c r="G117" s="487" t="s">
        <v>2300</v>
      </c>
      <c r="H117" s="491">
        <v>33</v>
      </c>
      <c r="I117" s="491">
        <v>4389</v>
      </c>
      <c r="J117" s="487">
        <v>0.39462326919618773</v>
      </c>
      <c r="K117" s="487">
        <v>133</v>
      </c>
      <c r="L117" s="491">
        <v>83</v>
      </c>
      <c r="M117" s="491">
        <v>11122</v>
      </c>
      <c r="N117" s="487">
        <v>1</v>
      </c>
      <c r="O117" s="487">
        <v>134</v>
      </c>
      <c r="P117" s="491">
        <v>44</v>
      </c>
      <c r="Q117" s="491">
        <v>5940</v>
      </c>
      <c r="R117" s="513">
        <v>0.53407660492717135</v>
      </c>
      <c r="S117" s="492">
        <v>135</v>
      </c>
    </row>
    <row r="118" spans="1:19" ht="14.45" customHeight="1" x14ac:dyDescent="0.2">
      <c r="A118" s="486" t="s">
        <v>2280</v>
      </c>
      <c r="B118" s="487" t="s">
        <v>2281</v>
      </c>
      <c r="C118" s="487" t="s">
        <v>468</v>
      </c>
      <c r="D118" s="487" t="s">
        <v>521</v>
      </c>
      <c r="E118" s="487" t="s">
        <v>2284</v>
      </c>
      <c r="F118" s="487" t="s">
        <v>2301</v>
      </c>
      <c r="G118" s="487" t="s">
        <v>2302</v>
      </c>
      <c r="H118" s="491"/>
      <c r="I118" s="491"/>
      <c r="J118" s="487"/>
      <c r="K118" s="487"/>
      <c r="L118" s="491"/>
      <c r="M118" s="491"/>
      <c r="N118" s="487"/>
      <c r="O118" s="487"/>
      <c r="P118" s="491">
        <v>1</v>
      </c>
      <c r="Q118" s="491">
        <v>33</v>
      </c>
      <c r="R118" s="513"/>
      <c r="S118" s="492">
        <v>33</v>
      </c>
    </row>
    <row r="119" spans="1:19" ht="14.45" customHeight="1" x14ac:dyDescent="0.2">
      <c r="A119" s="486" t="s">
        <v>2280</v>
      </c>
      <c r="B119" s="487" t="s">
        <v>2281</v>
      </c>
      <c r="C119" s="487" t="s">
        <v>468</v>
      </c>
      <c r="D119" s="487" t="s">
        <v>521</v>
      </c>
      <c r="E119" s="487" t="s">
        <v>2284</v>
      </c>
      <c r="F119" s="487" t="s">
        <v>2303</v>
      </c>
      <c r="G119" s="487" t="s">
        <v>2304</v>
      </c>
      <c r="H119" s="491">
        <v>97</v>
      </c>
      <c r="I119" s="491">
        <v>68094</v>
      </c>
      <c r="J119" s="487">
        <v>0.78945903958077301</v>
      </c>
      <c r="K119" s="487">
        <v>702</v>
      </c>
      <c r="L119" s="491">
        <v>122</v>
      </c>
      <c r="M119" s="491">
        <v>86254</v>
      </c>
      <c r="N119" s="487">
        <v>1</v>
      </c>
      <c r="O119" s="487">
        <v>707</v>
      </c>
      <c r="P119" s="491">
        <v>95</v>
      </c>
      <c r="Q119" s="491">
        <v>67545</v>
      </c>
      <c r="R119" s="513">
        <v>0.78309411737426671</v>
      </c>
      <c r="S119" s="492">
        <v>711</v>
      </c>
    </row>
    <row r="120" spans="1:19" ht="14.45" customHeight="1" x14ac:dyDescent="0.2">
      <c r="A120" s="486" t="s">
        <v>2280</v>
      </c>
      <c r="B120" s="487" t="s">
        <v>2281</v>
      </c>
      <c r="C120" s="487" t="s">
        <v>468</v>
      </c>
      <c r="D120" s="487" t="s">
        <v>521</v>
      </c>
      <c r="E120" s="487" t="s">
        <v>2284</v>
      </c>
      <c r="F120" s="487" t="s">
        <v>2305</v>
      </c>
      <c r="G120" s="487" t="s">
        <v>2306</v>
      </c>
      <c r="H120" s="491">
        <v>293</v>
      </c>
      <c r="I120" s="491">
        <v>69148</v>
      </c>
      <c r="J120" s="487">
        <v>0.75003525213410993</v>
      </c>
      <c r="K120" s="487">
        <v>236</v>
      </c>
      <c r="L120" s="491">
        <v>389</v>
      </c>
      <c r="M120" s="491">
        <v>92193</v>
      </c>
      <c r="N120" s="487">
        <v>1</v>
      </c>
      <c r="O120" s="487">
        <v>237</v>
      </c>
      <c r="P120" s="491">
        <v>503</v>
      </c>
      <c r="Q120" s="491">
        <v>120217</v>
      </c>
      <c r="R120" s="513">
        <v>1.3039710173223564</v>
      </c>
      <c r="S120" s="492">
        <v>239</v>
      </c>
    </row>
    <row r="121" spans="1:19" ht="14.45" customHeight="1" x14ac:dyDescent="0.2">
      <c r="A121" s="486" t="s">
        <v>2280</v>
      </c>
      <c r="B121" s="487" t="s">
        <v>2281</v>
      </c>
      <c r="C121" s="487" t="s">
        <v>468</v>
      </c>
      <c r="D121" s="487" t="s">
        <v>521</v>
      </c>
      <c r="E121" s="487" t="s">
        <v>2284</v>
      </c>
      <c r="F121" s="487" t="s">
        <v>2307</v>
      </c>
      <c r="G121" s="487" t="s">
        <v>2308</v>
      </c>
      <c r="H121" s="491">
        <v>10</v>
      </c>
      <c r="I121" s="491">
        <v>740</v>
      </c>
      <c r="J121" s="487">
        <v>0.58039215686274515</v>
      </c>
      <c r="K121" s="487">
        <v>74</v>
      </c>
      <c r="L121" s="491">
        <v>17</v>
      </c>
      <c r="M121" s="491">
        <v>1275</v>
      </c>
      <c r="N121" s="487">
        <v>1</v>
      </c>
      <c r="O121" s="487">
        <v>75</v>
      </c>
      <c r="P121" s="491">
        <v>179</v>
      </c>
      <c r="Q121" s="491">
        <v>13604</v>
      </c>
      <c r="R121" s="513">
        <v>10.669803921568628</v>
      </c>
      <c r="S121" s="492">
        <v>76</v>
      </c>
    </row>
    <row r="122" spans="1:19" ht="14.45" customHeight="1" x14ac:dyDescent="0.2">
      <c r="A122" s="486" t="s">
        <v>2280</v>
      </c>
      <c r="B122" s="487" t="s">
        <v>2281</v>
      </c>
      <c r="C122" s="487" t="s">
        <v>468</v>
      </c>
      <c r="D122" s="487" t="s">
        <v>521</v>
      </c>
      <c r="E122" s="487" t="s">
        <v>2284</v>
      </c>
      <c r="F122" s="487" t="s">
        <v>2309</v>
      </c>
      <c r="G122" s="487" t="s">
        <v>2310</v>
      </c>
      <c r="H122" s="491">
        <v>434</v>
      </c>
      <c r="I122" s="491">
        <v>96782</v>
      </c>
      <c r="J122" s="487">
        <v>0.68738192303867951</v>
      </c>
      <c r="K122" s="487">
        <v>223</v>
      </c>
      <c r="L122" s="491">
        <v>623</v>
      </c>
      <c r="M122" s="491">
        <v>140798</v>
      </c>
      <c r="N122" s="487">
        <v>1</v>
      </c>
      <c r="O122" s="487">
        <v>226</v>
      </c>
      <c r="P122" s="491">
        <v>690</v>
      </c>
      <c r="Q122" s="491">
        <v>157320</v>
      </c>
      <c r="R122" s="513">
        <v>1.1173454168383075</v>
      </c>
      <c r="S122" s="492">
        <v>228</v>
      </c>
    </row>
    <row r="123" spans="1:19" ht="14.45" customHeight="1" x14ac:dyDescent="0.2">
      <c r="A123" s="486" t="s">
        <v>2280</v>
      </c>
      <c r="B123" s="487" t="s">
        <v>2281</v>
      </c>
      <c r="C123" s="487" t="s">
        <v>468</v>
      </c>
      <c r="D123" s="487" t="s">
        <v>521</v>
      </c>
      <c r="E123" s="487" t="s">
        <v>2284</v>
      </c>
      <c r="F123" s="487" t="s">
        <v>2311</v>
      </c>
      <c r="G123" s="487" t="s">
        <v>2312</v>
      </c>
      <c r="H123" s="491">
        <v>387</v>
      </c>
      <c r="I123" s="491">
        <v>29799</v>
      </c>
      <c r="J123" s="487">
        <v>0.71275832376578641</v>
      </c>
      <c r="K123" s="487">
        <v>77</v>
      </c>
      <c r="L123" s="491">
        <v>536</v>
      </c>
      <c r="M123" s="491">
        <v>41808</v>
      </c>
      <c r="N123" s="487">
        <v>1</v>
      </c>
      <c r="O123" s="487">
        <v>78</v>
      </c>
      <c r="P123" s="491">
        <v>291</v>
      </c>
      <c r="Q123" s="491">
        <v>22989</v>
      </c>
      <c r="R123" s="513">
        <v>0.5498708381171068</v>
      </c>
      <c r="S123" s="492">
        <v>79</v>
      </c>
    </row>
    <row r="124" spans="1:19" ht="14.45" customHeight="1" x14ac:dyDescent="0.2">
      <c r="A124" s="486" t="s">
        <v>2280</v>
      </c>
      <c r="B124" s="487" t="s">
        <v>2281</v>
      </c>
      <c r="C124" s="487" t="s">
        <v>468</v>
      </c>
      <c r="D124" s="487" t="s">
        <v>521</v>
      </c>
      <c r="E124" s="487" t="s">
        <v>2284</v>
      </c>
      <c r="F124" s="487" t="s">
        <v>2315</v>
      </c>
      <c r="G124" s="487" t="s">
        <v>2316</v>
      </c>
      <c r="H124" s="491">
        <v>70</v>
      </c>
      <c r="I124" s="491">
        <v>4130</v>
      </c>
      <c r="J124" s="487">
        <v>0.42851213944801825</v>
      </c>
      <c r="K124" s="487">
        <v>59</v>
      </c>
      <c r="L124" s="491">
        <v>158</v>
      </c>
      <c r="M124" s="491">
        <v>9638</v>
      </c>
      <c r="N124" s="487">
        <v>1</v>
      </c>
      <c r="O124" s="487">
        <v>61</v>
      </c>
      <c r="P124" s="491">
        <v>94</v>
      </c>
      <c r="Q124" s="491">
        <v>5828</v>
      </c>
      <c r="R124" s="513">
        <v>0.60468976966175558</v>
      </c>
      <c r="S124" s="492">
        <v>62</v>
      </c>
    </row>
    <row r="125" spans="1:19" ht="14.45" customHeight="1" x14ac:dyDescent="0.2">
      <c r="A125" s="486" t="s">
        <v>2280</v>
      </c>
      <c r="B125" s="487" t="s">
        <v>2281</v>
      </c>
      <c r="C125" s="487" t="s">
        <v>468</v>
      </c>
      <c r="D125" s="487" t="s">
        <v>521</v>
      </c>
      <c r="E125" s="487" t="s">
        <v>2284</v>
      </c>
      <c r="F125" s="487" t="s">
        <v>2317</v>
      </c>
      <c r="G125" s="487" t="s">
        <v>2318</v>
      </c>
      <c r="H125" s="491"/>
      <c r="I125" s="491"/>
      <c r="J125" s="487"/>
      <c r="K125" s="487"/>
      <c r="L125" s="491"/>
      <c r="M125" s="491"/>
      <c r="N125" s="487"/>
      <c r="O125" s="487"/>
      <c r="P125" s="491">
        <v>49</v>
      </c>
      <c r="Q125" s="491">
        <v>34447</v>
      </c>
      <c r="R125" s="513"/>
      <c r="S125" s="492">
        <v>703</v>
      </c>
    </row>
    <row r="126" spans="1:19" ht="14.45" customHeight="1" x14ac:dyDescent="0.2">
      <c r="A126" s="486" t="s">
        <v>2280</v>
      </c>
      <c r="B126" s="487" t="s">
        <v>2281</v>
      </c>
      <c r="C126" s="487" t="s">
        <v>468</v>
      </c>
      <c r="D126" s="487" t="s">
        <v>2269</v>
      </c>
      <c r="E126" s="487" t="s">
        <v>2284</v>
      </c>
      <c r="F126" s="487" t="s">
        <v>2285</v>
      </c>
      <c r="G126" s="487" t="s">
        <v>2286</v>
      </c>
      <c r="H126" s="491"/>
      <c r="I126" s="491"/>
      <c r="J126" s="487"/>
      <c r="K126" s="487"/>
      <c r="L126" s="491">
        <v>1</v>
      </c>
      <c r="M126" s="491">
        <v>38</v>
      </c>
      <c r="N126" s="487">
        <v>1</v>
      </c>
      <c r="O126" s="487">
        <v>38</v>
      </c>
      <c r="P126" s="491"/>
      <c r="Q126" s="491"/>
      <c r="R126" s="513"/>
      <c r="S126" s="492"/>
    </row>
    <row r="127" spans="1:19" ht="14.45" customHeight="1" x14ac:dyDescent="0.2">
      <c r="A127" s="486" t="s">
        <v>2280</v>
      </c>
      <c r="B127" s="487" t="s">
        <v>2281</v>
      </c>
      <c r="C127" s="487" t="s">
        <v>468</v>
      </c>
      <c r="D127" s="487" t="s">
        <v>2269</v>
      </c>
      <c r="E127" s="487" t="s">
        <v>2284</v>
      </c>
      <c r="F127" s="487" t="s">
        <v>2287</v>
      </c>
      <c r="G127" s="487" t="s">
        <v>2288</v>
      </c>
      <c r="H127" s="491">
        <v>1</v>
      </c>
      <c r="I127" s="491">
        <v>139</v>
      </c>
      <c r="J127" s="487"/>
      <c r="K127" s="487">
        <v>139</v>
      </c>
      <c r="L127" s="491"/>
      <c r="M127" s="491"/>
      <c r="N127" s="487"/>
      <c r="O127" s="487"/>
      <c r="P127" s="491"/>
      <c r="Q127" s="491"/>
      <c r="R127" s="513"/>
      <c r="S127" s="492"/>
    </row>
    <row r="128" spans="1:19" ht="14.45" customHeight="1" x14ac:dyDescent="0.2">
      <c r="A128" s="486" t="s">
        <v>2280</v>
      </c>
      <c r="B128" s="487" t="s">
        <v>2281</v>
      </c>
      <c r="C128" s="487" t="s">
        <v>468</v>
      </c>
      <c r="D128" s="487" t="s">
        <v>2269</v>
      </c>
      <c r="E128" s="487" t="s">
        <v>2284</v>
      </c>
      <c r="F128" s="487" t="s">
        <v>2289</v>
      </c>
      <c r="G128" s="487" t="s">
        <v>2290</v>
      </c>
      <c r="H128" s="491">
        <v>1</v>
      </c>
      <c r="I128" s="491">
        <v>1819</v>
      </c>
      <c r="J128" s="487"/>
      <c r="K128" s="487">
        <v>1819</v>
      </c>
      <c r="L128" s="491"/>
      <c r="M128" s="491"/>
      <c r="N128" s="487"/>
      <c r="O128" s="487"/>
      <c r="P128" s="491"/>
      <c r="Q128" s="491"/>
      <c r="R128" s="513"/>
      <c r="S128" s="492"/>
    </row>
    <row r="129" spans="1:19" ht="14.45" customHeight="1" x14ac:dyDescent="0.2">
      <c r="A129" s="486" t="s">
        <v>2280</v>
      </c>
      <c r="B129" s="487" t="s">
        <v>2281</v>
      </c>
      <c r="C129" s="487" t="s">
        <v>468</v>
      </c>
      <c r="D129" s="487" t="s">
        <v>2269</v>
      </c>
      <c r="E129" s="487" t="s">
        <v>2284</v>
      </c>
      <c r="F129" s="487" t="s">
        <v>2291</v>
      </c>
      <c r="G129" s="487" t="s">
        <v>2292</v>
      </c>
      <c r="H129" s="491">
        <v>1</v>
      </c>
      <c r="I129" s="491">
        <v>625</v>
      </c>
      <c r="J129" s="487"/>
      <c r="K129" s="487">
        <v>625</v>
      </c>
      <c r="L129" s="491"/>
      <c r="M129" s="491"/>
      <c r="N129" s="487"/>
      <c r="O129" s="487"/>
      <c r="P129" s="491"/>
      <c r="Q129" s="491"/>
      <c r="R129" s="513"/>
      <c r="S129" s="492"/>
    </row>
    <row r="130" spans="1:19" ht="14.45" customHeight="1" x14ac:dyDescent="0.2">
      <c r="A130" s="486" t="s">
        <v>2280</v>
      </c>
      <c r="B130" s="487" t="s">
        <v>2281</v>
      </c>
      <c r="C130" s="487" t="s">
        <v>468</v>
      </c>
      <c r="D130" s="487" t="s">
        <v>2269</v>
      </c>
      <c r="E130" s="487" t="s">
        <v>2284</v>
      </c>
      <c r="F130" s="487" t="s">
        <v>2303</v>
      </c>
      <c r="G130" s="487" t="s">
        <v>2304</v>
      </c>
      <c r="H130" s="491">
        <v>1</v>
      </c>
      <c r="I130" s="491">
        <v>702</v>
      </c>
      <c r="J130" s="487"/>
      <c r="K130" s="487">
        <v>702</v>
      </c>
      <c r="L130" s="491"/>
      <c r="M130" s="491"/>
      <c r="N130" s="487"/>
      <c r="O130" s="487"/>
      <c r="P130" s="491"/>
      <c r="Q130" s="491"/>
      <c r="R130" s="513"/>
      <c r="S130" s="492"/>
    </row>
    <row r="131" spans="1:19" ht="14.45" customHeight="1" x14ac:dyDescent="0.2">
      <c r="A131" s="486" t="s">
        <v>2280</v>
      </c>
      <c r="B131" s="487" t="s">
        <v>2281</v>
      </c>
      <c r="C131" s="487" t="s">
        <v>468</v>
      </c>
      <c r="D131" s="487" t="s">
        <v>2269</v>
      </c>
      <c r="E131" s="487" t="s">
        <v>2284</v>
      </c>
      <c r="F131" s="487" t="s">
        <v>2309</v>
      </c>
      <c r="G131" s="487" t="s">
        <v>2310</v>
      </c>
      <c r="H131" s="491">
        <v>1</v>
      </c>
      <c r="I131" s="491">
        <v>223</v>
      </c>
      <c r="J131" s="487"/>
      <c r="K131" s="487">
        <v>223</v>
      </c>
      <c r="L131" s="491"/>
      <c r="M131" s="491"/>
      <c r="N131" s="487"/>
      <c r="O131" s="487"/>
      <c r="P131" s="491"/>
      <c r="Q131" s="491"/>
      <c r="R131" s="513"/>
      <c r="S131" s="492"/>
    </row>
    <row r="132" spans="1:19" ht="14.45" customHeight="1" x14ac:dyDescent="0.2">
      <c r="A132" s="486" t="s">
        <v>2280</v>
      </c>
      <c r="B132" s="487" t="s">
        <v>2281</v>
      </c>
      <c r="C132" s="487" t="s">
        <v>468</v>
      </c>
      <c r="D132" s="487" t="s">
        <v>2269</v>
      </c>
      <c r="E132" s="487" t="s">
        <v>2284</v>
      </c>
      <c r="F132" s="487" t="s">
        <v>2311</v>
      </c>
      <c r="G132" s="487" t="s">
        <v>2312</v>
      </c>
      <c r="H132" s="491">
        <v>3</v>
      </c>
      <c r="I132" s="491">
        <v>231</v>
      </c>
      <c r="J132" s="487"/>
      <c r="K132" s="487">
        <v>77</v>
      </c>
      <c r="L132" s="491"/>
      <c r="M132" s="491"/>
      <c r="N132" s="487"/>
      <c r="O132" s="487"/>
      <c r="P132" s="491"/>
      <c r="Q132" s="491"/>
      <c r="R132" s="513"/>
      <c r="S132" s="492"/>
    </row>
    <row r="133" spans="1:19" ht="14.45" customHeight="1" x14ac:dyDescent="0.2">
      <c r="A133" s="486" t="s">
        <v>2280</v>
      </c>
      <c r="B133" s="487" t="s">
        <v>2281</v>
      </c>
      <c r="C133" s="487" t="s">
        <v>468</v>
      </c>
      <c r="D133" s="487" t="s">
        <v>2268</v>
      </c>
      <c r="E133" s="487" t="s">
        <v>2284</v>
      </c>
      <c r="F133" s="487" t="s">
        <v>2285</v>
      </c>
      <c r="G133" s="487" t="s">
        <v>2286</v>
      </c>
      <c r="H133" s="491">
        <v>4</v>
      </c>
      <c r="I133" s="491">
        <v>148</v>
      </c>
      <c r="J133" s="487"/>
      <c r="K133" s="487">
        <v>37</v>
      </c>
      <c r="L133" s="491"/>
      <c r="M133" s="491"/>
      <c r="N133" s="487"/>
      <c r="O133" s="487"/>
      <c r="P133" s="491"/>
      <c r="Q133" s="491"/>
      <c r="R133" s="513"/>
      <c r="S133" s="492"/>
    </row>
    <row r="134" spans="1:19" ht="14.45" customHeight="1" x14ac:dyDescent="0.2">
      <c r="A134" s="486" t="s">
        <v>2280</v>
      </c>
      <c r="B134" s="487" t="s">
        <v>2281</v>
      </c>
      <c r="C134" s="487" t="s">
        <v>468</v>
      </c>
      <c r="D134" s="487" t="s">
        <v>2268</v>
      </c>
      <c r="E134" s="487" t="s">
        <v>2284</v>
      </c>
      <c r="F134" s="487" t="s">
        <v>2287</v>
      </c>
      <c r="G134" s="487" t="s">
        <v>2288</v>
      </c>
      <c r="H134" s="491">
        <v>2</v>
      </c>
      <c r="I134" s="491">
        <v>278</v>
      </c>
      <c r="J134" s="487"/>
      <c r="K134" s="487">
        <v>139</v>
      </c>
      <c r="L134" s="491"/>
      <c r="M134" s="491"/>
      <c r="N134" s="487"/>
      <c r="O134" s="487"/>
      <c r="P134" s="491"/>
      <c r="Q134" s="491"/>
      <c r="R134" s="513"/>
      <c r="S134" s="492"/>
    </row>
    <row r="135" spans="1:19" ht="14.45" customHeight="1" x14ac:dyDescent="0.2">
      <c r="A135" s="486" t="s">
        <v>2280</v>
      </c>
      <c r="B135" s="487" t="s">
        <v>2281</v>
      </c>
      <c r="C135" s="487" t="s">
        <v>468</v>
      </c>
      <c r="D135" s="487" t="s">
        <v>2268</v>
      </c>
      <c r="E135" s="487" t="s">
        <v>2284</v>
      </c>
      <c r="F135" s="487" t="s">
        <v>2289</v>
      </c>
      <c r="G135" s="487" t="s">
        <v>2290</v>
      </c>
      <c r="H135" s="491">
        <v>1</v>
      </c>
      <c r="I135" s="491">
        <v>1819</v>
      </c>
      <c r="J135" s="487"/>
      <c r="K135" s="487">
        <v>1819</v>
      </c>
      <c r="L135" s="491"/>
      <c r="M135" s="491"/>
      <c r="N135" s="487"/>
      <c r="O135" s="487"/>
      <c r="P135" s="491"/>
      <c r="Q135" s="491"/>
      <c r="R135" s="513"/>
      <c r="S135" s="492"/>
    </row>
    <row r="136" spans="1:19" ht="14.45" customHeight="1" x14ac:dyDescent="0.2">
      <c r="A136" s="486" t="s">
        <v>2280</v>
      </c>
      <c r="B136" s="487" t="s">
        <v>2281</v>
      </c>
      <c r="C136" s="487" t="s">
        <v>468</v>
      </c>
      <c r="D136" s="487" t="s">
        <v>2268</v>
      </c>
      <c r="E136" s="487" t="s">
        <v>2284</v>
      </c>
      <c r="F136" s="487" t="s">
        <v>2291</v>
      </c>
      <c r="G136" s="487" t="s">
        <v>2292</v>
      </c>
      <c r="H136" s="491">
        <v>2</v>
      </c>
      <c r="I136" s="491">
        <v>1250</v>
      </c>
      <c r="J136" s="487"/>
      <c r="K136" s="487">
        <v>625</v>
      </c>
      <c r="L136" s="491"/>
      <c r="M136" s="491"/>
      <c r="N136" s="487"/>
      <c r="O136" s="487"/>
      <c r="P136" s="491"/>
      <c r="Q136" s="491"/>
      <c r="R136" s="513"/>
      <c r="S136" s="492"/>
    </row>
    <row r="137" spans="1:19" ht="14.45" customHeight="1" x14ac:dyDescent="0.2">
      <c r="A137" s="486" t="s">
        <v>2280</v>
      </c>
      <c r="B137" s="487" t="s">
        <v>2281</v>
      </c>
      <c r="C137" s="487" t="s">
        <v>468</v>
      </c>
      <c r="D137" s="487" t="s">
        <v>2268</v>
      </c>
      <c r="E137" s="487" t="s">
        <v>2284</v>
      </c>
      <c r="F137" s="487" t="s">
        <v>2293</v>
      </c>
      <c r="G137" s="487" t="s">
        <v>2294</v>
      </c>
      <c r="H137" s="491">
        <v>1</v>
      </c>
      <c r="I137" s="491">
        <v>471</v>
      </c>
      <c r="J137" s="487"/>
      <c r="K137" s="487">
        <v>471</v>
      </c>
      <c r="L137" s="491"/>
      <c r="M137" s="491"/>
      <c r="N137" s="487"/>
      <c r="O137" s="487"/>
      <c r="P137" s="491"/>
      <c r="Q137" s="491"/>
      <c r="R137" s="513"/>
      <c r="S137" s="492"/>
    </row>
    <row r="138" spans="1:19" ht="14.45" customHeight="1" x14ac:dyDescent="0.2">
      <c r="A138" s="486" t="s">
        <v>2280</v>
      </c>
      <c r="B138" s="487" t="s">
        <v>2281</v>
      </c>
      <c r="C138" s="487" t="s">
        <v>468</v>
      </c>
      <c r="D138" s="487" t="s">
        <v>2268</v>
      </c>
      <c r="E138" s="487" t="s">
        <v>2284</v>
      </c>
      <c r="F138" s="487" t="s">
        <v>2295</v>
      </c>
      <c r="G138" s="487" t="s">
        <v>2296</v>
      </c>
      <c r="H138" s="491">
        <v>2</v>
      </c>
      <c r="I138" s="491">
        <v>66.66</v>
      </c>
      <c r="J138" s="487"/>
      <c r="K138" s="487">
        <v>33.33</v>
      </c>
      <c r="L138" s="491"/>
      <c r="M138" s="491"/>
      <c r="N138" s="487"/>
      <c r="O138" s="487"/>
      <c r="P138" s="491"/>
      <c r="Q138" s="491"/>
      <c r="R138" s="513"/>
      <c r="S138" s="492"/>
    </row>
    <row r="139" spans="1:19" ht="14.45" customHeight="1" x14ac:dyDescent="0.2">
      <c r="A139" s="486" t="s">
        <v>2280</v>
      </c>
      <c r="B139" s="487" t="s">
        <v>2281</v>
      </c>
      <c r="C139" s="487" t="s">
        <v>468</v>
      </c>
      <c r="D139" s="487" t="s">
        <v>2268</v>
      </c>
      <c r="E139" s="487" t="s">
        <v>2284</v>
      </c>
      <c r="F139" s="487" t="s">
        <v>2297</v>
      </c>
      <c r="G139" s="487" t="s">
        <v>2298</v>
      </c>
      <c r="H139" s="491">
        <v>2</v>
      </c>
      <c r="I139" s="491">
        <v>74</v>
      </c>
      <c r="J139" s="487"/>
      <c r="K139" s="487">
        <v>37</v>
      </c>
      <c r="L139" s="491"/>
      <c r="M139" s="491"/>
      <c r="N139" s="487"/>
      <c r="O139" s="487"/>
      <c r="P139" s="491"/>
      <c r="Q139" s="491"/>
      <c r="R139" s="513"/>
      <c r="S139" s="492"/>
    </row>
    <row r="140" spans="1:19" ht="14.45" customHeight="1" x14ac:dyDescent="0.2">
      <c r="A140" s="486" t="s">
        <v>2280</v>
      </c>
      <c r="B140" s="487" t="s">
        <v>2281</v>
      </c>
      <c r="C140" s="487" t="s">
        <v>468</v>
      </c>
      <c r="D140" s="487" t="s">
        <v>2268</v>
      </c>
      <c r="E140" s="487" t="s">
        <v>2284</v>
      </c>
      <c r="F140" s="487" t="s">
        <v>2303</v>
      </c>
      <c r="G140" s="487" t="s">
        <v>2304</v>
      </c>
      <c r="H140" s="491">
        <v>2</v>
      </c>
      <c r="I140" s="491">
        <v>1404</v>
      </c>
      <c r="J140" s="487"/>
      <c r="K140" s="487">
        <v>702</v>
      </c>
      <c r="L140" s="491"/>
      <c r="M140" s="491"/>
      <c r="N140" s="487"/>
      <c r="O140" s="487"/>
      <c r="P140" s="491"/>
      <c r="Q140" s="491"/>
      <c r="R140" s="513"/>
      <c r="S140" s="492"/>
    </row>
    <row r="141" spans="1:19" ht="14.45" customHeight="1" x14ac:dyDescent="0.2">
      <c r="A141" s="486" t="s">
        <v>2280</v>
      </c>
      <c r="B141" s="487" t="s">
        <v>2281</v>
      </c>
      <c r="C141" s="487" t="s">
        <v>468</v>
      </c>
      <c r="D141" s="487" t="s">
        <v>2268</v>
      </c>
      <c r="E141" s="487" t="s">
        <v>2284</v>
      </c>
      <c r="F141" s="487" t="s">
        <v>2305</v>
      </c>
      <c r="G141" s="487" t="s">
        <v>2306</v>
      </c>
      <c r="H141" s="491">
        <v>1</v>
      </c>
      <c r="I141" s="491">
        <v>236</v>
      </c>
      <c r="J141" s="487"/>
      <c r="K141" s="487">
        <v>236</v>
      </c>
      <c r="L141" s="491"/>
      <c r="M141" s="491"/>
      <c r="N141" s="487"/>
      <c r="O141" s="487"/>
      <c r="P141" s="491"/>
      <c r="Q141" s="491"/>
      <c r="R141" s="513"/>
      <c r="S141" s="492"/>
    </row>
    <row r="142" spans="1:19" ht="14.45" customHeight="1" x14ac:dyDescent="0.2">
      <c r="A142" s="486" t="s">
        <v>2280</v>
      </c>
      <c r="B142" s="487" t="s">
        <v>2281</v>
      </c>
      <c r="C142" s="487" t="s">
        <v>468</v>
      </c>
      <c r="D142" s="487" t="s">
        <v>2268</v>
      </c>
      <c r="E142" s="487" t="s">
        <v>2284</v>
      </c>
      <c r="F142" s="487" t="s">
        <v>2309</v>
      </c>
      <c r="G142" s="487" t="s">
        <v>2310</v>
      </c>
      <c r="H142" s="491">
        <v>4</v>
      </c>
      <c r="I142" s="491">
        <v>892</v>
      </c>
      <c r="J142" s="487"/>
      <c r="K142" s="487">
        <v>223</v>
      </c>
      <c r="L142" s="491"/>
      <c r="M142" s="491"/>
      <c r="N142" s="487"/>
      <c r="O142" s="487"/>
      <c r="P142" s="491"/>
      <c r="Q142" s="491"/>
      <c r="R142" s="513"/>
      <c r="S142" s="492"/>
    </row>
    <row r="143" spans="1:19" ht="14.45" customHeight="1" x14ac:dyDescent="0.2">
      <c r="A143" s="486" t="s">
        <v>2280</v>
      </c>
      <c r="B143" s="487" t="s">
        <v>2281</v>
      </c>
      <c r="C143" s="487" t="s">
        <v>468</v>
      </c>
      <c r="D143" s="487" t="s">
        <v>2268</v>
      </c>
      <c r="E143" s="487" t="s">
        <v>2284</v>
      </c>
      <c r="F143" s="487" t="s">
        <v>2311</v>
      </c>
      <c r="G143" s="487" t="s">
        <v>2312</v>
      </c>
      <c r="H143" s="491">
        <v>6</v>
      </c>
      <c r="I143" s="491">
        <v>462</v>
      </c>
      <c r="J143" s="487"/>
      <c r="K143" s="487">
        <v>77</v>
      </c>
      <c r="L143" s="491"/>
      <c r="M143" s="491"/>
      <c r="N143" s="487"/>
      <c r="O143" s="487"/>
      <c r="P143" s="491"/>
      <c r="Q143" s="491"/>
      <c r="R143" s="513"/>
      <c r="S143" s="492"/>
    </row>
    <row r="144" spans="1:19" ht="14.45" customHeight="1" x14ac:dyDescent="0.2">
      <c r="A144" s="486" t="s">
        <v>2280</v>
      </c>
      <c r="B144" s="487" t="s">
        <v>2281</v>
      </c>
      <c r="C144" s="487" t="s">
        <v>468</v>
      </c>
      <c r="D144" s="487" t="s">
        <v>2268</v>
      </c>
      <c r="E144" s="487" t="s">
        <v>2284</v>
      </c>
      <c r="F144" s="487" t="s">
        <v>2315</v>
      </c>
      <c r="G144" s="487" t="s">
        <v>2316</v>
      </c>
      <c r="H144" s="491">
        <v>1</v>
      </c>
      <c r="I144" s="491">
        <v>59</v>
      </c>
      <c r="J144" s="487"/>
      <c r="K144" s="487">
        <v>59</v>
      </c>
      <c r="L144" s="491"/>
      <c r="M144" s="491"/>
      <c r="N144" s="487"/>
      <c r="O144" s="487"/>
      <c r="P144" s="491"/>
      <c r="Q144" s="491"/>
      <c r="R144" s="513"/>
      <c r="S144" s="492"/>
    </row>
    <row r="145" spans="1:19" ht="14.45" customHeight="1" x14ac:dyDescent="0.2">
      <c r="A145" s="486" t="s">
        <v>2280</v>
      </c>
      <c r="B145" s="487" t="s">
        <v>2281</v>
      </c>
      <c r="C145" s="487" t="s">
        <v>468</v>
      </c>
      <c r="D145" s="487" t="s">
        <v>2273</v>
      </c>
      <c r="E145" s="487" t="s">
        <v>2284</v>
      </c>
      <c r="F145" s="487" t="s">
        <v>2285</v>
      </c>
      <c r="G145" s="487" t="s">
        <v>2286</v>
      </c>
      <c r="H145" s="491">
        <v>84</v>
      </c>
      <c r="I145" s="491">
        <v>3108</v>
      </c>
      <c r="J145" s="487"/>
      <c r="K145" s="487">
        <v>37</v>
      </c>
      <c r="L145" s="491"/>
      <c r="M145" s="491"/>
      <c r="N145" s="487"/>
      <c r="O145" s="487"/>
      <c r="P145" s="491"/>
      <c r="Q145" s="491"/>
      <c r="R145" s="513"/>
      <c r="S145" s="492"/>
    </row>
    <row r="146" spans="1:19" ht="14.45" customHeight="1" x14ac:dyDescent="0.2">
      <c r="A146" s="486" t="s">
        <v>2280</v>
      </c>
      <c r="B146" s="487" t="s">
        <v>2281</v>
      </c>
      <c r="C146" s="487" t="s">
        <v>468</v>
      </c>
      <c r="D146" s="487" t="s">
        <v>2273</v>
      </c>
      <c r="E146" s="487" t="s">
        <v>2284</v>
      </c>
      <c r="F146" s="487" t="s">
        <v>2287</v>
      </c>
      <c r="G146" s="487" t="s">
        <v>2288</v>
      </c>
      <c r="H146" s="491">
        <v>12</v>
      </c>
      <c r="I146" s="491">
        <v>1668</v>
      </c>
      <c r="J146" s="487"/>
      <c r="K146" s="487">
        <v>139</v>
      </c>
      <c r="L146" s="491"/>
      <c r="M146" s="491"/>
      <c r="N146" s="487"/>
      <c r="O146" s="487"/>
      <c r="P146" s="491"/>
      <c r="Q146" s="491"/>
      <c r="R146" s="513"/>
      <c r="S146" s="492"/>
    </row>
    <row r="147" spans="1:19" ht="14.45" customHeight="1" x14ac:dyDescent="0.2">
      <c r="A147" s="486" t="s">
        <v>2280</v>
      </c>
      <c r="B147" s="487" t="s">
        <v>2281</v>
      </c>
      <c r="C147" s="487" t="s">
        <v>468</v>
      </c>
      <c r="D147" s="487" t="s">
        <v>2273</v>
      </c>
      <c r="E147" s="487" t="s">
        <v>2284</v>
      </c>
      <c r="F147" s="487" t="s">
        <v>2289</v>
      </c>
      <c r="G147" s="487" t="s">
        <v>2290</v>
      </c>
      <c r="H147" s="491">
        <v>11</v>
      </c>
      <c r="I147" s="491">
        <v>20009</v>
      </c>
      <c r="J147" s="487"/>
      <c r="K147" s="487">
        <v>1819</v>
      </c>
      <c r="L147" s="491"/>
      <c r="M147" s="491"/>
      <c r="N147" s="487"/>
      <c r="O147" s="487"/>
      <c r="P147" s="491"/>
      <c r="Q147" s="491"/>
      <c r="R147" s="513"/>
      <c r="S147" s="492"/>
    </row>
    <row r="148" spans="1:19" ht="14.45" customHeight="1" x14ac:dyDescent="0.2">
      <c r="A148" s="486" t="s">
        <v>2280</v>
      </c>
      <c r="B148" s="487" t="s">
        <v>2281</v>
      </c>
      <c r="C148" s="487" t="s">
        <v>468</v>
      </c>
      <c r="D148" s="487" t="s">
        <v>2273</v>
      </c>
      <c r="E148" s="487" t="s">
        <v>2284</v>
      </c>
      <c r="F148" s="487" t="s">
        <v>2291</v>
      </c>
      <c r="G148" s="487" t="s">
        <v>2292</v>
      </c>
      <c r="H148" s="491">
        <v>12</v>
      </c>
      <c r="I148" s="491">
        <v>7500</v>
      </c>
      <c r="J148" s="487"/>
      <c r="K148" s="487">
        <v>625</v>
      </c>
      <c r="L148" s="491"/>
      <c r="M148" s="491"/>
      <c r="N148" s="487"/>
      <c r="O148" s="487"/>
      <c r="P148" s="491"/>
      <c r="Q148" s="491"/>
      <c r="R148" s="513"/>
      <c r="S148" s="492"/>
    </row>
    <row r="149" spans="1:19" ht="14.45" customHeight="1" x14ac:dyDescent="0.2">
      <c r="A149" s="486" t="s">
        <v>2280</v>
      </c>
      <c r="B149" s="487" t="s">
        <v>2281</v>
      </c>
      <c r="C149" s="487" t="s">
        <v>468</v>
      </c>
      <c r="D149" s="487" t="s">
        <v>2273</v>
      </c>
      <c r="E149" s="487" t="s">
        <v>2284</v>
      </c>
      <c r="F149" s="487" t="s">
        <v>2293</v>
      </c>
      <c r="G149" s="487" t="s">
        <v>2294</v>
      </c>
      <c r="H149" s="491">
        <v>4</v>
      </c>
      <c r="I149" s="491">
        <v>1884</v>
      </c>
      <c r="J149" s="487"/>
      <c r="K149" s="487">
        <v>471</v>
      </c>
      <c r="L149" s="491"/>
      <c r="M149" s="491"/>
      <c r="N149" s="487"/>
      <c r="O149" s="487"/>
      <c r="P149" s="491"/>
      <c r="Q149" s="491"/>
      <c r="R149" s="513"/>
      <c r="S149" s="492"/>
    </row>
    <row r="150" spans="1:19" ht="14.45" customHeight="1" x14ac:dyDescent="0.2">
      <c r="A150" s="486" t="s">
        <v>2280</v>
      </c>
      <c r="B150" s="487" t="s">
        <v>2281</v>
      </c>
      <c r="C150" s="487" t="s">
        <v>468</v>
      </c>
      <c r="D150" s="487" t="s">
        <v>2273</v>
      </c>
      <c r="E150" s="487" t="s">
        <v>2284</v>
      </c>
      <c r="F150" s="487" t="s">
        <v>2295</v>
      </c>
      <c r="G150" s="487" t="s">
        <v>2296</v>
      </c>
      <c r="H150" s="491">
        <v>21</v>
      </c>
      <c r="I150" s="491">
        <v>699.9899999999999</v>
      </c>
      <c r="J150" s="487"/>
      <c r="K150" s="487">
        <v>33.332857142857137</v>
      </c>
      <c r="L150" s="491"/>
      <c r="M150" s="491"/>
      <c r="N150" s="487"/>
      <c r="O150" s="487"/>
      <c r="P150" s="491"/>
      <c r="Q150" s="491"/>
      <c r="R150" s="513"/>
      <c r="S150" s="492"/>
    </row>
    <row r="151" spans="1:19" ht="14.45" customHeight="1" x14ac:dyDescent="0.2">
      <c r="A151" s="486" t="s">
        <v>2280</v>
      </c>
      <c r="B151" s="487" t="s">
        <v>2281</v>
      </c>
      <c r="C151" s="487" t="s">
        <v>468</v>
      </c>
      <c r="D151" s="487" t="s">
        <v>2273</v>
      </c>
      <c r="E151" s="487" t="s">
        <v>2284</v>
      </c>
      <c r="F151" s="487" t="s">
        <v>2297</v>
      </c>
      <c r="G151" s="487" t="s">
        <v>2298</v>
      </c>
      <c r="H151" s="491">
        <v>79</v>
      </c>
      <c r="I151" s="491">
        <v>2923</v>
      </c>
      <c r="J151" s="487"/>
      <c r="K151" s="487">
        <v>37</v>
      </c>
      <c r="L151" s="491"/>
      <c r="M151" s="491"/>
      <c r="N151" s="487"/>
      <c r="O151" s="487"/>
      <c r="P151" s="491"/>
      <c r="Q151" s="491"/>
      <c r="R151" s="513"/>
      <c r="S151" s="492"/>
    </row>
    <row r="152" spans="1:19" ht="14.45" customHeight="1" x14ac:dyDescent="0.2">
      <c r="A152" s="486" t="s">
        <v>2280</v>
      </c>
      <c r="B152" s="487" t="s">
        <v>2281</v>
      </c>
      <c r="C152" s="487" t="s">
        <v>468</v>
      </c>
      <c r="D152" s="487" t="s">
        <v>2273</v>
      </c>
      <c r="E152" s="487" t="s">
        <v>2284</v>
      </c>
      <c r="F152" s="487" t="s">
        <v>2303</v>
      </c>
      <c r="G152" s="487" t="s">
        <v>2304</v>
      </c>
      <c r="H152" s="491">
        <v>15</v>
      </c>
      <c r="I152" s="491">
        <v>10530</v>
      </c>
      <c r="J152" s="487"/>
      <c r="K152" s="487">
        <v>702</v>
      </c>
      <c r="L152" s="491"/>
      <c r="M152" s="491"/>
      <c r="N152" s="487"/>
      <c r="O152" s="487"/>
      <c r="P152" s="491"/>
      <c r="Q152" s="491"/>
      <c r="R152" s="513"/>
      <c r="S152" s="492"/>
    </row>
    <row r="153" spans="1:19" ht="14.45" customHeight="1" x14ac:dyDescent="0.2">
      <c r="A153" s="486" t="s">
        <v>2280</v>
      </c>
      <c r="B153" s="487" t="s">
        <v>2281</v>
      </c>
      <c r="C153" s="487" t="s">
        <v>468</v>
      </c>
      <c r="D153" s="487" t="s">
        <v>2273</v>
      </c>
      <c r="E153" s="487" t="s">
        <v>2284</v>
      </c>
      <c r="F153" s="487" t="s">
        <v>2305</v>
      </c>
      <c r="G153" s="487" t="s">
        <v>2306</v>
      </c>
      <c r="H153" s="491">
        <v>7</v>
      </c>
      <c r="I153" s="491">
        <v>1652</v>
      </c>
      <c r="J153" s="487"/>
      <c r="K153" s="487">
        <v>236</v>
      </c>
      <c r="L153" s="491"/>
      <c r="M153" s="491"/>
      <c r="N153" s="487"/>
      <c r="O153" s="487"/>
      <c r="P153" s="491"/>
      <c r="Q153" s="491"/>
      <c r="R153" s="513"/>
      <c r="S153" s="492"/>
    </row>
    <row r="154" spans="1:19" ht="14.45" customHeight="1" x14ac:dyDescent="0.2">
      <c r="A154" s="486" t="s">
        <v>2280</v>
      </c>
      <c r="B154" s="487" t="s">
        <v>2281</v>
      </c>
      <c r="C154" s="487" t="s">
        <v>468</v>
      </c>
      <c r="D154" s="487" t="s">
        <v>2273</v>
      </c>
      <c r="E154" s="487" t="s">
        <v>2284</v>
      </c>
      <c r="F154" s="487" t="s">
        <v>2309</v>
      </c>
      <c r="G154" s="487" t="s">
        <v>2310</v>
      </c>
      <c r="H154" s="491">
        <v>26</v>
      </c>
      <c r="I154" s="491">
        <v>5798</v>
      </c>
      <c r="J154" s="487"/>
      <c r="K154" s="487">
        <v>223</v>
      </c>
      <c r="L154" s="491"/>
      <c r="M154" s="491"/>
      <c r="N154" s="487"/>
      <c r="O154" s="487"/>
      <c r="P154" s="491"/>
      <c r="Q154" s="491"/>
      <c r="R154" s="513"/>
      <c r="S154" s="492"/>
    </row>
    <row r="155" spans="1:19" ht="14.45" customHeight="1" x14ac:dyDescent="0.2">
      <c r="A155" s="486" t="s">
        <v>2280</v>
      </c>
      <c r="B155" s="487" t="s">
        <v>2281</v>
      </c>
      <c r="C155" s="487" t="s">
        <v>468</v>
      </c>
      <c r="D155" s="487" t="s">
        <v>2273</v>
      </c>
      <c r="E155" s="487" t="s">
        <v>2284</v>
      </c>
      <c r="F155" s="487" t="s">
        <v>2311</v>
      </c>
      <c r="G155" s="487" t="s">
        <v>2312</v>
      </c>
      <c r="H155" s="491">
        <v>36</v>
      </c>
      <c r="I155" s="491">
        <v>2772</v>
      </c>
      <c r="J155" s="487"/>
      <c r="K155" s="487">
        <v>77</v>
      </c>
      <c r="L155" s="491"/>
      <c r="M155" s="491"/>
      <c r="N155" s="487"/>
      <c r="O155" s="487"/>
      <c r="P155" s="491"/>
      <c r="Q155" s="491"/>
      <c r="R155" s="513"/>
      <c r="S155" s="492"/>
    </row>
    <row r="156" spans="1:19" ht="14.45" customHeight="1" x14ac:dyDescent="0.2">
      <c r="A156" s="486" t="s">
        <v>2280</v>
      </c>
      <c r="B156" s="487" t="s">
        <v>2281</v>
      </c>
      <c r="C156" s="487" t="s">
        <v>468</v>
      </c>
      <c r="D156" s="487" t="s">
        <v>2273</v>
      </c>
      <c r="E156" s="487" t="s">
        <v>2284</v>
      </c>
      <c r="F156" s="487" t="s">
        <v>2315</v>
      </c>
      <c r="G156" s="487" t="s">
        <v>2316</v>
      </c>
      <c r="H156" s="491">
        <v>48</v>
      </c>
      <c r="I156" s="491">
        <v>2832</v>
      </c>
      <c r="J156" s="487"/>
      <c r="K156" s="487">
        <v>59</v>
      </c>
      <c r="L156" s="491"/>
      <c r="M156" s="491"/>
      <c r="N156" s="487"/>
      <c r="O156" s="487"/>
      <c r="P156" s="491"/>
      <c r="Q156" s="491"/>
      <c r="R156" s="513"/>
      <c r="S156" s="492"/>
    </row>
    <row r="157" spans="1:19" ht="14.45" customHeight="1" x14ac:dyDescent="0.2">
      <c r="A157" s="486" t="s">
        <v>2280</v>
      </c>
      <c r="B157" s="487" t="s">
        <v>2281</v>
      </c>
      <c r="C157" s="487" t="s">
        <v>468</v>
      </c>
      <c r="D157" s="487" t="s">
        <v>518</v>
      </c>
      <c r="E157" s="487" t="s">
        <v>2284</v>
      </c>
      <c r="F157" s="487" t="s">
        <v>2285</v>
      </c>
      <c r="G157" s="487" t="s">
        <v>2286</v>
      </c>
      <c r="H157" s="491">
        <v>44</v>
      </c>
      <c r="I157" s="491">
        <v>1628</v>
      </c>
      <c r="J157" s="487">
        <v>0.16800825593395252</v>
      </c>
      <c r="K157" s="487">
        <v>37</v>
      </c>
      <c r="L157" s="491">
        <v>255</v>
      </c>
      <c r="M157" s="491">
        <v>9690</v>
      </c>
      <c r="N157" s="487">
        <v>1</v>
      </c>
      <c r="O157" s="487">
        <v>38</v>
      </c>
      <c r="P157" s="491">
        <v>75</v>
      </c>
      <c r="Q157" s="491">
        <v>2850</v>
      </c>
      <c r="R157" s="513">
        <v>0.29411764705882354</v>
      </c>
      <c r="S157" s="492">
        <v>38</v>
      </c>
    </row>
    <row r="158" spans="1:19" ht="14.45" customHeight="1" x14ac:dyDescent="0.2">
      <c r="A158" s="486" t="s">
        <v>2280</v>
      </c>
      <c r="B158" s="487" t="s">
        <v>2281</v>
      </c>
      <c r="C158" s="487" t="s">
        <v>468</v>
      </c>
      <c r="D158" s="487" t="s">
        <v>518</v>
      </c>
      <c r="E158" s="487" t="s">
        <v>2284</v>
      </c>
      <c r="F158" s="487" t="s">
        <v>2287</v>
      </c>
      <c r="G158" s="487" t="s">
        <v>2288</v>
      </c>
      <c r="H158" s="491">
        <v>7</v>
      </c>
      <c r="I158" s="491">
        <v>973</v>
      </c>
      <c r="J158" s="487">
        <v>0.1189777451699682</v>
      </c>
      <c r="K158" s="487">
        <v>139</v>
      </c>
      <c r="L158" s="491">
        <v>58</v>
      </c>
      <c r="M158" s="491">
        <v>8178</v>
      </c>
      <c r="N158" s="487">
        <v>1</v>
      </c>
      <c r="O158" s="487">
        <v>141</v>
      </c>
      <c r="P158" s="491">
        <v>21</v>
      </c>
      <c r="Q158" s="491">
        <v>3003</v>
      </c>
      <c r="R158" s="513">
        <v>0.36720469552457813</v>
      </c>
      <c r="S158" s="492">
        <v>143</v>
      </c>
    </row>
    <row r="159" spans="1:19" ht="14.45" customHeight="1" x14ac:dyDescent="0.2">
      <c r="A159" s="486" t="s">
        <v>2280</v>
      </c>
      <c r="B159" s="487" t="s">
        <v>2281</v>
      </c>
      <c r="C159" s="487" t="s">
        <v>468</v>
      </c>
      <c r="D159" s="487" t="s">
        <v>518</v>
      </c>
      <c r="E159" s="487" t="s">
        <v>2284</v>
      </c>
      <c r="F159" s="487" t="s">
        <v>2289</v>
      </c>
      <c r="G159" s="487" t="s">
        <v>2290</v>
      </c>
      <c r="H159" s="491">
        <v>18</v>
      </c>
      <c r="I159" s="491">
        <v>32742</v>
      </c>
      <c r="J159" s="487">
        <v>0.36553833787344259</v>
      </c>
      <c r="K159" s="487">
        <v>1819</v>
      </c>
      <c r="L159" s="491">
        <v>49</v>
      </c>
      <c r="M159" s="491">
        <v>89572</v>
      </c>
      <c r="N159" s="487">
        <v>1</v>
      </c>
      <c r="O159" s="487">
        <v>1828</v>
      </c>
      <c r="P159" s="491">
        <v>43</v>
      </c>
      <c r="Q159" s="491">
        <v>78991</v>
      </c>
      <c r="R159" s="513">
        <v>0.88187156700754699</v>
      </c>
      <c r="S159" s="492">
        <v>1837</v>
      </c>
    </row>
    <row r="160" spans="1:19" ht="14.45" customHeight="1" x14ac:dyDescent="0.2">
      <c r="A160" s="486" t="s">
        <v>2280</v>
      </c>
      <c r="B160" s="487" t="s">
        <v>2281</v>
      </c>
      <c r="C160" s="487" t="s">
        <v>468</v>
      </c>
      <c r="D160" s="487" t="s">
        <v>518</v>
      </c>
      <c r="E160" s="487" t="s">
        <v>2284</v>
      </c>
      <c r="F160" s="487" t="s">
        <v>2291</v>
      </c>
      <c r="G160" s="487" t="s">
        <v>2292</v>
      </c>
      <c r="H160" s="491">
        <v>19</v>
      </c>
      <c r="I160" s="491">
        <v>11875</v>
      </c>
      <c r="J160" s="487">
        <v>0.29545680732484075</v>
      </c>
      <c r="K160" s="487">
        <v>625</v>
      </c>
      <c r="L160" s="491">
        <v>64</v>
      </c>
      <c r="M160" s="491">
        <v>40192</v>
      </c>
      <c r="N160" s="487">
        <v>1</v>
      </c>
      <c r="O160" s="487">
        <v>628</v>
      </c>
      <c r="P160" s="491">
        <v>39</v>
      </c>
      <c r="Q160" s="491">
        <v>24648</v>
      </c>
      <c r="R160" s="513">
        <v>0.61325636942675155</v>
      </c>
      <c r="S160" s="492">
        <v>632</v>
      </c>
    </row>
    <row r="161" spans="1:19" ht="14.45" customHeight="1" x14ac:dyDescent="0.2">
      <c r="A161" s="486" t="s">
        <v>2280</v>
      </c>
      <c r="B161" s="487" t="s">
        <v>2281</v>
      </c>
      <c r="C161" s="487" t="s">
        <v>468</v>
      </c>
      <c r="D161" s="487" t="s">
        <v>518</v>
      </c>
      <c r="E161" s="487" t="s">
        <v>2284</v>
      </c>
      <c r="F161" s="487" t="s">
        <v>2293</v>
      </c>
      <c r="G161" s="487" t="s">
        <v>2294</v>
      </c>
      <c r="H161" s="491">
        <v>11</v>
      </c>
      <c r="I161" s="491">
        <v>5181</v>
      </c>
      <c r="J161" s="487">
        <v>0.43721518987341773</v>
      </c>
      <c r="K161" s="487">
        <v>471</v>
      </c>
      <c r="L161" s="491">
        <v>25</v>
      </c>
      <c r="M161" s="491">
        <v>11850</v>
      </c>
      <c r="N161" s="487">
        <v>1</v>
      </c>
      <c r="O161" s="487">
        <v>474</v>
      </c>
      <c r="P161" s="491">
        <v>17</v>
      </c>
      <c r="Q161" s="491">
        <v>8109</v>
      </c>
      <c r="R161" s="513">
        <v>0.68430379746835446</v>
      </c>
      <c r="S161" s="492">
        <v>477</v>
      </c>
    </row>
    <row r="162" spans="1:19" ht="14.45" customHeight="1" x14ac:dyDescent="0.2">
      <c r="A162" s="486" t="s">
        <v>2280</v>
      </c>
      <c r="B162" s="487" t="s">
        <v>2281</v>
      </c>
      <c r="C162" s="487" t="s">
        <v>468</v>
      </c>
      <c r="D162" s="487" t="s">
        <v>518</v>
      </c>
      <c r="E162" s="487" t="s">
        <v>2284</v>
      </c>
      <c r="F162" s="487" t="s">
        <v>2295</v>
      </c>
      <c r="G162" s="487" t="s">
        <v>2296</v>
      </c>
      <c r="H162" s="491">
        <v>86</v>
      </c>
      <c r="I162" s="491">
        <v>2866.6299999999997</v>
      </c>
      <c r="J162" s="487">
        <v>0.40186364311809047</v>
      </c>
      <c r="K162" s="487">
        <v>33.332906976744184</v>
      </c>
      <c r="L162" s="491">
        <v>214</v>
      </c>
      <c r="M162" s="491">
        <v>7133.34</v>
      </c>
      <c r="N162" s="487">
        <v>1</v>
      </c>
      <c r="O162" s="487">
        <v>33.333364485981306</v>
      </c>
      <c r="P162" s="491">
        <v>170</v>
      </c>
      <c r="Q162" s="491">
        <v>5666.67</v>
      </c>
      <c r="R162" s="513">
        <v>0.79439224823154375</v>
      </c>
      <c r="S162" s="492">
        <v>33.333352941176472</v>
      </c>
    </row>
    <row r="163" spans="1:19" ht="14.45" customHeight="1" x14ac:dyDescent="0.2">
      <c r="A163" s="486" t="s">
        <v>2280</v>
      </c>
      <c r="B163" s="487" t="s">
        <v>2281</v>
      </c>
      <c r="C163" s="487" t="s">
        <v>468</v>
      </c>
      <c r="D163" s="487" t="s">
        <v>518</v>
      </c>
      <c r="E163" s="487" t="s">
        <v>2284</v>
      </c>
      <c r="F163" s="487" t="s">
        <v>2297</v>
      </c>
      <c r="G163" s="487" t="s">
        <v>2298</v>
      </c>
      <c r="H163" s="491">
        <v>34</v>
      </c>
      <c r="I163" s="491">
        <v>1258</v>
      </c>
      <c r="J163" s="487">
        <v>0.14912280701754385</v>
      </c>
      <c r="K163" s="487">
        <v>37</v>
      </c>
      <c r="L163" s="491">
        <v>222</v>
      </c>
      <c r="M163" s="491">
        <v>8436</v>
      </c>
      <c r="N163" s="487">
        <v>1</v>
      </c>
      <c r="O163" s="487">
        <v>38</v>
      </c>
      <c r="P163" s="491">
        <v>64</v>
      </c>
      <c r="Q163" s="491">
        <v>2432</v>
      </c>
      <c r="R163" s="513">
        <v>0.28828828828828829</v>
      </c>
      <c r="S163" s="492">
        <v>38</v>
      </c>
    </row>
    <row r="164" spans="1:19" ht="14.45" customHeight="1" x14ac:dyDescent="0.2">
      <c r="A164" s="486" t="s">
        <v>2280</v>
      </c>
      <c r="B164" s="487" t="s">
        <v>2281</v>
      </c>
      <c r="C164" s="487" t="s">
        <v>468</v>
      </c>
      <c r="D164" s="487" t="s">
        <v>518</v>
      </c>
      <c r="E164" s="487" t="s">
        <v>2284</v>
      </c>
      <c r="F164" s="487" t="s">
        <v>2299</v>
      </c>
      <c r="G164" s="487" t="s">
        <v>2300</v>
      </c>
      <c r="H164" s="491"/>
      <c r="I164" s="491"/>
      <c r="J164" s="487"/>
      <c r="K164" s="487"/>
      <c r="L164" s="491"/>
      <c r="M164" s="491"/>
      <c r="N164" s="487"/>
      <c r="O164" s="487"/>
      <c r="P164" s="491">
        <v>28</v>
      </c>
      <c r="Q164" s="491">
        <v>3780</v>
      </c>
      <c r="R164" s="513"/>
      <c r="S164" s="492">
        <v>135</v>
      </c>
    </row>
    <row r="165" spans="1:19" ht="14.45" customHeight="1" x14ac:dyDescent="0.2">
      <c r="A165" s="486" t="s">
        <v>2280</v>
      </c>
      <c r="B165" s="487" t="s">
        <v>2281</v>
      </c>
      <c r="C165" s="487" t="s">
        <v>468</v>
      </c>
      <c r="D165" s="487" t="s">
        <v>518</v>
      </c>
      <c r="E165" s="487" t="s">
        <v>2284</v>
      </c>
      <c r="F165" s="487" t="s">
        <v>2303</v>
      </c>
      <c r="G165" s="487" t="s">
        <v>2304</v>
      </c>
      <c r="H165" s="491">
        <v>28</v>
      </c>
      <c r="I165" s="491">
        <v>19656</v>
      </c>
      <c r="J165" s="487">
        <v>0.49646393210749645</v>
      </c>
      <c r="K165" s="487">
        <v>702</v>
      </c>
      <c r="L165" s="491">
        <v>56</v>
      </c>
      <c r="M165" s="491">
        <v>39592</v>
      </c>
      <c r="N165" s="487">
        <v>1</v>
      </c>
      <c r="O165" s="487">
        <v>707</v>
      </c>
      <c r="P165" s="491">
        <v>40</v>
      </c>
      <c r="Q165" s="491">
        <v>28440</v>
      </c>
      <c r="R165" s="513">
        <v>0.71832693473428977</v>
      </c>
      <c r="S165" s="492">
        <v>711</v>
      </c>
    </row>
    <row r="166" spans="1:19" ht="14.45" customHeight="1" x14ac:dyDescent="0.2">
      <c r="A166" s="486" t="s">
        <v>2280</v>
      </c>
      <c r="B166" s="487" t="s">
        <v>2281</v>
      </c>
      <c r="C166" s="487" t="s">
        <v>468</v>
      </c>
      <c r="D166" s="487" t="s">
        <v>518</v>
      </c>
      <c r="E166" s="487" t="s">
        <v>2284</v>
      </c>
      <c r="F166" s="487" t="s">
        <v>2305</v>
      </c>
      <c r="G166" s="487" t="s">
        <v>2306</v>
      </c>
      <c r="H166" s="491">
        <v>48</v>
      </c>
      <c r="I166" s="491">
        <v>11328</v>
      </c>
      <c r="J166" s="487">
        <v>0.34888663032430933</v>
      </c>
      <c r="K166" s="487">
        <v>236</v>
      </c>
      <c r="L166" s="491">
        <v>137</v>
      </c>
      <c r="M166" s="491">
        <v>32469</v>
      </c>
      <c r="N166" s="487">
        <v>1</v>
      </c>
      <c r="O166" s="487">
        <v>237</v>
      </c>
      <c r="P166" s="491">
        <v>122</v>
      </c>
      <c r="Q166" s="491">
        <v>29158</v>
      </c>
      <c r="R166" s="513">
        <v>0.89802580923342268</v>
      </c>
      <c r="S166" s="492">
        <v>239</v>
      </c>
    </row>
    <row r="167" spans="1:19" ht="14.45" customHeight="1" x14ac:dyDescent="0.2">
      <c r="A167" s="486" t="s">
        <v>2280</v>
      </c>
      <c r="B167" s="487" t="s">
        <v>2281</v>
      </c>
      <c r="C167" s="487" t="s">
        <v>468</v>
      </c>
      <c r="D167" s="487" t="s">
        <v>518</v>
      </c>
      <c r="E167" s="487" t="s">
        <v>2284</v>
      </c>
      <c r="F167" s="487" t="s">
        <v>2307</v>
      </c>
      <c r="G167" s="487" t="s">
        <v>2308</v>
      </c>
      <c r="H167" s="491">
        <v>1</v>
      </c>
      <c r="I167" s="491">
        <v>74</v>
      </c>
      <c r="J167" s="487"/>
      <c r="K167" s="487">
        <v>74</v>
      </c>
      <c r="L167" s="491"/>
      <c r="M167" s="491"/>
      <c r="N167" s="487"/>
      <c r="O167" s="487"/>
      <c r="P167" s="491">
        <v>2</v>
      </c>
      <c r="Q167" s="491">
        <v>152</v>
      </c>
      <c r="R167" s="513"/>
      <c r="S167" s="492">
        <v>76</v>
      </c>
    </row>
    <row r="168" spans="1:19" ht="14.45" customHeight="1" x14ac:dyDescent="0.2">
      <c r="A168" s="486" t="s">
        <v>2280</v>
      </c>
      <c r="B168" s="487" t="s">
        <v>2281</v>
      </c>
      <c r="C168" s="487" t="s">
        <v>468</v>
      </c>
      <c r="D168" s="487" t="s">
        <v>518</v>
      </c>
      <c r="E168" s="487" t="s">
        <v>2284</v>
      </c>
      <c r="F168" s="487" t="s">
        <v>2309</v>
      </c>
      <c r="G168" s="487" t="s">
        <v>2310</v>
      </c>
      <c r="H168" s="491">
        <v>92</v>
      </c>
      <c r="I168" s="491">
        <v>20516</v>
      </c>
      <c r="J168" s="487">
        <v>0.39298164961881776</v>
      </c>
      <c r="K168" s="487">
        <v>223</v>
      </c>
      <c r="L168" s="491">
        <v>231</v>
      </c>
      <c r="M168" s="491">
        <v>52206</v>
      </c>
      <c r="N168" s="487">
        <v>1</v>
      </c>
      <c r="O168" s="487">
        <v>226</v>
      </c>
      <c r="P168" s="491">
        <v>194</v>
      </c>
      <c r="Q168" s="491">
        <v>44232</v>
      </c>
      <c r="R168" s="513">
        <v>0.84725893575451094</v>
      </c>
      <c r="S168" s="492">
        <v>228</v>
      </c>
    </row>
    <row r="169" spans="1:19" ht="14.45" customHeight="1" x14ac:dyDescent="0.2">
      <c r="A169" s="486" t="s">
        <v>2280</v>
      </c>
      <c r="B169" s="487" t="s">
        <v>2281</v>
      </c>
      <c r="C169" s="487" t="s">
        <v>468</v>
      </c>
      <c r="D169" s="487" t="s">
        <v>518</v>
      </c>
      <c r="E169" s="487" t="s">
        <v>2284</v>
      </c>
      <c r="F169" s="487" t="s">
        <v>2311</v>
      </c>
      <c r="G169" s="487" t="s">
        <v>2312</v>
      </c>
      <c r="H169" s="491">
        <v>58</v>
      </c>
      <c r="I169" s="491">
        <v>4466</v>
      </c>
      <c r="J169" s="487">
        <v>0.30783016266887236</v>
      </c>
      <c r="K169" s="487">
        <v>77</v>
      </c>
      <c r="L169" s="491">
        <v>186</v>
      </c>
      <c r="M169" s="491">
        <v>14508</v>
      </c>
      <c r="N169" s="487">
        <v>1</v>
      </c>
      <c r="O169" s="487">
        <v>78</v>
      </c>
      <c r="P169" s="491">
        <v>132</v>
      </c>
      <c r="Q169" s="491">
        <v>10428</v>
      </c>
      <c r="R169" s="513">
        <v>0.71877584780810588</v>
      </c>
      <c r="S169" s="492">
        <v>79</v>
      </c>
    </row>
    <row r="170" spans="1:19" ht="14.45" customHeight="1" x14ac:dyDescent="0.2">
      <c r="A170" s="486" t="s">
        <v>2280</v>
      </c>
      <c r="B170" s="487" t="s">
        <v>2281</v>
      </c>
      <c r="C170" s="487" t="s">
        <v>468</v>
      </c>
      <c r="D170" s="487" t="s">
        <v>518</v>
      </c>
      <c r="E170" s="487" t="s">
        <v>2284</v>
      </c>
      <c r="F170" s="487" t="s">
        <v>2315</v>
      </c>
      <c r="G170" s="487" t="s">
        <v>2316</v>
      </c>
      <c r="H170" s="491">
        <v>20</v>
      </c>
      <c r="I170" s="491">
        <v>1180</v>
      </c>
      <c r="J170" s="487">
        <v>0.14654744162940883</v>
      </c>
      <c r="K170" s="487">
        <v>59</v>
      </c>
      <c r="L170" s="491">
        <v>132</v>
      </c>
      <c r="M170" s="491">
        <v>8052</v>
      </c>
      <c r="N170" s="487">
        <v>1</v>
      </c>
      <c r="O170" s="487">
        <v>61</v>
      </c>
      <c r="P170" s="491">
        <v>49</v>
      </c>
      <c r="Q170" s="491">
        <v>3038</v>
      </c>
      <c r="R170" s="513">
        <v>0.37729756582215601</v>
      </c>
      <c r="S170" s="492">
        <v>62</v>
      </c>
    </row>
    <row r="171" spans="1:19" ht="14.45" customHeight="1" x14ac:dyDescent="0.2">
      <c r="A171" s="486" t="s">
        <v>2280</v>
      </c>
      <c r="B171" s="487" t="s">
        <v>2281</v>
      </c>
      <c r="C171" s="487" t="s">
        <v>468</v>
      </c>
      <c r="D171" s="487" t="s">
        <v>518</v>
      </c>
      <c r="E171" s="487" t="s">
        <v>2284</v>
      </c>
      <c r="F171" s="487" t="s">
        <v>2317</v>
      </c>
      <c r="G171" s="487" t="s">
        <v>2318</v>
      </c>
      <c r="H171" s="491"/>
      <c r="I171" s="491"/>
      <c r="J171" s="487"/>
      <c r="K171" s="487"/>
      <c r="L171" s="491"/>
      <c r="M171" s="491"/>
      <c r="N171" s="487"/>
      <c r="O171" s="487"/>
      <c r="P171" s="491">
        <v>10</v>
      </c>
      <c r="Q171" s="491">
        <v>7030</v>
      </c>
      <c r="R171" s="513"/>
      <c r="S171" s="492">
        <v>703</v>
      </c>
    </row>
    <row r="172" spans="1:19" ht="14.45" customHeight="1" x14ac:dyDescent="0.2">
      <c r="A172" s="486" t="s">
        <v>2280</v>
      </c>
      <c r="B172" s="487" t="s">
        <v>2281</v>
      </c>
      <c r="C172" s="487" t="s">
        <v>468</v>
      </c>
      <c r="D172" s="487" t="s">
        <v>518</v>
      </c>
      <c r="E172" s="487" t="s">
        <v>2284</v>
      </c>
      <c r="F172" s="487" t="s">
        <v>2319</v>
      </c>
      <c r="G172" s="487" t="s">
        <v>2320</v>
      </c>
      <c r="H172" s="491"/>
      <c r="I172" s="491"/>
      <c r="J172" s="487"/>
      <c r="K172" s="487"/>
      <c r="L172" s="491"/>
      <c r="M172" s="491"/>
      <c r="N172" s="487"/>
      <c r="O172" s="487"/>
      <c r="P172" s="491">
        <v>1</v>
      </c>
      <c r="Q172" s="491">
        <v>38</v>
      </c>
      <c r="R172" s="513"/>
      <c r="S172" s="492">
        <v>38</v>
      </c>
    </row>
    <row r="173" spans="1:19" ht="14.45" customHeight="1" x14ac:dyDescent="0.2">
      <c r="A173" s="486" t="s">
        <v>2280</v>
      </c>
      <c r="B173" s="487" t="s">
        <v>2281</v>
      </c>
      <c r="C173" s="487" t="s">
        <v>468</v>
      </c>
      <c r="D173" s="487" t="s">
        <v>522</v>
      </c>
      <c r="E173" s="487" t="s">
        <v>2284</v>
      </c>
      <c r="F173" s="487" t="s">
        <v>2285</v>
      </c>
      <c r="G173" s="487" t="s">
        <v>2286</v>
      </c>
      <c r="H173" s="491">
        <v>11</v>
      </c>
      <c r="I173" s="491">
        <v>407</v>
      </c>
      <c r="J173" s="487">
        <v>0.97368421052631582</v>
      </c>
      <c r="K173" s="487">
        <v>37</v>
      </c>
      <c r="L173" s="491">
        <v>11</v>
      </c>
      <c r="M173" s="491">
        <v>418</v>
      </c>
      <c r="N173" s="487">
        <v>1</v>
      </c>
      <c r="O173" s="487">
        <v>38</v>
      </c>
      <c r="P173" s="491">
        <v>13</v>
      </c>
      <c r="Q173" s="491">
        <v>494</v>
      </c>
      <c r="R173" s="513">
        <v>1.1818181818181819</v>
      </c>
      <c r="S173" s="492">
        <v>38</v>
      </c>
    </row>
    <row r="174" spans="1:19" ht="14.45" customHeight="1" x14ac:dyDescent="0.2">
      <c r="A174" s="486" t="s">
        <v>2280</v>
      </c>
      <c r="B174" s="487" t="s">
        <v>2281</v>
      </c>
      <c r="C174" s="487" t="s">
        <v>468</v>
      </c>
      <c r="D174" s="487" t="s">
        <v>522</v>
      </c>
      <c r="E174" s="487" t="s">
        <v>2284</v>
      </c>
      <c r="F174" s="487" t="s">
        <v>2287</v>
      </c>
      <c r="G174" s="487" t="s">
        <v>2288</v>
      </c>
      <c r="H174" s="491">
        <v>5</v>
      </c>
      <c r="I174" s="491">
        <v>695</v>
      </c>
      <c r="J174" s="487">
        <v>1.2322695035460993</v>
      </c>
      <c r="K174" s="487">
        <v>139</v>
      </c>
      <c r="L174" s="491">
        <v>4</v>
      </c>
      <c r="M174" s="491">
        <v>564</v>
      </c>
      <c r="N174" s="487">
        <v>1</v>
      </c>
      <c r="O174" s="487">
        <v>141</v>
      </c>
      <c r="P174" s="491">
        <v>8</v>
      </c>
      <c r="Q174" s="491">
        <v>1144</v>
      </c>
      <c r="R174" s="513">
        <v>2.0283687943262412</v>
      </c>
      <c r="S174" s="492">
        <v>143</v>
      </c>
    </row>
    <row r="175" spans="1:19" ht="14.45" customHeight="1" x14ac:dyDescent="0.2">
      <c r="A175" s="486" t="s">
        <v>2280</v>
      </c>
      <c r="B175" s="487" t="s">
        <v>2281</v>
      </c>
      <c r="C175" s="487" t="s">
        <v>468</v>
      </c>
      <c r="D175" s="487" t="s">
        <v>522</v>
      </c>
      <c r="E175" s="487" t="s">
        <v>2284</v>
      </c>
      <c r="F175" s="487" t="s">
        <v>2289</v>
      </c>
      <c r="G175" s="487" t="s">
        <v>2290</v>
      </c>
      <c r="H175" s="491">
        <v>5</v>
      </c>
      <c r="I175" s="491">
        <v>9095</v>
      </c>
      <c r="J175" s="487">
        <v>0.99507658643326036</v>
      </c>
      <c r="K175" s="487">
        <v>1819</v>
      </c>
      <c r="L175" s="491">
        <v>5</v>
      </c>
      <c r="M175" s="491">
        <v>9140</v>
      </c>
      <c r="N175" s="487">
        <v>1</v>
      </c>
      <c r="O175" s="487">
        <v>1828</v>
      </c>
      <c r="P175" s="491">
        <v>2</v>
      </c>
      <c r="Q175" s="491">
        <v>3674</v>
      </c>
      <c r="R175" s="513">
        <v>0.40196936542669587</v>
      </c>
      <c r="S175" s="492">
        <v>1837</v>
      </c>
    </row>
    <row r="176" spans="1:19" ht="14.45" customHeight="1" x14ac:dyDescent="0.2">
      <c r="A176" s="486" t="s">
        <v>2280</v>
      </c>
      <c r="B176" s="487" t="s">
        <v>2281</v>
      </c>
      <c r="C176" s="487" t="s">
        <v>468</v>
      </c>
      <c r="D176" s="487" t="s">
        <v>522</v>
      </c>
      <c r="E176" s="487" t="s">
        <v>2284</v>
      </c>
      <c r="F176" s="487" t="s">
        <v>2291</v>
      </c>
      <c r="G176" s="487" t="s">
        <v>2292</v>
      </c>
      <c r="H176" s="491">
        <v>8</v>
      </c>
      <c r="I176" s="491">
        <v>5000</v>
      </c>
      <c r="J176" s="487">
        <v>0.72379849449913147</v>
      </c>
      <c r="K176" s="487">
        <v>625</v>
      </c>
      <c r="L176" s="491">
        <v>11</v>
      </c>
      <c r="M176" s="491">
        <v>6908</v>
      </c>
      <c r="N176" s="487">
        <v>1</v>
      </c>
      <c r="O176" s="487">
        <v>628</v>
      </c>
      <c r="P176" s="491">
        <v>12</v>
      </c>
      <c r="Q176" s="491">
        <v>7584</v>
      </c>
      <c r="R176" s="513">
        <v>1.0978575564562825</v>
      </c>
      <c r="S176" s="492">
        <v>632</v>
      </c>
    </row>
    <row r="177" spans="1:19" ht="14.45" customHeight="1" x14ac:dyDescent="0.2">
      <c r="A177" s="486" t="s">
        <v>2280</v>
      </c>
      <c r="B177" s="487" t="s">
        <v>2281</v>
      </c>
      <c r="C177" s="487" t="s">
        <v>468</v>
      </c>
      <c r="D177" s="487" t="s">
        <v>522</v>
      </c>
      <c r="E177" s="487" t="s">
        <v>2284</v>
      </c>
      <c r="F177" s="487" t="s">
        <v>2293</v>
      </c>
      <c r="G177" s="487" t="s">
        <v>2294</v>
      </c>
      <c r="H177" s="491">
        <v>6</v>
      </c>
      <c r="I177" s="491">
        <v>2826</v>
      </c>
      <c r="J177" s="487">
        <v>0.85171790235081379</v>
      </c>
      <c r="K177" s="487">
        <v>471</v>
      </c>
      <c r="L177" s="491">
        <v>7</v>
      </c>
      <c r="M177" s="491">
        <v>3318</v>
      </c>
      <c r="N177" s="487">
        <v>1</v>
      </c>
      <c r="O177" s="487">
        <v>474</v>
      </c>
      <c r="P177" s="491">
        <v>8</v>
      </c>
      <c r="Q177" s="491">
        <v>3816</v>
      </c>
      <c r="R177" s="513">
        <v>1.1500904159132008</v>
      </c>
      <c r="S177" s="492">
        <v>477</v>
      </c>
    </row>
    <row r="178" spans="1:19" ht="14.45" customHeight="1" x14ac:dyDescent="0.2">
      <c r="A178" s="486" t="s">
        <v>2280</v>
      </c>
      <c r="B178" s="487" t="s">
        <v>2281</v>
      </c>
      <c r="C178" s="487" t="s">
        <v>468</v>
      </c>
      <c r="D178" s="487" t="s">
        <v>522</v>
      </c>
      <c r="E178" s="487" t="s">
        <v>2284</v>
      </c>
      <c r="F178" s="487" t="s">
        <v>2295</v>
      </c>
      <c r="G178" s="487" t="s">
        <v>2296</v>
      </c>
      <c r="H178" s="491">
        <v>10</v>
      </c>
      <c r="I178" s="491">
        <v>333.33</v>
      </c>
      <c r="J178" s="487">
        <v>0.71428877555393644</v>
      </c>
      <c r="K178" s="487">
        <v>33.332999999999998</v>
      </c>
      <c r="L178" s="491">
        <v>14</v>
      </c>
      <c r="M178" s="491">
        <v>466.66</v>
      </c>
      <c r="N178" s="487">
        <v>1</v>
      </c>
      <c r="O178" s="487">
        <v>33.332857142857144</v>
      </c>
      <c r="P178" s="491">
        <v>21</v>
      </c>
      <c r="Q178" s="491">
        <v>700.01</v>
      </c>
      <c r="R178" s="513">
        <v>1.5000428577551106</v>
      </c>
      <c r="S178" s="492">
        <v>33.333809523809521</v>
      </c>
    </row>
    <row r="179" spans="1:19" ht="14.45" customHeight="1" x14ac:dyDescent="0.2">
      <c r="A179" s="486" t="s">
        <v>2280</v>
      </c>
      <c r="B179" s="487" t="s">
        <v>2281</v>
      </c>
      <c r="C179" s="487" t="s">
        <v>468</v>
      </c>
      <c r="D179" s="487" t="s">
        <v>522</v>
      </c>
      <c r="E179" s="487" t="s">
        <v>2284</v>
      </c>
      <c r="F179" s="487" t="s">
        <v>2297</v>
      </c>
      <c r="G179" s="487" t="s">
        <v>2298</v>
      </c>
      <c r="H179" s="491">
        <v>7</v>
      </c>
      <c r="I179" s="491">
        <v>259</v>
      </c>
      <c r="J179" s="487">
        <v>0.56798245614035092</v>
      </c>
      <c r="K179" s="487">
        <v>37</v>
      </c>
      <c r="L179" s="491">
        <v>12</v>
      </c>
      <c r="M179" s="491">
        <v>456</v>
      </c>
      <c r="N179" s="487">
        <v>1</v>
      </c>
      <c r="O179" s="487">
        <v>38</v>
      </c>
      <c r="P179" s="491">
        <v>10</v>
      </c>
      <c r="Q179" s="491">
        <v>380</v>
      </c>
      <c r="R179" s="513">
        <v>0.83333333333333337</v>
      </c>
      <c r="S179" s="492">
        <v>38</v>
      </c>
    </row>
    <row r="180" spans="1:19" ht="14.45" customHeight="1" x14ac:dyDescent="0.2">
      <c r="A180" s="486" t="s">
        <v>2280</v>
      </c>
      <c r="B180" s="487" t="s">
        <v>2281</v>
      </c>
      <c r="C180" s="487" t="s">
        <v>468</v>
      </c>
      <c r="D180" s="487" t="s">
        <v>522</v>
      </c>
      <c r="E180" s="487" t="s">
        <v>2284</v>
      </c>
      <c r="F180" s="487" t="s">
        <v>2299</v>
      </c>
      <c r="G180" s="487" t="s">
        <v>2300</v>
      </c>
      <c r="H180" s="491"/>
      <c r="I180" s="491"/>
      <c r="J180" s="487"/>
      <c r="K180" s="487"/>
      <c r="L180" s="491"/>
      <c r="M180" s="491"/>
      <c r="N180" s="487"/>
      <c r="O180" s="487"/>
      <c r="P180" s="491">
        <v>1</v>
      </c>
      <c r="Q180" s="491">
        <v>135</v>
      </c>
      <c r="R180" s="513"/>
      <c r="S180" s="492">
        <v>135</v>
      </c>
    </row>
    <row r="181" spans="1:19" ht="14.45" customHeight="1" x14ac:dyDescent="0.2">
      <c r="A181" s="486" t="s">
        <v>2280</v>
      </c>
      <c r="B181" s="487" t="s">
        <v>2281</v>
      </c>
      <c r="C181" s="487" t="s">
        <v>468</v>
      </c>
      <c r="D181" s="487" t="s">
        <v>522</v>
      </c>
      <c r="E181" s="487" t="s">
        <v>2284</v>
      </c>
      <c r="F181" s="487" t="s">
        <v>2303</v>
      </c>
      <c r="G181" s="487" t="s">
        <v>2304</v>
      </c>
      <c r="H181" s="491">
        <v>4</v>
      </c>
      <c r="I181" s="491">
        <v>2808</v>
      </c>
      <c r="J181" s="487">
        <v>0.99292786421499291</v>
      </c>
      <c r="K181" s="487">
        <v>702</v>
      </c>
      <c r="L181" s="491">
        <v>4</v>
      </c>
      <c r="M181" s="491">
        <v>2828</v>
      </c>
      <c r="N181" s="487">
        <v>1</v>
      </c>
      <c r="O181" s="487">
        <v>707</v>
      </c>
      <c r="P181" s="491">
        <v>8</v>
      </c>
      <c r="Q181" s="491">
        <v>5688</v>
      </c>
      <c r="R181" s="513">
        <v>2.0113154172560113</v>
      </c>
      <c r="S181" s="492">
        <v>711</v>
      </c>
    </row>
    <row r="182" spans="1:19" ht="14.45" customHeight="1" x14ac:dyDescent="0.2">
      <c r="A182" s="486" t="s">
        <v>2280</v>
      </c>
      <c r="B182" s="487" t="s">
        <v>2281</v>
      </c>
      <c r="C182" s="487" t="s">
        <v>468</v>
      </c>
      <c r="D182" s="487" t="s">
        <v>522</v>
      </c>
      <c r="E182" s="487" t="s">
        <v>2284</v>
      </c>
      <c r="F182" s="487" t="s">
        <v>2305</v>
      </c>
      <c r="G182" s="487" t="s">
        <v>2306</v>
      </c>
      <c r="H182" s="491">
        <v>1</v>
      </c>
      <c r="I182" s="491">
        <v>236</v>
      </c>
      <c r="J182" s="487">
        <v>0.24894514767932491</v>
      </c>
      <c r="K182" s="487">
        <v>236</v>
      </c>
      <c r="L182" s="491">
        <v>4</v>
      </c>
      <c r="M182" s="491">
        <v>948</v>
      </c>
      <c r="N182" s="487">
        <v>1</v>
      </c>
      <c r="O182" s="487">
        <v>237</v>
      </c>
      <c r="P182" s="491">
        <v>5</v>
      </c>
      <c r="Q182" s="491">
        <v>1195</v>
      </c>
      <c r="R182" s="513">
        <v>1.260548523206751</v>
      </c>
      <c r="S182" s="492">
        <v>239</v>
      </c>
    </row>
    <row r="183" spans="1:19" ht="14.45" customHeight="1" x14ac:dyDescent="0.2">
      <c r="A183" s="486" t="s">
        <v>2280</v>
      </c>
      <c r="B183" s="487" t="s">
        <v>2281</v>
      </c>
      <c r="C183" s="487" t="s">
        <v>468</v>
      </c>
      <c r="D183" s="487" t="s">
        <v>522</v>
      </c>
      <c r="E183" s="487" t="s">
        <v>2284</v>
      </c>
      <c r="F183" s="487" t="s">
        <v>2309</v>
      </c>
      <c r="G183" s="487" t="s">
        <v>2310</v>
      </c>
      <c r="H183" s="491">
        <v>11</v>
      </c>
      <c r="I183" s="491">
        <v>2453</v>
      </c>
      <c r="J183" s="487">
        <v>0.72359882005899701</v>
      </c>
      <c r="K183" s="487">
        <v>223</v>
      </c>
      <c r="L183" s="491">
        <v>15</v>
      </c>
      <c r="M183" s="491">
        <v>3390</v>
      </c>
      <c r="N183" s="487">
        <v>1</v>
      </c>
      <c r="O183" s="487">
        <v>226</v>
      </c>
      <c r="P183" s="491">
        <v>21</v>
      </c>
      <c r="Q183" s="491">
        <v>4788</v>
      </c>
      <c r="R183" s="513">
        <v>1.4123893805309735</v>
      </c>
      <c r="S183" s="492">
        <v>228</v>
      </c>
    </row>
    <row r="184" spans="1:19" ht="14.45" customHeight="1" x14ac:dyDescent="0.2">
      <c r="A184" s="486" t="s">
        <v>2280</v>
      </c>
      <c r="B184" s="487" t="s">
        <v>2281</v>
      </c>
      <c r="C184" s="487" t="s">
        <v>468</v>
      </c>
      <c r="D184" s="487" t="s">
        <v>522</v>
      </c>
      <c r="E184" s="487" t="s">
        <v>2284</v>
      </c>
      <c r="F184" s="487" t="s">
        <v>2311</v>
      </c>
      <c r="G184" s="487" t="s">
        <v>2312</v>
      </c>
      <c r="H184" s="491">
        <v>21</v>
      </c>
      <c r="I184" s="491">
        <v>1617</v>
      </c>
      <c r="J184" s="487">
        <v>0.98717948717948723</v>
      </c>
      <c r="K184" s="487">
        <v>77</v>
      </c>
      <c r="L184" s="491">
        <v>21</v>
      </c>
      <c r="M184" s="491">
        <v>1638</v>
      </c>
      <c r="N184" s="487">
        <v>1</v>
      </c>
      <c r="O184" s="487">
        <v>78</v>
      </c>
      <c r="P184" s="491">
        <v>25</v>
      </c>
      <c r="Q184" s="491">
        <v>1975</v>
      </c>
      <c r="R184" s="513">
        <v>1.2057387057387057</v>
      </c>
      <c r="S184" s="492">
        <v>79</v>
      </c>
    </row>
    <row r="185" spans="1:19" ht="14.45" customHeight="1" x14ac:dyDescent="0.2">
      <c r="A185" s="486" t="s">
        <v>2280</v>
      </c>
      <c r="B185" s="487" t="s">
        <v>2281</v>
      </c>
      <c r="C185" s="487" t="s">
        <v>468</v>
      </c>
      <c r="D185" s="487" t="s">
        <v>522</v>
      </c>
      <c r="E185" s="487" t="s">
        <v>2284</v>
      </c>
      <c r="F185" s="487" t="s">
        <v>2315</v>
      </c>
      <c r="G185" s="487" t="s">
        <v>2316</v>
      </c>
      <c r="H185" s="491">
        <v>5</v>
      </c>
      <c r="I185" s="491">
        <v>295</v>
      </c>
      <c r="J185" s="487">
        <v>0.96721311475409832</v>
      </c>
      <c r="K185" s="487">
        <v>59</v>
      </c>
      <c r="L185" s="491">
        <v>5</v>
      </c>
      <c r="M185" s="491">
        <v>305</v>
      </c>
      <c r="N185" s="487">
        <v>1</v>
      </c>
      <c r="O185" s="487">
        <v>61</v>
      </c>
      <c r="P185" s="491">
        <v>5</v>
      </c>
      <c r="Q185" s="491">
        <v>310</v>
      </c>
      <c r="R185" s="513">
        <v>1.0163934426229508</v>
      </c>
      <c r="S185" s="492">
        <v>62</v>
      </c>
    </row>
    <row r="186" spans="1:19" ht="14.45" customHeight="1" x14ac:dyDescent="0.2">
      <c r="A186" s="486" t="s">
        <v>2280</v>
      </c>
      <c r="B186" s="487" t="s">
        <v>2281</v>
      </c>
      <c r="C186" s="487" t="s">
        <v>468</v>
      </c>
      <c r="D186" s="487" t="s">
        <v>522</v>
      </c>
      <c r="E186" s="487" t="s">
        <v>2284</v>
      </c>
      <c r="F186" s="487" t="s">
        <v>2317</v>
      </c>
      <c r="G186" s="487" t="s">
        <v>2318</v>
      </c>
      <c r="H186" s="491"/>
      <c r="I186" s="491"/>
      <c r="J186" s="487"/>
      <c r="K186" s="487"/>
      <c r="L186" s="491"/>
      <c r="M186" s="491"/>
      <c r="N186" s="487"/>
      <c r="O186" s="487"/>
      <c r="P186" s="491">
        <v>1</v>
      </c>
      <c r="Q186" s="491">
        <v>703</v>
      </c>
      <c r="R186" s="513"/>
      <c r="S186" s="492">
        <v>703</v>
      </c>
    </row>
    <row r="187" spans="1:19" ht="14.45" customHeight="1" x14ac:dyDescent="0.2">
      <c r="A187" s="486" t="s">
        <v>2280</v>
      </c>
      <c r="B187" s="487" t="s">
        <v>2281</v>
      </c>
      <c r="C187" s="487" t="s">
        <v>468</v>
      </c>
      <c r="D187" s="487" t="s">
        <v>519</v>
      </c>
      <c r="E187" s="487" t="s">
        <v>2284</v>
      </c>
      <c r="F187" s="487" t="s">
        <v>2285</v>
      </c>
      <c r="G187" s="487" t="s">
        <v>2286</v>
      </c>
      <c r="H187" s="491"/>
      <c r="I187" s="491"/>
      <c r="J187" s="487"/>
      <c r="K187" s="487"/>
      <c r="L187" s="491"/>
      <c r="M187" s="491"/>
      <c r="N187" s="487"/>
      <c r="O187" s="487"/>
      <c r="P187" s="491">
        <v>196</v>
      </c>
      <c r="Q187" s="491">
        <v>7448</v>
      </c>
      <c r="R187" s="513"/>
      <c r="S187" s="492">
        <v>38</v>
      </c>
    </row>
    <row r="188" spans="1:19" ht="14.45" customHeight="1" x14ac:dyDescent="0.2">
      <c r="A188" s="486" t="s">
        <v>2280</v>
      </c>
      <c r="B188" s="487" t="s">
        <v>2281</v>
      </c>
      <c r="C188" s="487" t="s">
        <v>468</v>
      </c>
      <c r="D188" s="487" t="s">
        <v>519</v>
      </c>
      <c r="E188" s="487" t="s">
        <v>2284</v>
      </c>
      <c r="F188" s="487" t="s">
        <v>2287</v>
      </c>
      <c r="G188" s="487" t="s">
        <v>2288</v>
      </c>
      <c r="H188" s="491"/>
      <c r="I188" s="491"/>
      <c r="J188" s="487"/>
      <c r="K188" s="487"/>
      <c r="L188" s="491"/>
      <c r="M188" s="491"/>
      <c r="N188" s="487"/>
      <c r="O188" s="487"/>
      <c r="P188" s="491">
        <v>16</v>
      </c>
      <c r="Q188" s="491">
        <v>2288</v>
      </c>
      <c r="R188" s="513"/>
      <c r="S188" s="492">
        <v>143</v>
      </c>
    </row>
    <row r="189" spans="1:19" ht="14.45" customHeight="1" x14ac:dyDescent="0.2">
      <c r="A189" s="486" t="s">
        <v>2280</v>
      </c>
      <c r="B189" s="487" t="s">
        <v>2281</v>
      </c>
      <c r="C189" s="487" t="s">
        <v>468</v>
      </c>
      <c r="D189" s="487" t="s">
        <v>519</v>
      </c>
      <c r="E189" s="487" t="s">
        <v>2284</v>
      </c>
      <c r="F189" s="487" t="s">
        <v>2289</v>
      </c>
      <c r="G189" s="487" t="s">
        <v>2290</v>
      </c>
      <c r="H189" s="491"/>
      <c r="I189" s="491"/>
      <c r="J189" s="487"/>
      <c r="K189" s="487"/>
      <c r="L189" s="491"/>
      <c r="M189" s="491"/>
      <c r="N189" s="487"/>
      <c r="O189" s="487"/>
      <c r="P189" s="491">
        <v>48</v>
      </c>
      <c r="Q189" s="491">
        <v>88176</v>
      </c>
      <c r="R189" s="513"/>
      <c r="S189" s="492">
        <v>1837</v>
      </c>
    </row>
    <row r="190" spans="1:19" ht="14.45" customHeight="1" x14ac:dyDescent="0.2">
      <c r="A190" s="486" t="s">
        <v>2280</v>
      </c>
      <c r="B190" s="487" t="s">
        <v>2281</v>
      </c>
      <c r="C190" s="487" t="s">
        <v>468</v>
      </c>
      <c r="D190" s="487" t="s">
        <v>519</v>
      </c>
      <c r="E190" s="487" t="s">
        <v>2284</v>
      </c>
      <c r="F190" s="487" t="s">
        <v>2291</v>
      </c>
      <c r="G190" s="487" t="s">
        <v>2292</v>
      </c>
      <c r="H190" s="491"/>
      <c r="I190" s="491"/>
      <c r="J190" s="487"/>
      <c r="K190" s="487"/>
      <c r="L190" s="491"/>
      <c r="M190" s="491"/>
      <c r="N190" s="487"/>
      <c r="O190" s="487"/>
      <c r="P190" s="491">
        <v>47</v>
      </c>
      <c r="Q190" s="491">
        <v>29704</v>
      </c>
      <c r="R190" s="513"/>
      <c r="S190" s="492">
        <v>632</v>
      </c>
    </row>
    <row r="191" spans="1:19" ht="14.45" customHeight="1" x14ac:dyDescent="0.2">
      <c r="A191" s="486" t="s">
        <v>2280</v>
      </c>
      <c r="B191" s="487" t="s">
        <v>2281</v>
      </c>
      <c r="C191" s="487" t="s">
        <v>468</v>
      </c>
      <c r="D191" s="487" t="s">
        <v>519</v>
      </c>
      <c r="E191" s="487" t="s">
        <v>2284</v>
      </c>
      <c r="F191" s="487" t="s">
        <v>2293</v>
      </c>
      <c r="G191" s="487" t="s">
        <v>2294</v>
      </c>
      <c r="H191" s="491"/>
      <c r="I191" s="491"/>
      <c r="J191" s="487"/>
      <c r="K191" s="487"/>
      <c r="L191" s="491"/>
      <c r="M191" s="491"/>
      <c r="N191" s="487"/>
      <c r="O191" s="487"/>
      <c r="P191" s="491">
        <v>32</v>
      </c>
      <c r="Q191" s="491">
        <v>15264</v>
      </c>
      <c r="R191" s="513"/>
      <c r="S191" s="492">
        <v>477</v>
      </c>
    </row>
    <row r="192" spans="1:19" ht="14.45" customHeight="1" x14ac:dyDescent="0.2">
      <c r="A192" s="486" t="s">
        <v>2280</v>
      </c>
      <c r="B192" s="487" t="s">
        <v>2281</v>
      </c>
      <c r="C192" s="487" t="s">
        <v>468</v>
      </c>
      <c r="D192" s="487" t="s">
        <v>519</v>
      </c>
      <c r="E192" s="487" t="s">
        <v>2284</v>
      </c>
      <c r="F192" s="487" t="s">
        <v>2295</v>
      </c>
      <c r="G192" s="487" t="s">
        <v>2296</v>
      </c>
      <c r="H192" s="491"/>
      <c r="I192" s="491"/>
      <c r="J192" s="487"/>
      <c r="K192" s="487"/>
      <c r="L192" s="491"/>
      <c r="M192" s="491"/>
      <c r="N192" s="487"/>
      <c r="O192" s="487"/>
      <c r="P192" s="491">
        <v>109</v>
      </c>
      <c r="Q192" s="491">
        <v>3633.3199999999997</v>
      </c>
      <c r="R192" s="513"/>
      <c r="S192" s="492">
        <v>33.333211009174306</v>
      </c>
    </row>
    <row r="193" spans="1:19" ht="14.45" customHeight="1" x14ac:dyDescent="0.2">
      <c r="A193" s="486" t="s">
        <v>2280</v>
      </c>
      <c r="B193" s="487" t="s">
        <v>2281</v>
      </c>
      <c r="C193" s="487" t="s">
        <v>468</v>
      </c>
      <c r="D193" s="487" t="s">
        <v>519</v>
      </c>
      <c r="E193" s="487" t="s">
        <v>2284</v>
      </c>
      <c r="F193" s="487" t="s">
        <v>2297</v>
      </c>
      <c r="G193" s="487" t="s">
        <v>2298</v>
      </c>
      <c r="H193" s="491"/>
      <c r="I193" s="491"/>
      <c r="J193" s="487"/>
      <c r="K193" s="487"/>
      <c r="L193" s="491"/>
      <c r="M193" s="491"/>
      <c r="N193" s="487"/>
      <c r="O193" s="487"/>
      <c r="P193" s="491">
        <v>146</v>
      </c>
      <c r="Q193" s="491">
        <v>5548</v>
      </c>
      <c r="R193" s="513"/>
      <c r="S193" s="492">
        <v>38</v>
      </c>
    </row>
    <row r="194" spans="1:19" ht="14.45" customHeight="1" x14ac:dyDescent="0.2">
      <c r="A194" s="486" t="s">
        <v>2280</v>
      </c>
      <c r="B194" s="487" t="s">
        <v>2281</v>
      </c>
      <c r="C194" s="487" t="s">
        <v>468</v>
      </c>
      <c r="D194" s="487" t="s">
        <v>519</v>
      </c>
      <c r="E194" s="487" t="s">
        <v>2284</v>
      </c>
      <c r="F194" s="487" t="s">
        <v>2299</v>
      </c>
      <c r="G194" s="487" t="s">
        <v>2300</v>
      </c>
      <c r="H194" s="491"/>
      <c r="I194" s="491"/>
      <c r="J194" s="487"/>
      <c r="K194" s="487"/>
      <c r="L194" s="491"/>
      <c r="M194" s="491"/>
      <c r="N194" s="487"/>
      <c r="O194" s="487"/>
      <c r="P194" s="491">
        <v>29</v>
      </c>
      <c r="Q194" s="491">
        <v>3915</v>
      </c>
      <c r="R194" s="513"/>
      <c r="S194" s="492">
        <v>135</v>
      </c>
    </row>
    <row r="195" spans="1:19" ht="14.45" customHeight="1" x14ac:dyDescent="0.2">
      <c r="A195" s="486" t="s">
        <v>2280</v>
      </c>
      <c r="B195" s="487" t="s">
        <v>2281</v>
      </c>
      <c r="C195" s="487" t="s">
        <v>468</v>
      </c>
      <c r="D195" s="487" t="s">
        <v>519</v>
      </c>
      <c r="E195" s="487" t="s">
        <v>2284</v>
      </c>
      <c r="F195" s="487" t="s">
        <v>2303</v>
      </c>
      <c r="G195" s="487" t="s">
        <v>2304</v>
      </c>
      <c r="H195" s="491"/>
      <c r="I195" s="491"/>
      <c r="J195" s="487"/>
      <c r="K195" s="487"/>
      <c r="L195" s="491"/>
      <c r="M195" s="491"/>
      <c r="N195" s="487"/>
      <c r="O195" s="487"/>
      <c r="P195" s="491">
        <v>44</v>
      </c>
      <c r="Q195" s="491">
        <v>31284</v>
      </c>
      <c r="R195" s="513"/>
      <c r="S195" s="492">
        <v>711</v>
      </c>
    </row>
    <row r="196" spans="1:19" ht="14.45" customHeight="1" x14ac:dyDescent="0.2">
      <c r="A196" s="486" t="s">
        <v>2280</v>
      </c>
      <c r="B196" s="487" t="s">
        <v>2281</v>
      </c>
      <c r="C196" s="487" t="s">
        <v>468</v>
      </c>
      <c r="D196" s="487" t="s">
        <v>519</v>
      </c>
      <c r="E196" s="487" t="s">
        <v>2284</v>
      </c>
      <c r="F196" s="487" t="s">
        <v>2305</v>
      </c>
      <c r="G196" s="487" t="s">
        <v>2306</v>
      </c>
      <c r="H196" s="491"/>
      <c r="I196" s="491"/>
      <c r="J196" s="487"/>
      <c r="K196" s="487"/>
      <c r="L196" s="491"/>
      <c r="M196" s="491"/>
      <c r="N196" s="487"/>
      <c r="O196" s="487"/>
      <c r="P196" s="491">
        <v>41</v>
      </c>
      <c r="Q196" s="491">
        <v>9799</v>
      </c>
      <c r="R196" s="513"/>
      <c r="S196" s="492">
        <v>239</v>
      </c>
    </row>
    <row r="197" spans="1:19" ht="14.45" customHeight="1" x14ac:dyDescent="0.2">
      <c r="A197" s="486" t="s">
        <v>2280</v>
      </c>
      <c r="B197" s="487" t="s">
        <v>2281</v>
      </c>
      <c r="C197" s="487" t="s">
        <v>468</v>
      </c>
      <c r="D197" s="487" t="s">
        <v>519</v>
      </c>
      <c r="E197" s="487" t="s">
        <v>2284</v>
      </c>
      <c r="F197" s="487" t="s">
        <v>2307</v>
      </c>
      <c r="G197" s="487" t="s">
        <v>2308</v>
      </c>
      <c r="H197" s="491"/>
      <c r="I197" s="491"/>
      <c r="J197" s="487"/>
      <c r="K197" s="487"/>
      <c r="L197" s="491"/>
      <c r="M197" s="491"/>
      <c r="N197" s="487"/>
      <c r="O197" s="487"/>
      <c r="P197" s="491">
        <v>2</v>
      </c>
      <c r="Q197" s="491">
        <v>152</v>
      </c>
      <c r="R197" s="513"/>
      <c r="S197" s="492">
        <v>76</v>
      </c>
    </row>
    <row r="198" spans="1:19" ht="14.45" customHeight="1" x14ac:dyDescent="0.2">
      <c r="A198" s="486" t="s">
        <v>2280</v>
      </c>
      <c r="B198" s="487" t="s">
        <v>2281</v>
      </c>
      <c r="C198" s="487" t="s">
        <v>468</v>
      </c>
      <c r="D198" s="487" t="s">
        <v>519</v>
      </c>
      <c r="E198" s="487" t="s">
        <v>2284</v>
      </c>
      <c r="F198" s="487" t="s">
        <v>2309</v>
      </c>
      <c r="G198" s="487" t="s">
        <v>2310</v>
      </c>
      <c r="H198" s="491"/>
      <c r="I198" s="491"/>
      <c r="J198" s="487"/>
      <c r="K198" s="487"/>
      <c r="L198" s="491"/>
      <c r="M198" s="491"/>
      <c r="N198" s="487"/>
      <c r="O198" s="487"/>
      <c r="P198" s="491">
        <v>114</v>
      </c>
      <c r="Q198" s="491">
        <v>25992</v>
      </c>
      <c r="R198" s="513"/>
      <c r="S198" s="492">
        <v>228</v>
      </c>
    </row>
    <row r="199" spans="1:19" ht="14.45" customHeight="1" x14ac:dyDescent="0.2">
      <c r="A199" s="486" t="s">
        <v>2280</v>
      </c>
      <c r="B199" s="487" t="s">
        <v>2281</v>
      </c>
      <c r="C199" s="487" t="s">
        <v>468</v>
      </c>
      <c r="D199" s="487" t="s">
        <v>519</v>
      </c>
      <c r="E199" s="487" t="s">
        <v>2284</v>
      </c>
      <c r="F199" s="487" t="s">
        <v>2311</v>
      </c>
      <c r="G199" s="487" t="s">
        <v>2312</v>
      </c>
      <c r="H199" s="491"/>
      <c r="I199" s="491"/>
      <c r="J199" s="487"/>
      <c r="K199" s="487"/>
      <c r="L199" s="491"/>
      <c r="M199" s="491"/>
      <c r="N199" s="487"/>
      <c r="O199" s="487"/>
      <c r="P199" s="491">
        <v>157</v>
      </c>
      <c r="Q199" s="491">
        <v>12403</v>
      </c>
      <c r="R199" s="513"/>
      <c r="S199" s="492">
        <v>79</v>
      </c>
    </row>
    <row r="200" spans="1:19" ht="14.45" customHeight="1" x14ac:dyDescent="0.2">
      <c r="A200" s="486" t="s">
        <v>2280</v>
      </c>
      <c r="B200" s="487" t="s">
        <v>2281</v>
      </c>
      <c r="C200" s="487" t="s">
        <v>468</v>
      </c>
      <c r="D200" s="487" t="s">
        <v>519</v>
      </c>
      <c r="E200" s="487" t="s">
        <v>2284</v>
      </c>
      <c r="F200" s="487" t="s">
        <v>2315</v>
      </c>
      <c r="G200" s="487" t="s">
        <v>2316</v>
      </c>
      <c r="H200" s="491"/>
      <c r="I200" s="491"/>
      <c r="J200" s="487"/>
      <c r="K200" s="487"/>
      <c r="L200" s="491"/>
      <c r="M200" s="491"/>
      <c r="N200" s="487"/>
      <c r="O200" s="487"/>
      <c r="P200" s="491">
        <v>74</v>
      </c>
      <c r="Q200" s="491">
        <v>4588</v>
      </c>
      <c r="R200" s="513"/>
      <c r="S200" s="492">
        <v>62</v>
      </c>
    </row>
    <row r="201" spans="1:19" ht="14.45" customHeight="1" x14ac:dyDescent="0.2">
      <c r="A201" s="486" t="s">
        <v>2280</v>
      </c>
      <c r="B201" s="487" t="s">
        <v>2281</v>
      </c>
      <c r="C201" s="487" t="s">
        <v>468</v>
      </c>
      <c r="D201" s="487" t="s">
        <v>519</v>
      </c>
      <c r="E201" s="487" t="s">
        <v>2284</v>
      </c>
      <c r="F201" s="487" t="s">
        <v>2317</v>
      </c>
      <c r="G201" s="487" t="s">
        <v>2318</v>
      </c>
      <c r="H201" s="491"/>
      <c r="I201" s="491"/>
      <c r="J201" s="487"/>
      <c r="K201" s="487"/>
      <c r="L201" s="491"/>
      <c r="M201" s="491"/>
      <c r="N201" s="487"/>
      <c r="O201" s="487"/>
      <c r="P201" s="491">
        <v>24</v>
      </c>
      <c r="Q201" s="491">
        <v>16872</v>
      </c>
      <c r="R201" s="513"/>
      <c r="S201" s="492">
        <v>703</v>
      </c>
    </row>
    <row r="202" spans="1:19" ht="14.45" customHeight="1" x14ac:dyDescent="0.2">
      <c r="A202" s="486" t="s">
        <v>2280</v>
      </c>
      <c r="B202" s="487" t="s">
        <v>2281</v>
      </c>
      <c r="C202" s="487" t="s">
        <v>468</v>
      </c>
      <c r="D202" s="487" t="s">
        <v>519</v>
      </c>
      <c r="E202" s="487" t="s">
        <v>2284</v>
      </c>
      <c r="F202" s="487" t="s">
        <v>2319</v>
      </c>
      <c r="G202" s="487" t="s">
        <v>2320</v>
      </c>
      <c r="H202" s="491"/>
      <c r="I202" s="491"/>
      <c r="J202" s="487"/>
      <c r="K202" s="487"/>
      <c r="L202" s="491"/>
      <c r="M202" s="491"/>
      <c r="N202" s="487"/>
      <c r="O202" s="487"/>
      <c r="P202" s="491">
        <v>3</v>
      </c>
      <c r="Q202" s="491">
        <v>114</v>
      </c>
      <c r="R202" s="513"/>
      <c r="S202" s="492">
        <v>38</v>
      </c>
    </row>
    <row r="203" spans="1:19" ht="14.45" customHeight="1" x14ac:dyDescent="0.2">
      <c r="A203" s="486" t="s">
        <v>2280</v>
      </c>
      <c r="B203" s="487" t="s">
        <v>2281</v>
      </c>
      <c r="C203" s="487" t="s">
        <v>468</v>
      </c>
      <c r="D203" s="487" t="s">
        <v>519</v>
      </c>
      <c r="E203" s="487" t="s">
        <v>2284</v>
      </c>
      <c r="F203" s="487" t="s">
        <v>2321</v>
      </c>
      <c r="G203" s="487" t="s">
        <v>2322</v>
      </c>
      <c r="H203" s="491"/>
      <c r="I203" s="491"/>
      <c r="J203" s="487"/>
      <c r="K203" s="487"/>
      <c r="L203" s="491"/>
      <c r="M203" s="491"/>
      <c r="N203" s="487"/>
      <c r="O203" s="487"/>
      <c r="P203" s="491">
        <v>1</v>
      </c>
      <c r="Q203" s="491">
        <v>137</v>
      </c>
      <c r="R203" s="513"/>
      <c r="S203" s="492">
        <v>137</v>
      </c>
    </row>
    <row r="204" spans="1:19" ht="14.45" customHeight="1" x14ac:dyDescent="0.2">
      <c r="A204" s="486" t="s">
        <v>2280</v>
      </c>
      <c r="B204" s="487" t="s">
        <v>2281</v>
      </c>
      <c r="C204" s="487" t="s">
        <v>468</v>
      </c>
      <c r="D204" s="487" t="s">
        <v>2277</v>
      </c>
      <c r="E204" s="487" t="s">
        <v>2284</v>
      </c>
      <c r="F204" s="487" t="s">
        <v>2285</v>
      </c>
      <c r="G204" s="487" t="s">
        <v>2286</v>
      </c>
      <c r="H204" s="491"/>
      <c r="I204" s="491"/>
      <c r="J204" s="487"/>
      <c r="K204" s="487"/>
      <c r="L204" s="491">
        <v>39</v>
      </c>
      <c r="M204" s="491">
        <v>1482</v>
      </c>
      <c r="N204" s="487">
        <v>1</v>
      </c>
      <c r="O204" s="487">
        <v>38</v>
      </c>
      <c r="P204" s="491"/>
      <c r="Q204" s="491"/>
      <c r="R204" s="513"/>
      <c r="S204" s="492"/>
    </row>
    <row r="205" spans="1:19" ht="14.45" customHeight="1" x14ac:dyDescent="0.2">
      <c r="A205" s="486" t="s">
        <v>2280</v>
      </c>
      <c r="B205" s="487" t="s">
        <v>2281</v>
      </c>
      <c r="C205" s="487" t="s">
        <v>468</v>
      </c>
      <c r="D205" s="487" t="s">
        <v>2277</v>
      </c>
      <c r="E205" s="487" t="s">
        <v>2284</v>
      </c>
      <c r="F205" s="487" t="s">
        <v>2287</v>
      </c>
      <c r="G205" s="487" t="s">
        <v>2288</v>
      </c>
      <c r="H205" s="491"/>
      <c r="I205" s="491"/>
      <c r="J205" s="487"/>
      <c r="K205" s="487"/>
      <c r="L205" s="491">
        <v>1</v>
      </c>
      <c r="M205" s="491">
        <v>141</v>
      </c>
      <c r="N205" s="487">
        <v>1</v>
      </c>
      <c r="O205" s="487">
        <v>141</v>
      </c>
      <c r="P205" s="491"/>
      <c r="Q205" s="491"/>
      <c r="R205" s="513"/>
      <c r="S205" s="492"/>
    </row>
    <row r="206" spans="1:19" ht="14.45" customHeight="1" x14ac:dyDescent="0.2">
      <c r="A206" s="486" t="s">
        <v>2280</v>
      </c>
      <c r="B206" s="487" t="s">
        <v>2281</v>
      </c>
      <c r="C206" s="487" t="s">
        <v>468</v>
      </c>
      <c r="D206" s="487" t="s">
        <v>2277</v>
      </c>
      <c r="E206" s="487" t="s">
        <v>2284</v>
      </c>
      <c r="F206" s="487" t="s">
        <v>2289</v>
      </c>
      <c r="G206" s="487" t="s">
        <v>2290</v>
      </c>
      <c r="H206" s="491"/>
      <c r="I206" s="491"/>
      <c r="J206" s="487"/>
      <c r="K206" s="487"/>
      <c r="L206" s="491">
        <v>3</v>
      </c>
      <c r="M206" s="491">
        <v>5484</v>
      </c>
      <c r="N206" s="487">
        <v>1</v>
      </c>
      <c r="O206" s="487">
        <v>1828</v>
      </c>
      <c r="P206" s="491"/>
      <c r="Q206" s="491"/>
      <c r="R206" s="513"/>
      <c r="S206" s="492"/>
    </row>
    <row r="207" spans="1:19" ht="14.45" customHeight="1" x14ac:dyDescent="0.2">
      <c r="A207" s="486" t="s">
        <v>2280</v>
      </c>
      <c r="B207" s="487" t="s">
        <v>2281</v>
      </c>
      <c r="C207" s="487" t="s">
        <v>468</v>
      </c>
      <c r="D207" s="487" t="s">
        <v>2277</v>
      </c>
      <c r="E207" s="487" t="s">
        <v>2284</v>
      </c>
      <c r="F207" s="487" t="s">
        <v>2291</v>
      </c>
      <c r="G207" s="487" t="s">
        <v>2292</v>
      </c>
      <c r="H207" s="491"/>
      <c r="I207" s="491"/>
      <c r="J207" s="487"/>
      <c r="K207" s="487"/>
      <c r="L207" s="491">
        <v>2</v>
      </c>
      <c r="M207" s="491">
        <v>1256</v>
      </c>
      <c r="N207" s="487">
        <v>1</v>
      </c>
      <c r="O207" s="487">
        <v>628</v>
      </c>
      <c r="P207" s="491"/>
      <c r="Q207" s="491"/>
      <c r="R207" s="513"/>
      <c r="S207" s="492"/>
    </row>
    <row r="208" spans="1:19" ht="14.45" customHeight="1" x14ac:dyDescent="0.2">
      <c r="A208" s="486" t="s">
        <v>2280</v>
      </c>
      <c r="B208" s="487" t="s">
        <v>2281</v>
      </c>
      <c r="C208" s="487" t="s">
        <v>468</v>
      </c>
      <c r="D208" s="487" t="s">
        <v>2277</v>
      </c>
      <c r="E208" s="487" t="s">
        <v>2284</v>
      </c>
      <c r="F208" s="487" t="s">
        <v>2293</v>
      </c>
      <c r="G208" s="487" t="s">
        <v>2294</v>
      </c>
      <c r="H208" s="491"/>
      <c r="I208" s="491"/>
      <c r="J208" s="487"/>
      <c r="K208" s="487"/>
      <c r="L208" s="491">
        <v>3</v>
      </c>
      <c r="M208" s="491">
        <v>1422</v>
      </c>
      <c r="N208" s="487">
        <v>1</v>
      </c>
      <c r="O208" s="487">
        <v>474</v>
      </c>
      <c r="P208" s="491"/>
      <c r="Q208" s="491"/>
      <c r="R208" s="513"/>
      <c r="S208" s="492"/>
    </row>
    <row r="209" spans="1:19" ht="14.45" customHeight="1" x14ac:dyDescent="0.2">
      <c r="A209" s="486" t="s">
        <v>2280</v>
      </c>
      <c r="B209" s="487" t="s">
        <v>2281</v>
      </c>
      <c r="C209" s="487" t="s">
        <v>468</v>
      </c>
      <c r="D209" s="487" t="s">
        <v>2277</v>
      </c>
      <c r="E209" s="487" t="s">
        <v>2284</v>
      </c>
      <c r="F209" s="487" t="s">
        <v>2295</v>
      </c>
      <c r="G209" s="487" t="s">
        <v>2296</v>
      </c>
      <c r="H209" s="491"/>
      <c r="I209" s="491"/>
      <c r="J209" s="487"/>
      <c r="K209" s="487"/>
      <c r="L209" s="491">
        <v>8</v>
      </c>
      <c r="M209" s="491">
        <v>266.67</v>
      </c>
      <c r="N209" s="487">
        <v>1</v>
      </c>
      <c r="O209" s="487">
        <v>33.333750000000002</v>
      </c>
      <c r="P209" s="491"/>
      <c r="Q209" s="491"/>
      <c r="R209" s="513"/>
      <c r="S209" s="492"/>
    </row>
    <row r="210" spans="1:19" ht="14.45" customHeight="1" x14ac:dyDescent="0.2">
      <c r="A210" s="486" t="s">
        <v>2280</v>
      </c>
      <c r="B210" s="487" t="s">
        <v>2281</v>
      </c>
      <c r="C210" s="487" t="s">
        <v>468</v>
      </c>
      <c r="D210" s="487" t="s">
        <v>2277</v>
      </c>
      <c r="E210" s="487" t="s">
        <v>2284</v>
      </c>
      <c r="F210" s="487" t="s">
        <v>2297</v>
      </c>
      <c r="G210" s="487" t="s">
        <v>2298</v>
      </c>
      <c r="H210" s="491"/>
      <c r="I210" s="491"/>
      <c r="J210" s="487"/>
      <c r="K210" s="487"/>
      <c r="L210" s="491">
        <v>39</v>
      </c>
      <c r="M210" s="491">
        <v>1482</v>
      </c>
      <c r="N210" s="487">
        <v>1</v>
      </c>
      <c r="O210" s="487">
        <v>38</v>
      </c>
      <c r="P210" s="491"/>
      <c r="Q210" s="491"/>
      <c r="R210" s="513"/>
      <c r="S210" s="492"/>
    </row>
    <row r="211" spans="1:19" ht="14.45" customHeight="1" x14ac:dyDescent="0.2">
      <c r="A211" s="486" t="s">
        <v>2280</v>
      </c>
      <c r="B211" s="487" t="s">
        <v>2281</v>
      </c>
      <c r="C211" s="487" t="s">
        <v>468</v>
      </c>
      <c r="D211" s="487" t="s">
        <v>2277</v>
      </c>
      <c r="E211" s="487" t="s">
        <v>2284</v>
      </c>
      <c r="F211" s="487" t="s">
        <v>2299</v>
      </c>
      <c r="G211" s="487" t="s">
        <v>2300</v>
      </c>
      <c r="H211" s="491"/>
      <c r="I211" s="491"/>
      <c r="J211" s="487"/>
      <c r="K211" s="487"/>
      <c r="L211" s="491">
        <v>2</v>
      </c>
      <c r="M211" s="491">
        <v>268</v>
      </c>
      <c r="N211" s="487">
        <v>1</v>
      </c>
      <c r="O211" s="487">
        <v>134</v>
      </c>
      <c r="P211" s="491"/>
      <c r="Q211" s="491"/>
      <c r="R211" s="513"/>
      <c r="S211" s="492"/>
    </row>
    <row r="212" spans="1:19" ht="14.45" customHeight="1" x14ac:dyDescent="0.2">
      <c r="A212" s="486" t="s">
        <v>2280</v>
      </c>
      <c r="B212" s="487" t="s">
        <v>2281</v>
      </c>
      <c r="C212" s="487" t="s">
        <v>468</v>
      </c>
      <c r="D212" s="487" t="s">
        <v>2277</v>
      </c>
      <c r="E212" s="487" t="s">
        <v>2284</v>
      </c>
      <c r="F212" s="487" t="s">
        <v>2301</v>
      </c>
      <c r="G212" s="487" t="s">
        <v>2302</v>
      </c>
      <c r="H212" s="491"/>
      <c r="I212" s="491"/>
      <c r="J212" s="487"/>
      <c r="K212" s="487"/>
      <c r="L212" s="491">
        <v>1</v>
      </c>
      <c r="M212" s="491">
        <v>33</v>
      </c>
      <c r="N212" s="487">
        <v>1</v>
      </c>
      <c r="O212" s="487">
        <v>33</v>
      </c>
      <c r="P212" s="491"/>
      <c r="Q212" s="491"/>
      <c r="R212" s="513"/>
      <c r="S212" s="492"/>
    </row>
    <row r="213" spans="1:19" ht="14.45" customHeight="1" x14ac:dyDescent="0.2">
      <c r="A213" s="486" t="s">
        <v>2280</v>
      </c>
      <c r="B213" s="487" t="s">
        <v>2281</v>
      </c>
      <c r="C213" s="487" t="s">
        <v>468</v>
      </c>
      <c r="D213" s="487" t="s">
        <v>2277</v>
      </c>
      <c r="E213" s="487" t="s">
        <v>2284</v>
      </c>
      <c r="F213" s="487" t="s">
        <v>2303</v>
      </c>
      <c r="G213" s="487" t="s">
        <v>2304</v>
      </c>
      <c r="H213" s="491"/>
      <c r="I213" s="491"/>
      <c r="J213" s="487"/>
      <c r="K213" s="487"/>
      <c r="L213" s="491">
        <v>6</v>
      </c>
      <c r="M213" s="491">
        <v>4242</v>
      </c>
      <c r="N213" s="487">
        <v>1</v>
      </c>
      <c r="O213" s="487">
        <v>707</v>
      </c>
      <c r="P213" s="491"/>
      <c r="Q213" s="491"/>
      <c r="R213" s="513"/>
      <c r="S213" s="492"/>
    </row>
    <row r="214" spans="1:19" ht="14.45" customHeight="1" x14ac:dyDescent="0.2">
      <c r="A214" s="486" t="s">
        <v>2280</v>
      </c>
      <c r="B214" s="487" t="s">
        <v>2281</v>
      </c>
      <c r="C214" s="487" t="s">
        <v>468</v>
      </c>
      <c r="D214" s="487" t="s">
        <v>2277</v>
      </c>
      <c r="E214" s="487" t="s">
        <v>2284</v>
      </c>
      <c r="F214" s="487" t="s">
        <v>2305</v>
      </c>
      <c r="G214" s="487" t="s">
        <v>2306</v>
      </c>
      <c r="H214" s="491"/>
      <c r="I214" s="491"/>
      <c r="J214" s="487"/>
      <c r="K214" s="487"/>
      <c r="L214" s="491">
        <v>1</v>
      </c>
      <c r="M214" s="491">
        <v>237</v>
      </c>
      <c r="N214" s="487">
        <v>1</v>
      </c>
      <c r="O214" s="487">
        <v>237</v>
      </c>
      <c r="P214" s="491"/>
      <c r="Q214" s="491"/>
      <c r="R214" s="513"/>
      <c r="S214" s="492"/>
    </row>
    <row r="215" spans="1:19" ht="14.45" customHeight="1" x14ac:dyDescent="0.2">
      <c r="A215" s="486" t="s">
        <v>2280</v>
      </c>
      <c r="B215" s="487" t="s">
        <v>2281</v>
      </c>
      <c r="C215" s="487" t="s">
        <v>468</v>
      </c>
      <c r="D215" s="487" t="s">
        <v>2277</v>
      </c>
      <c r="E215" s="487" t="s">
        <v>2284</v>
      </c>
      <c r="F215" s="487" t="s">
        <v>2307</v>
      </c>
      <c r="G215" s="487" t="s">
        <v>2308</v>
      </c>
      <c r="H215" s="491"/>
      <c r="I215" s="491"/>
      <c r="J215" s="487"/>
      <c r="K215" s="487"/>
      <c r="L215" s="491">
        <v>1</v>
      </c>
      <c r="M215" s="491">
        <v>75</v>
      </c>
      <c r="N215" s="487">
        <v>1</v>
      </c>
      <c r="O215" s="487">
        <v>75</v>
      </c>
      <c r="P215" s="491"/>
      <c r="Q215" s="491"/>
      <c r="R215" s="513"/>
      <c r="S215" s="492"/>
    </row>
    <row r="216" spans="1:19" ht="14.45" customHeight="1" x14ac:dyDescent="0.2">
      <c r="A216" s="486" t="s">
        <v>2280</v>
      </c>
      <c r="B216" s="487" t="s">
        <v>2281</v>
      </c>
      <c r="C216" s="487" t="s">
        <v>468</v>
      </c>
      <c r="D216" s="487" t="s">
        <v>2277</v>
      </c>
      <c r="E216" s="487" t="s">
        <v>2284</v>
      </c>
      <c r="F216" s="487" t="s">
        <v>2309</v>
      </c>
      <c r="G216" s="487" t="s">
        <v>2310</v>
      </c>
      <c r="H216" s="491"/>
      <c r="I216" s="491"/>
      <c r="J216" s="487"/>
      <c r="K216" s="487"/>
      <c r="L216" s="491">
        <v>10</v>
      </c>
      <c r="M216" s="491">
        <v>2260</v>
      </c>
      <c r="N216" s="487">
        <v>1</v>
      </c>
      <c r="O216" s="487">
        <v>226</v>
      </c>
      <c r="P216" s="491"/>
      <c r="Q216" s="491"/>
      <c r="R216" s="513"/>
      <c r="S216" s="492"/>
    </row>
    <row r="217" spans="1:19" ht="14.45" customHeight="1" x14ac:dyDescent="0.2">
      <c r="A217" s="486" t="s">
        <v>2280</v>
      </c>
      <c r="B217" s="487" t="s">
        <v>2281</v>
      </c>
      <c r="C217" s="487" t="s">
        <v>468</v>
      </c>
      <c r="D217" s="487" t="s">
        <v>2277</v>
      </c>
      <c r="E217" s="487" t="s">
        <v>2284</v>
      </c>
      <c r="F217" s="487" t="s">
        <v>2311</v>
      </c>
      <c r="G217" s="487" t="s">
        <v>2312</v>
      </c>
      <c r="H217" s="491"/>
      <c r="I217" s="491"/>
      <c r="J217" s="487"/>
      <c r="K217" s="487"/>
      <c r="L217" s="491">
        <v>8</v>
      </c>
      <c r="M217" s="491">
        <v>624</v>
      </c>
      <c r="N217" s="487">
        <v>1</v>
      </c>
      <c r="O217" s="487">
        <v>78</v>
      </c>
      <c r="P217" s="491"/>
      <c r="Q217" s="491"/>
      <c r="R217" s="513"/>
      <c r="S217" s="492"/>
    </row>
    <row r="218" spans="1:19" ht="14.45" customHeight="1" x14ac:dyDescent="0.2">
      <c r="A218" s="486" t="s">
        <v>2280</v>
      </c>
      <c r="B218" s="487" t="s">
        <v>2281</v>
      </c>
      <c r="C218" s="487" t="s">
        <v>468</v>
      </c>
      <c r="D218" s="487" t="s">
        <v>2277</v>
      </c>
      <c r="E218" s="487" t="s">
        <v>2284</v>
      </c>
      <c r="F218" s="487" t="s">
        <v>2315</v>
      </c>
      <c r="G218" s="487" t="s">
        <v>2316</v>
      </c>
      <c r="H218" s="491"/>
      <c r="I218" s="491"/>
      <c r="J218" s="487"/>
      <c r="K218" s="487"/>
      <c r="L218" s="491">
        <v>25</v>
      </c>
      <c r="M218" s="491">
        <v>1525</v>
      </c>
      <c r="N218" s="487">
        <v>1</v>
      </c>
      <c r="O218" s="487">
        <v>61</v>
      </c>
      <c r="P218" s="491"/>
      <c r="Q218" s="491"/>
      <c r="R218" s="513"/>
      <c r="S218" s="492"/>
    </row>
    <row r="219" spans="1:19" ht="14.45" customHeight="1" x14ac:dyDescent="0.2">
      <c r="A219" s="486" t="s">
        <v>2280</v>
      </c>
      <c r="B219" s="487" t="s">
        <v>2281</v>
      </c>
      <c r="C219" s="487" t="s">
        <v>468</v>
      </c>
      <c r="D219" s="487" t="s">
        <v>2270</v>
      </c>
      <c r="E219" s="487" t="s">
        <v>2284</v>
      </c>
      <c r="F219" s="487" t="s">
        <v>2285</v>
      </c>
      <c r="G219" s="487" t="s">
        <v>2286</v>
      </c>
      <c r="H219" s="491"/>
      <c r="I219" s="491"/>
      <c r="J219" s="487"/>
      <c r="K219" s="487"/>
      <c r="L219" s="491">
        <v>11</v>
      </c>
      <c r="M219" s="491">
        <v>418</v>
      </c>
      <c r="N219" s="487">
        <v>1</v>
      </c>
      <c r="O219" s="487">
        <v>38</v>
      </c>
      <c r="P219" s="491"/>
      <c r="Q219" s="491"/>
      <c r="R219" s="513"/>
      <c r="S219" s="492"/>
    </row>
    <row r="220" spans="1:19" ht="14.45" customHeight="1" x14ac:dyDescent="0.2">
      <c r="A220" s="486" t="s">
        <v>2280</v>
      </c>
      <c r="B220" s="487" t="s">
        <v>2281</v>
      </c>
      <c r="C220" s="487" t="s">
        <v>468</v>
      </c>
      <c r="D220" s="487" t="s">
        <v>2270</v>
      </c>
      <c r="E220" s="487" t="s">
        <v>2284</v>
      </c>
      <c r="F220" s="487" t="s">
        <v>2291</v>
      </c>
      <c r="G220" s="487" t="s">
        <v>2292</v>
      </c>
      <c r="H220" s="491"/>
      <c r="I220" s="491"/>
      <c r="J220" s="487"/>
      <c r="K220" s="487"/>
      <c r="L220" s="491">
        <v>1</v>
      </c>
      <c r="M220" s="491">
        <v>628</v>
      </c>
      <c r="N220" s="487">
        <v>1</v>
      </c>
      <c r="O220" s="487">
        <v>628</v>
      </c>
      <c r="P220" s="491"/>
      <c r="Q220" s="491"/>
      <c r="R220" s="513"/>
      <c r="S220" s="492"/>
    </row>
    <row r="221" spans="1:19" ht="14.45" customHeight="1" x14ac:dyDescent="0.2">
      <c r="A221" s="486" t="s">
        <v>2280</v>
      </c>
      <c r="B221" s="487" t="s">
        <v>2281</v>
      </c>
      <c r="C221" s="487" t="s">
        <v>468</v>
      </c>
      <c r="D221" s="487" t="s">
        <v>2270</v>
      </c>
      <c r="E221" s="487" t="s">
        <v>2284</v>
      </c>
      <c r="F221" s="487" t="s">
        <v>2293</v>
      </c>
      <c r="G221" s="487" t="s">
        <v>2294</v>
      </c>
      <c r="H221" s="491"/>
      <c r="I221" s="491"/>
      <c r="J221" s="487"/>
      <c r="K221" s="487"/>
      <c r="L221" s="491">
        <v>1</v>
      </c>
      <c r="M221" s="491">
        <v>474</v>
      </c>
      <c r="N221" s="487">
        <v>1</v>
      </c>
      <c r="O221" s="487">
        <v>474</v>
      </c>
      <c r="P221" s="491"/>
      <c r="Q221" s="491"/>
      <c r="R221" s="513"/>
      <c r="S221" s="492"/>
    </row>
    <row r="222" spans="1:19" ht="14.45" customHeight="1" x14ac:dyDescent="0.2">
      <c r="A222" s="486" t="s">
        <v>2280</v>
      </c>
      <c r="B222" s="487" t="s">
        <v>2281</v>
      </c>
      <c r="C222" s="487" t="s">
        <v>468</v>
      </c>
      <c r="D222" s="487" t="s">
        <v>2270</v>
      </c>
      <c r="E222" s="487" t="s">
        <v>2284</v>
      </c>
      <c r="F222" s="487" t="s">
        <v>2295</v>
      </c>
      <c r="G222" s="487" t="s">
        <v>2296</v>
      </c>
      <c r="H222" s="491"/>
      <c r="I222" s="491"/>
      <c r="J222" s="487"/>
      <c r="K222" s="487"/>
      <c r="L222" s="491">
        <v>1</v>
      </c>
      <c r="M222" s="491">
        <v>33.33</v>
      </c>
      <c r="N222" s="487">
        <v>1</v>
      </c>
      <c r="O222" s="487">
        <v>33.33</v>
      </c>
      <c r="P222" s="491"/>
      <c r="Q222" s="491"/>
      <c r="R222" s="513"/>
      <c r="S222" s="492"/>
    </row>
    <row r="223" spans="1:19" ht="14.45" customHeight="1" x14ac:dyDescent="0.2">
      <c r="A223" s="486" t="s">
        <v>2280</v>
      </c>
      <c r="B223" s="487" t="s">
        <v>2281</v>
      </c>
      <c r="C223" s="487" t="s">
        <v>468</v>
      </c>
      <c r="D223" s="487" t="s">
        <v>2270</v>
      </c>
      <c r="E223" s="487" t="s">
        <v>2284</v>
      </c>
      <c r="F223" s="487" t="s">
        <v>2297</v>
      </c>
      <c r="G223" s="487" t="s">
        <v>2298</v>
      </c>
      <c r="H223" s="491"/>
      <c r="I223" s="491"/>
      <c r="J223" s="487"/>
      <c r="K223" s="487"/>
      <c r="L223" s="491">
        <v>10</v>
      </c>
      <c r="M223" s="491">
        <v>380</v>
      </c>
      <c r="N223" s="487">
        <v>1</v>
      </c>
      <c r="O223" s="487">
        <v>38</v>
      </c>
      <c r="P223" s="491"/>
      <c r="Q223" s="491"/>
      <c r="R223" s="513"/>
      <c r="S223" s="492"/>
    </row>
    <row r="224" spans="1:19" ht="14.45" customHeight="1" x14ac:dyDescent="0.2">
      <c r="A224" s="486" t="s">
        <v>2280</v>
      </c>
      <c r="B224" s="487" t="s">
        <v>2281</v>
      </c>
      <c r="C224" s="487" t="s">
        <v>468</v>
      </c>
      <c r="D224" s="487" t="s">
        <v>2270</v>
      </c>
      <c r="E224" s="487" t="s">
        <v>2284</v>
      </c>
      <c r="F224" s="487" t="s">
        <v>2309</v>
      </c>
      <c r="G224" s="487" t="s">
        <v>2310</v>
      </c>
      <c r="H224" s="491"/>
      <c r="I224" s="491"/>
      <c r="J224" s="487"/>
      <c r="K224" s="487"/>
      <c r="L224" s="491">
        <v>1</v>
      </c>
      <c r="M224" s="491">
        <v>226</v>
      </c>
      <c r="N224" s="487">
        <v>1</v>
      </c>
      <c r="O224" s="487">
        <v>226</v>
      </c>
      <c r="P224" s="491"/>
      <c r="Q224" s="491"/>
      <c r="R224" s="513"/>
      <c r="S224" s="492"/>
    </row>
    <row r="225" spans="1:19" ht="14.45" customHeight="1" x14ac:dyDescent="0.2">
      <c r="A225" s="486" t="s">
        <v>2280</v>
      </c>
      <c r="B225" s="487" t="s">
        <v>2281</v>
      </c>
      <c r="C225" s="487" t="s">
        <v>468</v>
      </c>
      <c r="D225" s="487" t="s">
        <v>2270</v>
      </c>
      <c r="E225" s="487" t="s">
        <v>2284</v>
      </c>
      <c r="F225" s="487" t="s">
        <v>2311</v>
      </c>
      <c r="G225" s="487" t="s">
        <v>2312</v>
      </c>
      <c r="H225" s="491"/>
      <c r="I225" s="491"/>
      <c r="J225" s="487"/>
      <c r="K225" s="487"/>
      <c r="L225" s="491">
        <v>3</v>
      </c>
      <c r="M225" s="491">
        <v>234</v>
      </c>
      <c r="N225" s="487">
        <v>1</v>
      </c>
      <c r="O225" s="487">
        <v>78</v>
      </c>
      <c r="P225" s="491"/>
      <c r="Q225" s="491"/>
      <c r="R225" s="513"/>
      <c r="S225" s="492"/>
    </row>
    <row r="226" spans="1:19" ht="14.45" customHeight="1" x14ac:dyDescent="0.2">
      <c r="A226" s="486" t="s">
        <v>2280</v>
      </c>
      <c r="B226" s="487" t="s">
        <v>2281</v>
      </c>
      <c r="C226" s="487" t="s">
        <v>468</v>
      </c>
      <c r="D226" s="487" t="s">
        <v>2270</v>
      </c>
      <c r="E226" s="487" t="s">
        <v>2284</v>
      </c>
      <c r="F226" s="487" t="s">
        <v>2315</v>
      </c>
      <c r="G226" s="487" t="s">
        <v>2316</v>
      </c>
      <c r="H226" s="491"/>
      <c r="I226" s="491"/>
      <c r="J226" s="487"/>
      <c r="K226" s="487"/>
      <c r="L226" s="491">
        <v>5</v>
      </c>
      <c r="M226" s="491">
        <v>305</v>
      </c>
      <c r="N226" s="487">
        <v>1</v>
      </c>
      <c r="O226" s="487">
        <v>61</v>
      </c>
      <c r="P226" s="491"/>
      <c r="Q226" s="491"/>
      <c r="R226" s="513"/>
      <c r="S226" s="492"/>
    </row>
    <row r="227" spans="1:19" ht="14.45" customHeight="1" x14ac:dyDescent="0.2">
      <c r="A227" s="486" t="s">
        <v>2280</v>
      </c>
      <c r="B227" s="487" t="s">
        <v>2281</v>
      </c>
      <c r="C227" s="487" t="s">
        <v>468</v>
      </c>
      <c r="D227" s="487" t="s">
        <v>2275</v>
      </c>
      <c r="E227" s="487" t="s">
        <v>2284</v>
      </c>
      <c r="F227" s="487" t="s">
        <v>2285</v>
      </c>
      <c r="G227" s="487" t="s">
        <v>2286</v>
      </c>
      <c r="H227" s="491">
        <v>11</v>
      </c>
      <c r="I227" s="491">
        <v>407</v>
      </c>
      <c r="J227" s="487">
        <v>10.710526315789474</v>
      </c>
      <c r="K227" s="487">
        <v>37</v>
      </c>
      <c r="L227" s="491">
        <v>1</v>
      </c>
      <c r="M227" s="491">
        <v>38</v>
      </c>
      <c r="N227" s="487">
        <v>1</v>
      </c>
      <c r="O227" s="487">
        <v>38</v>
      </c>
      <c r="P227" s="491"/>
      <c r="Q227" s="491"/>
      <c r="R227" s="513"/>
      <c r="S227" s="492"/>
    </row>
    <row r="228" spans="1:19" ht="14.45" customHeight="1" x14ac:dyDescent="0.2">
      <c r="A228" s="486" t="s">
        <v>2280</v>
      </c>
      <c r="B228" s="487" t="s">
        <v>2281</v>
      </c>
      <c r="C228" s="487" t="s">
        <v>468</v>
      </c>
      <c r="D228" s="487" t="s">
        <v>2275</v>
      </c>
      <c r="E228" s="487" t="s">
        <v>2284</v>
      </c>
      <c r="F228" s="487" t="s">
        <v>2287</v>
      </c>
      <c r="G228" s="487" t="s">
        <v>2288</v>
      </c>
      <c r="H228" s="491">
        <v>3</v>
      </c>
      <c r="I228" s="491">
        <v>417</v>
      </c>
      <c r="J228" s="487">
        <v>0.98581560283687941</v>
      </c>
      <c r="K228" s="487">
        <v>139</v>
      </c>
      <c r="L228" s="491">
        <v>3</v>
      </c>
      <c r="M228" s="491">
        <v>423</v>
      </c>
      <c r="N228" s="487">
        <v>1</v>
      </c>
      <c r="O228" s="487">
        <v>141</v>
      </c>
      <c r="P228" s="491"/>
      <c r="Q228" s="491"/>
      <c r="R228" s="513"/>
      <c r="S228" s="492"/>
    </row>
    <row r="229" spans="1:19" ht="14.45" customHeight="1" x14ac:dyDescent="0.2">
      <c r="A229" s="486" t="s">
        <v>2280</v>
      </c>
      <c r="B229" s="487" t="s">
        <v>2281</v>
      </c>
      <c r="C229" s="487" t="s">
        <v>468</v>
      </c>
      <c r="D229" s="487" t="s">
        <v>2275</v>
      </c>
      <c r="E229" s="487" t="s">
        <v>2284</v>
      </c>
      <c r="F229" s="487" t="s">
        <v>2289</v>
      </c>
      <c r="G229" s="487" t="s">
        <v>2290</v>
      </c>
      <c r="H229" s="491">
        <v>2</v>
      </c>
      <c r="I229" s="491">
        <v>3638</v>
      </c>
      <c r="J229" s="487">
        <v>0.66338439095550694</v>
      </c>
      <c r="K229" s="487">
        <v>1819</v>
      </c>
      <c r="L229" s="491">
        <v>3</v>
      </c>
      <c r="M229" s="491">
        <v>5484</v>
      </c>
      <c r="N229" s="487">
        <v>1</v>
      </c>
      <c r="O229" s="487">
        <v>1828</v>
      </c>
      <c r="P229" s="491"/>
      <c r="Q229" s="491"/>
      <c r="R229" s="513"/>
      <c r="S229" s="492"/>
    </row>
    <row r="230" spans="1:19" ht="14.45" customHeight="1" x14ac:dyDescent="0.2">
      <c r="A230" s="486" t="s">
        <v>2280</v>
      </c>
      <c r="B230" s="487" t="s">
        <v>2281</v>
      </c>
      <c r="C230" s="487" t="s">
        <v>468</v>
      </c>
      <c r="D230" s="487" t="s">
        <v>2275</v>
      </c>
      <c r="E230" s="487" t="s">
        <v>2284</v>
      </c>
      <c r="F230" s="487" t="s">
        <v>2291</v>
      </c>
      <c r="G230" s="487" t="s">
        <v>2292</v>
      </c>
      <c r="H230" s="491">
        <v>3</v>
      </c>
      <c r="I230" s="491">
        <v>1875</v>
      </c>
      <c r="J230" s="487">
        <v>0.99522292993630568</v>
      </c>
      <c r="K230" s="487">
        <v>625</v>
      </c>
      <c r="L230" s="491">
        <v>3</v>
      </c>
      <c r="M230" s="491">
        <v>1884</v>
      </c>
      <c r="N230" s="487">
        <v>1</v>
      </c>
      <c r="O230" s="487">
        <v>628</v>
      </c>
      <c r="P230" s="491"/>
      <c r="Q230" s="491"/>
      <c r="R230" s="513"/>
      <c r="S230" s="492"/>
    </row>
    <row r="231" spans="1:19" ht="14.45" customHeight="1" x14ac:dyDescent="0.2">
      <c r="A231" s="486" t="s">
        <v>2280</v>
      </c>
      <c r="B231" s="487" t="s">
        <v>2281</v>
      </c>
      <c r="C231" s="487" t="s">
        <v>468</v>
      </c>
      <c r="D231" s="487" t="s">
        <v>2275</v>
      </c>
      <c r="E231" s="487" t="s">
        <v>2284</v>
      </c>
      <c r="F231" s="487" t="s">
        <v>2295</v>
      </c>
      <c r="G231" s="487" t="s">
        <v>2296</v>
      </c>
      <c r="H231" s="491">
        <v>2</v>
      </c>
      <c r="I231" s="491">
        <v>66.66</v>
      </c>
      <c r="J231" s="487">
        <v>0.66666666666666663</v>
      </c>
      <c r="K231" s="487">
        <v>33.33</v>
      </c>
      <c r="L231" s="491">
        <v>3</v>
      </c>
      <c r="M231" s="491">
        <v>99.99</v>
      </c>
      <c r="N231" s="487">
        <v>1</v>
      </c>
      <c r="O231" s="487">
        <v>33.33</v>
      </c>
      <c r="P231" s="491"/>
      <c r="Q231" s="491"/>
      <c r="R231" s="513"/>
      <c r="S231" s="492"/>
    </row>
    <row r="232" spans="1:19" ht="14.45" customHeight="1" x14ac:dyDescent="0.2">
      <c r="A232" s="486" t="s">
        <v>2280</v>
      </c>
      <c r="B232" s="487" t="s">
        <v>2281</v>
      </c>
      <c r="C232" s="487" t="s">
        <v>468</v>
      </c>
      <c r="D232" s="487" t="s">
        <v>2275</v>
      </c>
      <c r="E232" s="487" t="s">
        <v>2284</v>
      </c>
      <c r="F232" s="487" t="s">
        <v>2297</v>
      </c>
      <c r="G232" s="487" t="s">
        <v>2298</v>
      </c>
      <c r="H232" s="491">
        <v>26</v>
      </c>
      <c r="I232" s="491">
        <v>962</v>
      </c>
      <c r="J232" s="487">
        <v>2.8128654970760234</v>
      </c>
      <c r="K232" s="487">
        <v>37</v>
      </c>
      <c r="L232" s="491">
        <v>9</v>
      </c>
      <c r="M232" s="491">
        <v>342</v>
      </c>
      <c r="N232" s="487">
        <v>1</v>
      </c>
      <c r="O232" s="487">
        <v>38</v>
      </c>
      <c r="P232" s="491"/>
      <c r="Q232" s="491"/>
      <c r="R232" s="513"/>
      <c r="S232" s="492"/>
    </row>
    <row r="233" spans="1:19" ht="14.45" customHeight="1" x14ac:dyDescent="0.2">
      <c r="A233" s="486" t="s">
        <v>2280</v>
      </c>
      <c r="B233" s="487" t="s">
        <v>2281</v>
      </c>
      <c r="C233" s="487" t="s">
        <v>468</v>
      </c>
      <c r="D233" s="487" t="s">
        <v>2275</v>
      </c>
      <c r="E233" s="487" t="s">
        <v>2284</v>
      </c>
      <c r="F233" s="487" t="s">
        <v>2303</v>
      </c>
      <c r="G233" s="487" t="s">
        <v>2304</v>
      </c>
      <c r="H233" s="491">
        <v>3</v>
      </c>
      <c r="I233" s="491">
        <v>2106</v>
      </c>
      <c r="J233" s="487">
        <v>0.99292786421499291</v>
      </c>
      <c r="K233" s="487">
        <v>702</v>
      </c>
      <c r="L233" s="491">
        <v>3</v>
      </c>
      <c r="M233" s="491">
        <v>2121</v>
      </c>
      <c r="N233" s="487">
        <v>1</v>
      </c>
      <c r="O233" s="487">
        <v>707</v>
      </c>
      <c r="P233" s="491"/>
      <c r="Q233" s="491"/>
      <c r="R233" s="513"/>
      <c r="S233" s="492"/>
    </row>
    <row r="234" spans="1:19" ht="14.45" customHeight="1" x14ac:dyDescent="0.2">
      <c r="A234" s="486" t="s">
        <v>2280</v>
      </c>
      <c r="B234" s="487" t="s">
        <v>2281</v>
      </c>
      <c r="C234" s="487" t="s">
        <v>468</v>
      </c>
      <c r="D234" s="487" t="s">
        <v>2275</v>
      </c>
      <c r="E234" s="487" t="s">
        <v>2284</v>
      </c>
      <c r="F234" s="487" t="s">
        <v>2309</v>
      </c>
      <c r="G234" s="487" t="s">
        <v>2310</v>
      </c>
      <c r="H234" s="491">
        <v>3</v>
      </c>
      <c r="I234" s="491">
        <v>669</v>
      </c>
      <c r="J234" s="487">
        <v>0.98672566371681414</v>
      </c>
      <c r="K234" s="487">
        <v>223</v>
      </c>
      <c r="L234" s="491">
        <v>3</v>
      </c>
      <c r="M234" s="491">
        <v>678</v>
      </c>
      <c r="N234" s="487">
        <v>1</v>
      </c>
      <c r="O234" s="487">
        <v>226</v>
      </c>
      <c r="P234" s="491"/>
      <c r="Q234" s="491"/>
      <c r="R234" s="513"/>
      <c r="S234" s="492"/>
    </row>
    <row r="235" spans="1:19" ht="14.45" customHeight="1" x14ac:dyDescent="0.2">
      <c r="A235" s="486" t="s">
        <v>2280</v>
      </c>
      <c r="B235" s="487" t="s">
        <v>2281</v>
      </c>
      <c r="C235" s="487" t="s">
        <v>468</v>
      </c>
      <c r="D235" s="487" t="s">
        <v>2275</v>
      </c>
      <c r="E235" s="487" t="s">
        <v>2284</v>
      </c>
      <c r="F235" s="487" t="s">
        <v>2311</v>
      </c>
      <c r="G235" s="487" t="s">
        <v>2312</v>
      </c>
      <c r="H235" s="491">
        <v>9</v>
      </c>
      <c r="I235" s="491">
        <v>693</v>
      </c>
      <c r="J235" s="487">
        <v>0.98717948717948723</v>
      </c>
      <c r="K235" s="487">
        <v>77</v>
      </c>
      <c r="L235" s="491">
        <v>9</v>
      </c>
      <c r="M235" s="491">
        <v>702</v>
      </c>
      <c r="N235" s="487">
        <v>1</v>
      </c>
      <c r="O235" s="487">
        <v>78</v>
      </c>
      <c r="P235" s="491"/>
      <c r="Q235" s="491"/>
      <c r="R235" s="513"/>
      <c r="S235" s="492"/>
    </row>
    <row r="236" spans="1:19" ht="14.45" customHeight="1" x14ac:dyDescent="0.2">
      <c r="A236" s="486" t="s">
        <v>2280</v>
      </c>
      <c r="B236" s="487" t="s">
        <v>2281</v>
      </c>
      <c r="C236" s="487" t="s">
        <v>468</v>
      </c>
      <c r="D236" s="487" t="s">
        <v>2275</v>
      </c>
      <c r="E236" s="487" t="s">
        <v>2284</v>
      </c>
      <c r="F236" s="487" t="s">
        <v>2315</v>
      </c>
      <c r="G236" s="487" t="s">
        <v>2316</v>
      </c>
      <c r="H236" s="491">
        <v>16</v>
      </c>
      <c r="I236" s="491">
        <v>944</v>
      </c>
      <c r="J236" s="487">
        <v>2.5792349726775958</v>
      </c>
      <c r="K236" s="487">
        <v>59</v>
      </c>
      <c r="L236" s="491">
        <v>6</v>
      </c>
      <c r="M236" s="491">
        <v>366</v>
      </c>
      <c r="N236" s="487">
        <v>1</v>
      </c>
      <c r="O236" s="487">
        <v>61</v>
      </c>
      <c r="P236" s="491"/>
      <c r="Q236" s="491"/>
      <c r="R236" s="513"/>
      <c r="S236" s="492"/>
    </row>
    <row r="237" spans="1:19" ht="14.45" customHeight="1" x14ac:dyDescent="0.2">
      <c r="A237" s="486" t="s">
        <v>2280</v>
      </c>
      <c r="B237" s="487" t="s">
        <v>2281</v>
      </c>
      <c r="C237" s="487" t="s">
        <v>1966</v>
      </c>
      <c r="D237" s="487" t="s">
        <v>2265</v>
      </c>
      <c r="E237" s="487" t="s">
        <v>2284</v>
      </c>
      <c r="F237" s="487" t="s">
        <v>2285</v>
      </c>
      <c r="G237" s="487" t="s">
        <v>2286</v>
      </c>
      <c r="H237" s="491">
        <v>2</v>
      </c>
      <c r="I237" s="491">
        <v>74</v>
      </c>
      <c r="J237" s="487"/>
      <c r="K237" s="487">
        <v>37</v>
      </c>
      <c r="L237" s="491"/>
      <c r="M237" s="491"/>
      <c r="N237" s="487"/>
      <c r="O237" s="487"/>
      <c r="P237" s="491"/>
      <c r="Q237" s="491"/>
      <c r="R237" s="513"/>
      <c r="S237" s="492"/>
    </row>
    <row r="238" spans="1:19" ht="14.45" customHeight="1" x14ac:dyDescent="0.2">
      <c r="A238" s="486" t="s">
        <v>2280</v>
      </c>
      <c r="B238" s="487" t="s">
        <v>2323</v>
      </c>
      <c r="C238" s="487" t="s">
        <v>468</v>
      </c>
      <c r="D238" s="487" t="s">
        <v>2260</v>
      </c>
      <c r="E238" s="487" t="s">
        <v>2284</v>
      </c>
      <c r="F238" s="487" t="s">
        <v>2326</v>
      </c>
      <c r="G238" s="487" t="s">
        <v>2327</v>
      </c>
      <c r="H238" s="491"/>
      <c r="I238" s="491"/>
      <c r="J238" s="487"/>
      <c r="K238" s="487"/>
      <c r="L238" s="491"/>
      <c r="M238" s="491"/>
      <c r="N238" s="487"/>
      <c r="O238" s="487"/>
      <c r="P238" s="491">
        <v>2</v>
      </c>
      <c r="Q238" s="491">
        <v>286</v>
      </c>
      <c r="R238" s="513"/>
      <c r="S238" s="492">
        <v>143</v>
      </c>
    </row>
    <row r="239" spans="1:19" ht="14.45" customHeight="1" x14ac:dyDescent="0.2">
      <c r="A239" s="486" t="s">
        <v>2280</v>
      </c>
      <c r="B239" s="487" t="s">
        <v>2323</v>
      </c>
      <c r="C239" s="487" t="s">
        <v>468</v>
      </c>
      <c r="D239" s="487" t="s">
        <v>2260</v>
      </c>
      <c r="E239" s="487" t="s">
        <v>2284</v>
      </c>
      <c r="F239" s="487" t="s">
        <v>2330</v>
      </c>
      <c r="G239" s="487" t="s">
        <v>2331</v>
      </c>
      <c r="H239" s="491"/>
      <c r="I239" s="491"/>
      <c r="J239" s="487"/>
      <c r="K239" s="487"/>
      <c r="L239" s="491">
        <v>1</v>
      </c>
      <c r="M239" s="491">
        <v>435</v>
      </c>
      <c r="N239" s="487">
        <v>1</v>
      </c>
      <c r="O239" s="487">
        <v>435</v>
      </c>
      <c r="P239" s="491"/>
      <c r="Q239" s="491"/>
      <c r="R239" s="513"/>
      <c r="S239" s="492"/>
    </row>
    <row r="240" spans="1:19" ht="14.45" customHeight="1" x14ac:dyDescent="0.2">
      <c r="A240" s="486" t="s">
        <v>2280</v>
      </c>
      <c r="B240" s="487" t="s">
        <v>2323</v>
      </c>
      <c r="C240" s="487" t="s">
        <v>468</v>
      </c>
      <c r="D240" s="487" t="s">
        <v>2260</v>
      </c>
      <c r="E240" s="487" t="s">
        <v>2284</v>
      </c>
      <c r="F240" s="487" t="s">
        <v>2332</v>
      </c>
      <c r="G240" s="487" t="s">
        <v>2333</v>
      </c>
      <c r="H240" s="491">
        <v>181</v>
      </c>
      <c r="I240" s="491">
        <v>182810</v>
      </c>
      <c r="J240" s="487">
        <v>1.1003900512845208</v>
      </c>
      <c r="K240" s="487">
        <v>1010</v>
      </c>
      <c r="L240" s="491">
        <v>164</v>
      </c>
      <c r="M240" s="491">
        <v>166132</v>
      </c>
      <c r="N240" s="487">
        <v>1</v>
      </c>
      <c r="O240" s="487">
        <v>1013</v>
      </c>
      <c r="P240" s="491"/>
      <c r="Q240" s="491"/>
      <c r="R240" s="513"/>
      <c r="S240" s="492"/>
    </row>
    <row r="241" spans="1:19" ht="14.45" customHeight="1" x14ac:dyDescent="0.2">
      <c r="A241" s="486" t="s">
        <v>2280</v>
      </c>
      <c r="B241" s="487" t="s">
        <v>2323</v>
      </c>
      <c r="C241" s="487" t="s">
        <v>468</v>
      </c>
      <c r="D241" s="487" t="s">
        <v>2260</v>
      </c>
      <c r="E241" s="487" t="s">
        <v>2284</v>
      </c>
      <c r="F241" s="487" t="s">
        <v>2295</v>
      </c>
      <c r="G241" s="487" t="s">
        <v>2296</v>
      </c>
      <c r="H241" s="491"/>
      <c r="I241" s="491"/>
      <c r="J241" s="487"/>
      <c r="K241" s="487"/>
      <c r="L241" s="491">
        <v>1</v>
      </c>
      <c r="M241" s="491">
        <v>33.33</v>
      </c>
      <c r="N241" s="487">
        <v>1</v>
      </c>
      <c r="O241" s="487">
        <v>33.33</v>
      </c>
      <c r="P241" s="491">
        <v>2</v>
      </c>
      <c r="Q241" s="491">
        <v>66.66</v>
      </c>
      <c r="R241" s="513">
        <v>2</v>
      </c>
      <c r="S241" s="492">
        <v>33.33</v>
      </c>
    </row>
    <row r="242" spans="1:19" ht="14.45" customHeight="1" x14ac:dyDescent="0.2">
      <c r="A242" s="486" t="s">
        <v>2280</v>
      </c>
      <c r="B242" s="487" t="s">
        <v>2323</v>
      </c>
      <c r="C242" s="487" t="s">
        <v>468</v>
      </c>
      <c r="D242" s="487" t="s">
        <v>2260</v>
      </c>
      <c r="E242" s="487" t="s">
        <v>2284</v>
      </c>
      <c r="F242" s="487" t="s">
        <v>2338</v>
      </c>
      <c r="G242" s="487" t="s">
        <v>2339</v>
      </c>
      <c r="H242" s="491"/>
      <c r="I242" s="491"/>
      <c r="J242" s="487"/>
      <c r="K242" s="487"/>
      <c r="L242" s="491"/>
      <c r="M242" s="491"/>
      <c r="N242" s="487"/>
      <c r="O242" s="487"/>
      <c r="P242" s="491">
        <v>2</v>
      </c>
      <c r="Q242" s="491">
        <v>720</v>
      </c>
      <c r="R242" s="513"/>
      <c r="S242" s="492">
        <v>360</v>
      </c>
    </row>
    <row r="243" spans="1:19" ht="14.45" customHeight="1" x14ac:dyDescent="0.2">
      <c r="A243" s="486" t="s">
        <v>2280</v>
      </c>
      <c r="B243" s="487" t="s">
        <v>2323</v>
      </c>
      <c r="C243" s="487" t="s">
        <v>468</v>
      </c>
      <c r="D243" s="487" t="s">
        <v>2260</v>
      </c>
      <c r="E243" s="487" t="s">
        <v>2284</v>
      </c>
      <c r="F243" s="487" t="s">
        <v>2309</v>
      </c>
      <c r="G243" s="487" t="s">
        <v>2310</v>
      </c>
      <c r="H243" s="491"/>
      <c r="I243" s="491"/>
      <c r="J243" s="487"/>
      <c r="K243" s="487"/>
      <c r="L243" s="491">
        <v>1</v>
      </c>
      <c r="M243" s="491">
        <v>226</v>
      </c>
      <c r="N243" s="487">
        <v>1</v>
      </c>
      <c r="O243" s="487">
        <v>226</v>
      </c>
      <c r="P243" s="491">
        <v>2</v>
      </c>
      <c r="Q243" s="491">
        <v>456</v>
      </c>
      <c r="R243" s="513">
        <v>2.0176991150442478</v>
      </c>
      <c r="S243" s="492">
        <v>228</v>
      </c>
    </row>
    <row r="244" spans="1:19" ht="14.45" customHeight="1" x14ac:dyDescent="0.2">
      <c r="A244" s="486" t="s">
        <v>2280</v>
      </c>
      <c r="B244" s="487" t="s">
        <v>2323</v>
      </c>
      <c r="C244" s="487" t="s">
        <v>468</v>
      </c>
      <c r="D244" s="487" t="s">
        <v>2260</v>
      </c>
      <c r="E244" s="487" t="s">
        <v>2284</v>
      </c>
      <c r="F244" s="487" t="s">
        <v>2311</v>
      </c>
      <c r="G244" s="487" t="s">
        <v>2312</v>
      </c>
      <c r="H244" s="491"/>
      <c r="I244" s="491"/>
      <c r="J244" s="487"/>
      <c r="K244" s="487"/>
      <c r="L244" s="491">
        <v>1</v>
      </c>
      <c r="M244" s="491">
        <v>78</v>
      </c>
      <c r="N244" s="487">
        <v>1</v>
      </c>
      <c r="O244" s="487">
        <v>78</v>
      </c>
      <c r="P244" s="491">
        <v>2</v>
      </c>
      <c r="Q244" s="491">
        <v>158</v>
      </c>
      <c r="R244" s="513">
        <v>2.0256410256410255</v>
      </c>
      <c r="S244" s="492">
        <v>79</v>
      </c>
    </row>
    <row r="245" spans="1:19" ht="14.45" customHeight="1" x14ac:dyDescent="0.2">
      <c r="A245" s="486" t="s">
        <v>2280</v>
      </c>
      <c r="B245" s="487" t="s">
        <v>2323</v>
      </c>
      <c r="C245" s="487" t="s">
        <v>468</v>
      </c>
      <c r="D245" s="487" t="s">
        <v>2260</v>
      </c>
      <c r="E245" s="487" t="s">
        <v>2284</v>
      </c>
      <c r="F245" s="487" t="s">
        <v>2340</v>
      </c>
      <c r="G245" s="487" t="s">
        <v>2341</v>
      </c>
      <c r="H245" s="491"/>
      <c r="I245" s="491"/>
      <c r="J245" s="487"/>
      <c r="K245" s="487"/>
      <c r="L245" s="491">
        <v>1</v>
      </c>
      <c r="M245" s="491">
        <v>179</v>
      </c>
      <c r="N245" s="487">
        <v>1</v>
      </c>
      <c r="O245" s="487">
        <v>179</v>
      </c>
      <c r="P245" s="491"/>
      <c r="Q245" s="491"/>
      <c r="R245" s="513"/>
      <c r="S245" s="492"/>
    </row>
    <row r="246" spans="1:19" ht="14.45" customHeight="1" x14ac:dyDescent="0.2">
      <c r="A246" s="486" t="s">
        <v>2280</v>
      </c>
      <c r="B246" s="487" t="s">
        <v>2323</v>
      </c>
      <c r="C246" s="487" t="s">
        <v>468</v>
      </c>
      <c r="D246" s="487" t="s">
        <v>2264</v>
      </c>
      <c r="E246" s="487" t="s">
        <v>2284</v>
      </c>
      <c r="F246" s="487" t="s">
        <v>2326</v>
      </c>
      <c r="G246" s="487" t="s">
        <v>2327</v>
      </c>
      <c r="H246" s="491">
        <v>7</v>
      </c>
      <c r="I246" s="491">
        <v>987</v>
      </c>
      <c r="J246" s="487">
        <v>6.950704225352113</v>
      </c>
      <c r="K246" s="487">
        <v>141</v>
      </c>
      <c r="L246" s="491">
        <v>1</v>
      </c>
      <c r="M246" s="491">
        <v>142</v>
      </c>
      <c r="N246" s="487">
        <v>1</v>
      </c>
      <c r="O246" s="487">
        <v>142</v>
      </c>
      <c r="P246" s="491">
        <v>1</v>
      </c>
      <c r="Q246" s="491">
        <v>143</v>
      </c>
      <c r="R246" s="513">
        <v>1.0070422535211268</v>
      </c>
      <c r="S246" s="492">
        <v>143</v>
      </c>
    </row>
    <row r="247" spans="1:19" ht="14.45" customHeight="1" x14ac:dyDescent="0.2">
      <c r="A247" s="486" t="s">
        <v>2280</v>
      </c>
      <c r="B247" s="487" t="s">
        <v>2323</v>
      </c>
      <c r="C247" s="487" t="s">
        <v>468</v>
      </c>
      <c r="D247" s="487" t="s">
        <v>2264</v>
      </c>
      <c r="E247" s="487" t="s">
        <v>2284</v>
      </c>
      <c r="F247" s="487" t="s">
        <v>2295</v>
      </c>
      <c r="G247" s="487" t="s">
        <v>2296</v>
      </c>
      <c r="H247" s="491">
        <v>1</v>
      </c>
      <c r="I247" s="491">
        <v>33.33</v>
      </c>
      <c r="J247" s="487"/>
      <c r="K247" s="487">
        <v>33.33</v>
      </c>
      <c r="L247" s="491"/>
      <c r="M247" s="491"/>
      <c r="N247" s="487"/>
      <c r="O247" s="487"/>
      <c r="P247" s="491"/>
      <c r="Q247" s="491"/>
      <c r="R247" s="513"/>
      <c r="S247" s="492"/>
    </row>
    <row r="248" spans="1:19" ht="14.45" customHeight="1" x14ac:dyDescent="0.2">
      <c r="A248" s="486" t="s">
        <v>2280</v>
      </c>
      <c r="B248" s="487" t="s">
        <v>2323</v>
      </c>
      <c r="C248" s="487" t="s">
        <v>468</v>
      </c>
      <c r="D248" s="487" t="s">
        <v>2264</v>
      </c>
      <c r="E248" s="487" t="s">
        <v>2284</v>
      </c>
      <c r="F248" s="487" t="s">
        <v>2334</v>
      </c>
      <c r="G248" s="487" t="s">
        <v>2335</v>
      </c>
      <c r="H248" s="491">
        <v>4</v>
      </c>
      <c r="I248" s="491">
        <v>1384</v>
      </c>
      <c r="J248" s="487">
        <v>0.56489795918367347</v>
      </c>
      <c r="K248" s="487">
        <v>346</v>
      </c>
      <c r="L248" s="491">
        <v>7</v>
      </c>
      <c r="M248" s="491">
        <v>2450</v>
      </c>
      <c r="N248" s="487">
        <v>1</v>
      </c>
      <c r="O248" s="487">
        <v>350</v>
      </c>
      <c r="P248" s="491"/>
      <c r="Q248" s="491"/>
      <c r="R248" s="513"/>
      <c r="S248" s="492"/>
    </row>
    <row r="249" spans="1:19" ht="14.45" customHeight="1" x14ac:dyDescent="0.2">
      <c r="A249" s="486" t="s">
        <v>2280</v>
      </c>
      <c r="B249" s="487" t="s">
        <v>2323</v>
      </c>
      <c r="C249" s="487" t="s">
        <v>468</v>
      </c>
      <c r="D249" s="487" t="s">
        <v>2264</v>
      </c>
      <c r="E249" s="487" t="s">
        <v>2284</v>
      </c>
      <c r="F249" s="487" t="s">
        <v>2309</v>
      </c>
      <c r="G249" s="487" t="s">
        <v>2310</v>
      </c>
      <c r="H249" s="491">
        <v>1</v>
      </c>
      <c r="I249" s="491">
        <v>223</v>
      </c>
      <c r="J249" s="487"/>
      <c r="K249" s="487">
        <v>223</v>
      </c>
      <c r="L249" s="491"/>
      <c r="M249" s="491"/>
      <c r="N249" s="487"/>
      <c r="O249" s="487"/>
      <c r="P249" s="491"/>
      <c r="Q249" s="491"/>
      <c r="R249" s="513"/>
      <c r="S249" s="492"/>
    </row>
    <row r="250" spans="1:19" ht="14.45" customHeight="1" x14ac:dyDescent="0.2">
      <c r="A250" s="486" t="s">
        <v>2280</v>
      </c>
      <c r="B250" s="487" t="s">
        <v>2323</v>
      </c>
      <c r="C250" s="487" t="s">
        <v>468</v>
      </c>
      <c r="D250" s="487" t="s">
        <v>2264</v>
      </c>
      <c r="E250" s="487" t="s">
        <v>2284</v>
      </c>
      <c r="F250" s="487" t="s">
        <v>2311</v>
      </c>
      <c r="G250" s="487" t="s">
        <v>2312</v>
      </c>
      <c r="H250" s="491">
        <v>1</v>
      </c>
      <c r="I250" s="491">
        <v>77</v>
      </c>
      <c r="J250" s="487"/>
      <c r="K250" s="487">
        <v>77</v>
      </c>
      <c r="L250" s="491"/>
      <c r="M250" s="491"/>
      <c r="N250" s="487"/>
      <c r="O250" s="487"/>
      <c r="P250" s="491"/>
      <c r="Q250" s="491"/>
      <c r="R250" s="513"/>
      <c r="S250" s="492"/>
    </row>
    <row r="251" spans="1:19" ht="14.45" customHeight="1" x14ac:dyDescent="0.2">
      <c r="A251" s="486" t="s">
        <v>2280</v>
      </c>
      <c r="B251" s="487" t="s">
        <v>2323</v>
      </c>
      <c r="C251" s="487" t="s">
        <v>468</v>
      </c>
      <c r="D251" s="487" t="s">
        <v>2264</v>
      </c>
      <c r="E251" s="487" t="s">
        <v>2284</v>
      </c>
      <c r="F251" s="487" t="s">
        <v>2340</v>
      </c>
      <c r="G251" s="487" t="s">
        <v>2341</v>
      </c>
      <c r="H251" s="491">
        <v>1</v>
      </c>
      <c r="I251" s="491">
        <v>178</v>
      </c>
      <c r="J251" s="487"/>
      <c r="K251" s="487">
        <v>178</v>
      </c>
      <c r="L251" s="491"/>
      <c r="M251" s="491"/>
      <c r="N251" s="487"/>
      <c r="O251" s="487"/>
      <c r="P251" s="491"/>
      <c r="Q251" s="491"/>
      <c r="R251" s="513"/>
      <c r="S251" s="492"/>
    </row>
    <row r="252" spans="1:19" ht="14.45" customHeight="1" x14ac:dyDescent="0.2">
      <c r="A252" s="486" t="s">
        <v>2280</v>
      </c>
      <c r="B252" s="487" t="s">
        <v>2323</v>
      </c>
      <c r="C252" s="487" t="s">
        <v>468</v>
      </c>
      <c r="D252" s="487" t="s">
        <v>2267</v>
      </c>
      <c r="E252" s="487" t="s">
        <v>2284</v>
      </c>
      <c r="F252" s="487" t="s">
        <v>2326</v>
      </c>
      <c r="G252" s="487" t="s">
        <v>2327</v>
      </c>
      <c r="H252" s="491">
        <v>19</v>
      </c>
      <c r="I252" s="491">
        <v>2679</v>
      </c>
      <c r="J252" s="487"/>
      <c r="K252" s="487">
        <v>141</v>
      </c>
      <c r="L252" s="491"/>
      <c r="M252" s="491"/>
      <c r="N252" s="487"/>
      <c r="O252" s="487"/>
      <c r="P252" s="491"/>
      <c r="Q252" s="491"/>
      <c r="R252" s="513"/>
      <c r="S252" s="492"/>
    </row>
    <row r="253" spans="1:19" ht="14.45" customHeight="1" x14ac:dyDescent="0.2">
      <c r="A253" s="486" t="s">
        <v>2280</v>
      </c>
      <c r="B253" s="487" t="s">
        <v>2323</v>
      </c>
      <c r="C253" s="487" t="s">
        <v>468</v>
      </c>
      <c r="D253" s="487" t="s">
        <v>2267</v>
      </c>
      <c r="E253" s="487" t="s">
        <v>2284</v>
      </c>
      <c r="F253" s="487" t="s">
        <v>2334</v>
      </c>
      <c r="G253" s="487" t="s">
        <v>2335</v>
      </c>
      <c r="H253" s="491">
        <v>2</v>
      </c>
      <c r="I253" s="491">
        <v>692</v>
      </c>
      <c r="J253" s="487"/>
      <c r="K253" s="487">
        <v>346</v>
      </c>
      <c r="L253" s="491"/>
      <c r="M253" s="491"/>
      <c r="N253" s="487"/>
      <c r="O253" s="487"/>
      <c r="P253" s="491"/>
      <c r="Q253" s="491"/>
      <c r="R253" s="513"/>
      <c r="S253" s="492"/>
    </row>
    <row r="254" spans="1:19" ht="14.45" customHeight="1" x14ac:dyDescent="0.2">
      <c r="A254" s="486" t="s">
        <v>2280</v>
      </c>
      <c r="B254" s="487" t="s">
        <v>2323</v>
      </c>
      <c r="C254" s="487" t="s">
        <v>468</v>
      </c>
      <c r="D254" s="487" t="s">
        <v>516</v>
      </c>
      <c r="E254" s="487" t="s">
        <v>2284</v>
      </c>
      <c r="F254" s="487" t="s">
        <v>2285</v>
      </c>
      <c r="G254" s="487" t="s">
        <v>2286</v>
      </c>
      <c r="H254" s="491">
        <v>86</v>
      </c>
      <c r="I254" s="491">
        <v>3182</v>
      </c>
      <c r="J254" s="487">
        <v>0.47308950341956585</v>
      </c>
      <c r="K254" s="487">
        <v>37</v>
      </c>
      <c r="L254" s="491">
        <v>177</v>
      </c>
      <c r="M254" s="491">
        <v>6726</v>
      </c>
      <c r="N254" s="487">
        <v>1</v>
      </c>
      <c r="O254" s="487">
        <v>38</v>
      </c>
      <c r="P254" s="491">
        <v>56</v>
      </c>
      <c r="Q254" s="491">
        <v>2128</v>
      </c>
      <c r="R254" s="513">
        <v>0.31638418079096048</v>
      </c>
      <c r="S254" s="492">
        <v>38</v>
      </c>
    </row>
    <row r="255" spans="1:19" ht="14.45" customHeight="1" x14ac:dyDescent="0.2">
      <c r="A255" s="486" t="s">
        <v>2280</v>
      </c>
      <c r="B255" s="487" t="s">
        <v>2323</v>
      </c>
      <c r="C255" s="487" t="s">
        <v>468</v>
      </c>
      <c r="D255" s="487" t="s">
        <v>516</v>
      </c>
      <c r="E255" s="487" t="s">
        <v>2284</v>
      </c>
      <c r="F255" s="487" t="s">
        <v>2324</v>
      </c>
      <c r="G255" s="487" t="s">
        <v>2325</v>
      </c>
      <c r="H255" s="491">
        <v>22</v>
      </c>
      <c r="I255" s="491">
        <v>15444</v>
      </c>
      <c r="J255" s="487">
        <v>1.2135785007072135</v>
      </c>
      <c r="K255" s="487">
        <v>702</v>
      </c>
      <c r="L255" s="491">
        <v>18</v>
      </c>
      <c r="M255" s="491">
        <v>12726</v>
      </c>
      <c r="N255" s="487">
        <v>1</v>
      </c>
      <c r="O255" s="487">
        <v>707</v>
      </c>
      <c r="P255" s="491">
        <v>12</v>
      </c>
      <c r="Q255" s="491">
        <v>8532</v>
      </c>
      <c r="R255" s="513">
        <v>0.67043847241867038</v>
      </c>
      <c r="S255" s="492">
        <v>711</v>
      </c>
    </row>
    <row r="256" spans="1:19" ht="14.45" customHeight="1" x14ac:dyDescent="0.2">
      <c r="A256" s="486" t="s">
        <v>2280</v>
      </c>
      <c r="B256" s="487" t="s">
        <v>2323</v>
      </c>
      <c r="C256" s="487" t="s">
        <v>468</v>
      </c>
      <c r="D256" s="487" t="s">
        <v>516</v>
      </c>
      <c r="E256" s="487" t="s">
        <v>2284</v>
      </c>
      <c r="F256" s="487" t="s">
        <v>2326</v>
      </c>
      <c r="G256" s="487" t="s">
        <v>2327</v>
      </c>
      <c r="H256" s="491">
        <v>368</v>
      </c>
      <c r="I256" s="491">
        <v>51888</v>
      </c>
      <c r="J256" s="487">
        <v>1.2732001766697747</v>
      </c>
      <c r="K256" s="487">
        <v>141</v>
      </c>
      <c r="L256" s="491">
        <v>287</v>
      </c>
      <c r="M256" s="491">
        <v>40754</v>
      </c>
      <c r="N256" s="487">
        <v>1</v>
      </c>
      <c r="O256" s="487">
        <v>142</v>
      </c>
      <c r="P256" s="491">
        <v>124</v>
      </c>
      <c r="Q256" s="491">
        <v>17732</v>
      </c>
      <c r="R256" s="513">
        <v>0.43509839524954608</v>
      </c>
      <c r="S256" s="492">
        <v>143</v>
      </c>
    </row>
    <row r="257" spans="1:19" ht="14.45" customHeight="1" x14ac:dyDescent="0.2">
      <c r="A257" s="486" t="s">
        <v>2280</v>
      </c>
      <c r="B257" s="487" t="s">
        <v>2323</v>
      </c>
      <c r="C257" s="487" t="s">
        <v>468</v>
      </c>
      <c r="D257" s="487" t="s">
        <v>516</v>
      </c>
      <c r="E257" s="487" t="s">
        <v>2284</v>
      </c>
      <c r="F257" s="487" t="s">
        <v>2332</v>
      </c>
      <c r="G257" s="487" t="s">
        <v>2333</v>
      </c>
      <c r="H257" s="491"/>
      <c r="I257" s="491"/>
      <c r="J257" s="487"/>
      <c r="K257" s="487"/>
      <c r="L257" s="491">
        <v>7</v>
      </c>
      <c r="M257" s="491">
        <v>7091</v>
      </c>
      <c r="N257" s="487">
        <v>1</v>
      </c>
      <c r="O257" s="487">
        <v>1013</v>
      </c>
      <c r="P257" s="491">
        <v>45</v>
      </c>
      <c r="Q257" s="491">
        <v>45720</v>
      </c>
      <c r="R257" s="513">
        <v>6.4476096460301795</v>
      </c>
      <c r="S257" s="492">
        <v>1016</v>
      </c>
    </row>
    <row r="258" spans="1:19" ht="14.45" customHeight="1" x14ac:dyDescent="0.2">
      <c r="A258" s="486" t="s">
        <v>2280</v>
      </c>
      <c r="B258" s="487" t="s">
        <v>2323</v>
      </c>
      <c r="C258" s="487" t="s">
        <v>468</v>
      </c>
      <c r="D258" s="487" t="s">
        <v>516</v>
      </c>
      <c r="E258" s="487" t="s">
        <v>2284</v>
      </c>
      <c r="F258" s="487" t="s">
        <v>2295</v>
      </c>
      <c r="G258" s="487" t="s">
        <v>2296</v>
      </c>
      <c r="H258" s="491">
        <v>336</v>
      </c>
      <c r="I258" s="491">
        <v>11200.01</v>
      </c>
      <c r="J258" s="487">
        <v>1.2307716821666836</v>
      </c>
      <c r="K258" s="487">
        <v>33.333363095238099</v>
      </c>
      <c r="L258" s="491">
        <v>273</v>
      </c>
      <c r="M258" s="491">
        <v>9099.99</v>
      </c>
      <c r="N258" s="487">
        <v>1</v>
      </c>
      <c r="O258" s="487">
        <v>33.333296703296703</v>
      </c>
      <c r="P258" s="491">
        <v>120</v>
      </c>
      <c r="Q258" s="491">
        <v>3999.99</v>
      </c>
      <c r="R258" s="513">
        <v>0.43955982369211394</v>
      </c>
      <c r="S258" s="492">
        <v>33.33325</v>
      </c>
    </row>
    <row r="259" spans="1:19" ht="14.45" customHeight="1" x14ac:dyDescent="0.2">
      <c r="A259" s="486" t="s">
        <v>2280</v>
      </c>
      <c r="B259" s="487" t="s">
        <v>2323</v>
      </c>
      <c r="C259" s="487" t="s">
        <v>468</v>
      </c>
      <c r="D259" s="487" t="s">
        <v>516</v>
      </c>
      <c r="E259" s="487" t="s">
        <v>2284</v>
      </c>
      <c r="F259" s="487" t="s">
        <v>2297</v>
      </c>
      <c r="G259" s="487" t="s">
        <v>2298</v>
      </c>
      <c r="H259" s="491">
        <v>14</v>
      </c>
      <c r="I259" s="491">
        <v>518</v>
      </c>
      <c r="J259" s="487">
        <v>0.7174515235457064</v>
      </c>
      <c r="K259" s="487">
        <v>37</v>
      </c>
      <c r="L259" s="491">
        <v>19</v>
      </c>
      <c r="M259" s="491">
        <v>722</v>
      </c>
      <c r="N259" s="487">
        <v>1</v>
      </c>
      <c r="O259" s="487">
        <v>38</v>
      </c>
      <c r="P259" s="491">
        <v>12</v>
      </c>
      <c r="Q259" s="491">
        <v>456</v>
      </c>
      <c r="R259" s="513">
        <v>0.63157894736842102</v>
      </c>
      <c r="S259" s="492">
        <v>38</v>
      </c>
    </row>
    <row r="260" spans="1:19" ht="14.45" customHeight="1" x14ac:dyDescent="0.2">
      <c r="A260" s="486" t="s">
        <v>2280</v>
      </c>
      <c r="B260" s="487" t="s">
        <v>2323</v>
      </c>
      <c r="C260" s="487" t="s">
        <v>468</v>
      </c>
      <c r="D260" s="487" t="s">
        <v>516</v>
      </c>
      <c r="E260" s="487" t="s">
        <v>2284</v>
      </c>
      <c r="F260" s="487" t="s">
        <v>2299</v>
      </c>
      <c r="G260" s="487" t="s">
        <v>2300</v>
      </c>
      <c r="H260" s="491"/>
      <c r="I260" s="491"/>
      <c r="J260" s="487"/>
      <c r="K260" s="487"/>
      <c r="L260" s="491"/>
      <c r="M260" s="491"/>
      <c r="N260" s="487"/>
      <c r="O260" s="487"/>
      <c r="P260" s="491">
        <v>1</v>
      </c>
      <c r="Q260" s="491">
        <v>135</v>
      </c>
      <c r="R260" s="513"/>
      <c r="S260" s="492">
        <v>135</v>
      </c>
    </row>
    <row r="261" spans="1:19" ht="14.45" customHeight="1" x14ac:dyDescent="0.2">
      <c r="A261" s="486" t="s">
        <v>2280</v>
      </c>
      <c r="B261" s="487" t="s">
        <v>2323</v>
      </c>
      <c r="C261" s="487" t="s">
        <v>468</v>
      </c>
      <c r="D261" s="487" t="s">
        <v>516</v>
      </c>
      <c r="E261" s="487" t="s">
        <v>2284</v>
      </c>
      <c r="F261" s="487" t="s">
        <v>2334</v>
      </c>
      <c r="G261" s="487" t="s">
        <v>2335</v>
      </c>
      <c r="H261" s="491">
        <v>2</v>
      </c>
      <c r="I261" s="491">
        <v>692</v>
      </c>
      <c r="J261" s="487">
        <v>0.65904761904761899</v>
      </c>
      <c r="K261" s="487">
        <v>346</v>
      </c>
      <c r="L261" s="491">
        <v>3</v>
      </c>
      <c r="M261" s="491">
        <v>1050</v>
      </c>
      <c r="N261" s="487">
        <v>1</v>
      </c>
      <c r="O261" s="487">
        <v>350</v>
      </c>
      <c r="P261" s="491">
        <v>6</v>
      </c>
      <c r="Q261" s="491">
        <v>2124</v>
      </c>
      <c r="R261" s="513">
        <v>2.0228571428571427</v>
      </c>
      <c r="S261" s="492">
        <v>354</v>
      </c>
    </row>
    <row r="262" spans="1:19" ht="14.45" customHeight="1" x14ac:dyDescent="0.2">
      <c r="A262" s="486" t="s">
        <v>2280</v>
      </c>
      <c r="B262" s="487" t="s">
        <v>2323</v>
      </c>
      <c r="C262" s="487" t="s">
        <v>468</v>
      </c>
      <c r="D262" s="487" t="s">
        <v>516</v>
      </c>
      <c r="E262" s="487" t="s">
        <v>2284</v>
      </c>
      <c r="F262" s="487" t="s">
        <v>2307</v>
      </c>
      <c r="G262" s="487" t="s">
        <v>2308</v>
      </c>
      <c r="H262" s="491">
        <v>8</v>
      </c>
      <c r="I262" s="491">
        <v>592</v>
      </c>
      <c r="J262" s="487">
        <v>0.60717948717948722</v>
      </c>
      <c r="K262" s="487">
        <v>74</v>
      </c>
      <c r="L262" s="491">
        <v>13</v>
      </c>
      <c r="M262" s="491">
        <v>975</v>
      </c>
      <c r="N262" s="487">
        <v>1</v>
      </c>
      <c r="O262" s="487">
        <v>75</v>
      </c>
      <c r="P262" s="491">
        <v>4</v>
      </c>
      <c r="Q262" s="491">
        <v>304</v>
      </c>
      <c r="R262" s="513">
        <v>0.31179487179487181</v>
      </c>
      <c r="S262" s="492">
        <v>76</v>
      </c>
    </row>
    <row r="263" spans="1:19" ht="14.45" customHeight="1" x14ac:dyDescent="0.2">
      <c r="A263" s="486" t="s">
        <v>2280</v>
      </c>
      <c r="B263" s="487" t="s">
        <v>2323</v>
      </c>
      <c r="C263" s="487" t="s">
        <v>468</v>
      </c>
      <c r="D263" s="487" t="s">
        <v>516</v>
      </c>
      <c r="E263" s="487" t="s">
        <v>2284</v>
      </c>
      <c r="F263" s="487" t="s">
        <v>2338</v>
      </c>
      <c r="G263" s="487" t="s">
        <v>2339</v>
      </c>
      <c r="H263" s="491">
        <v>265</v>
      </c>
      <c r="I263" s="491">
        <v>94075</v>
      </c>
      <c r="J263" s="487">
        <v>1.0813964181437801</v>
      </c>
      <c r="K263" s="487">
        <v>355</v>
      </c>
      <c r="L263" s="491">
        <v>243</v>
      </c>
      <c r="M263" s="491">
        <v>86994</v>
      </c>
      <c r="N263" s="487">
        <v>1</v>
      </c>
      <c r="O263" s="487">
        <v>358</v>
      </c>
      <c r="P263" s="491">
        <v>102</v>
      </c>
      <c r="Q263" s="491">
        <v>36720</v>
      </c>
      <c r="R263" s="513">
        <v>0.42209807572936064</v>
      </c>
      <c r="S263" s="492">
        <v>360</v>
      </c>
    </row>
    <row r="264" spans="1:19" ht="14.45" customHeight="1" x14ac:dyDescent="0.2">
      <c r="A264" s="486" t="s">
        <v>2280</v>
      </c>
      <c r="B264" s="487" t="s">
        <v>2323</v>
      </c>
      <c r="C264" s="487" t="s">
        <v>468</v>
      </c>
      <c r="D264" s="487" t="s">
        <v>516</v>
      </c>
      <c r="E264" s="487" t="s">
        <v>2284</v>
      </c>
      <c r="F264" s="487" t="s">
        <v>2309</v>
      </c>
      <c r="G264" s="487" t="s">
        <v>2310</v>
      </c>
      <c r="H264" s="491">
        <v>354</v>
      </c>
      <c r="I264" s="491">
        <v>78942</v>
      </c>
      <c r="J264" s="487">
        <v>1.2701850362027354</v>
      </c>
      <c r="K264" s="487">
        <v>223</v>
      </c>
      <c r="L264" s="491">
        <v>275</v>
      </c>
      <c r="M264" s="491">
        <v>62150</v>
      </c>
      <c r="N264" s="487">
        <v>1</v>
      </c>
      <c r="O264" s="487">
        <v>226</v>
      </c>
      <c r="P264" s="491">
        <v>121</v>
      </c>
      <c r="Q264" s="491">
        <v>27588</v>
      </c>
      <c r="R264" s="513">
        <v>0.44389380530973449</v>
      </c>
      <c r="S264" s="492">
        <v>228</v>
      </c>
    </row>
    <row r="265" spans="1:19" ht="14.45" customHeight="1" x14ac:dyDescent="0.2">
      <c r="A265" s="486" t="s">
        <v>2280</v>
      </c>
      <c r="B265" s="487" t="s">
        <v>2323</v>
      </c>
      <c r="C265" s="487" t="s">
        <v>468</v>
      </c>
      <c r="D265" s="487" t="s">
        <v>516</v>
      </c>
      <c r="E265" s="487" t="s">
        <v>2284</v>
      </c>
      <c r="F265" s="487" t="s">
        <v>2311</v>
      </c>
      <c r="G265" s="487" t="s">
        <v>2312</v>
      </c>
      <c r="H265" s="491">
        <v>370</v>
      </c>
      <c r="I265" s="491">
        <v>28490</v>
      </c>
      <c r="J265" s="487">
        <v>1.2861141206211628</v>
      </c>
      <c r="K265" s="487">
        <v>77</v>
      </c>
      <c r="L265" s="491">
        <v>284</v>
      </c>
      <c r="M265" s="491">
        <v>22152</v>
      </c>
      <c r="N265" s="487">
        <v>1</v>
      </c>
      <c r="O265" s="487">
        <v>78</v>
      </c>
      <c r="P265" s="491">
        <v>126</v>
      </c>
      <c r="Q265" s="491">
        <v>9954</v>
      </c>
      <c r="R265" s="513">
        <v>0.44934994582881904</v>
      </c>
      <c r="S265" s="492">
        <v>79</v>
      </c>
    </row>
    <row r="266" spans="1:19" ht="14.45" customHeight="1" x14ac:dyDescent="0.2">
      <c r="A266" s="486" t="s">
        <v>2280</v>
      </c>
      <c r="B266" s="487" t="s">
        <v>2323</v>
      </c>
      <c r="C266" s="487" t="s">
        <v>468</v>
      </c>
      <c r="D266" s="487" t="s">
        <v>516</v>
      </c>
      <c r="E266" s="487" t="s">
        <v>2284</v>
      </c>
      <c r="F266" s="487" t="s">
        <v>2340</v>
      </c>
      <c r="G266" s="487" t="s">
        <v>2341</v>
      </c>
      <c r="H266" s="491">
        <v>67</v>
      </c>
      <c r="I266" s="491">
        <v>11926</v>
      </c>
      <c r="J266" s="487">
        <v>4.7589784517158815</v>
      </c>
      <c r="K266" s="487">
        <v>178</v>
      </c>
      <c r="L266" s="491">
        <v>14</v>
      </c>
      <c r="M266" s="491">
        <v>2506</v>
      </c>
      <c r="N266" s="487">
        <v>1</v>
      </c>
      <c r="O266" s="487">
        <v>179</v>
      </c>
      <c r="P266" s="491">
        <v>8</v>
      </c>
      <c r="Q266" s="491">
        <v>1440</v>
      </c>
      <c r="R266" s="513">
        <v>0.57462090981644054</v>
      </c>
      <c r="S266" s="492">
        <v>180</v>
      </c>
    </row>
    <row r="267" spans="1:19" ht="14.45" customHeight="1" x14ac:dyDescent="0.2">
      <c r="A267" s="486" t="s">
        <v>2280</v>
      </c>
      <c r="B267" s="487" t="s">
        <v>2323</v>
      </c>
      <c r="C267" s="487" t="s">
        <v>468</v>
      </c>
      <c r="D267" s="487" t="s">
        <v>516</v>
      </c>
      <c r="E267" s="487" t="s">
        <v>2284</v>
      </c>
      <c r="F267" s="487" t="s">
        <v>2315</v>
      </c>
      <c r="G267" s="487" t="s">
        <v>2316</v>
      </c>
      <c r="H267" s="491">
        <v>13</v>
      </c>
      <c r="I267" s="491">
        <v>767</v>
      </c>
      <c r="J267" s="487">
        <v>1.2573770491803278</v>
      </c>
      <c r="K267" s="487">
        <v>59</v>
      </c>
      <c r="L267" s="491">
        <v>10</v>
      </c>
      <c r="M267" s="491">
        <v>610</v>
      </c>
      <c r="N267" s="487">
        <v>1</v>
      </c>
      <c r="O267" s="487">
        <v>61</v>
      </c>
      <c r="P267" s="491">
        <v>11</v>
      </c>
      <c r="Q267" s="491">
        <v>682</v>
      </c>
      <c r="R267" s="513">
        <v>1.118032786885246</v>
      </c>
      <c r="S267" s="492">
        <v>62</v>
      </c>
    </row>
    <row r="268" spans="1:19" ht="14.45" customHeight="1" x14ac:dyDescent="0.2">
      <c r="A268" s="486" t="s">
        <v>2280</v>
      </c>
      <c r="B268" s="487" t="s">
        <v>2323</v>
      </c>
      <c r="C268" s="487" t="s">
        <v>468</v>
      </c>
      <c r="D268" s="487" t="s">
        <v>517</v>
      </c>
      <c r="E268" s="487" t="s">
        <v>2284</v>
      </c>
      <c r="F268" s="487" t="s">
        <v>2326</v>
      </c>
      <c r="G268" s="487" t="s">
        <v>2327</v>
      </c>
      <c r="H268" s="491">
        <v>16</v>
      </c>
      <c r="I268" s="491">
        <v>2256</v>
      </c>
      <c r="J268" s="487">
        <v>15.887323943661972</v>
      </c>
      <c r="K268" s="487">
        <v>141</v>
      </c>
      <c r="L268" s="491">
        <v>1</v>
      </c>
      <c r="M268" s="491">
        <v>142</v>
      </c>
      <c r="N268" s="487">
        <v>1</v>
      </c>
      <c r="O268" s="487">
        <v>142</v>
      </c>
      <c r="P268" s="491">
        <v>2</v>
      </c>
      <c r="Q268" s="491">
        <v>286</v>
      </c>
      <c r="R268" s="513">
        <v>2.0140845070422535</v>
      </c>
      <c r="S268" s="492">
        <v>143</v>
      </c>
    </row>
    <row r="269" spans="1:19" ht="14.45" customHeight="1" x14ac:dyDescent="0.2">
      <c r="A269" s="486" t="s">
        <v>2280</v>
      </c>
      <c r="B269" s="487" t="s">
        <v>2323</v>
      </c>
      <c r="C269" s="487" t="s">
        <v>468</v>
      </c>
      <c r="D269" s="487" t="s">
        <v>517</v>
      </c>
      <c r="E269" s="487" t="s">
        <v>2284</v>
      </c>
      <c r="F269" s="487" t="s">
        <v>2297</v>
      </c>
      <c r="G269" s="487" t="s">
        <v>2298</v>
      </c>
      <c r="H269" s="491">
        <v>5</v>
      </c>
      <c r="I269" s="491">
        <v>185</v>
      </c>
      <c r="J269" s="487"/>
      <c r="K269" s="487">
        <v>37</v>
      </c>
      <c r="L269" s="491"/>
      <c r="M269" s="491"/>
      <c r="N269" s="487"/>
      <c r="O269" s="487"/>
      <c r="P269" s="491"/>
      <c r="Q269" s="491"/>
      <c r="R269" s="513"/>
      <c r="S269" s="492"/>
    </row>
    <row r="270" spans="1:19" ht="14.45" customHeight="1" x14ac:dyDescent="0.2">
      <c r="A270" s="486" t="s">
        <v>2280</v>
      </c>
      <c r="B270" s="487" t="s">
        <v>2323</v>
      </c>
      <c r="C270" s="487" t="s">
        <v>468</v>
      </c>
      <c r="D270" s="487" t="s">
        <v>517</v>
      </c>
      <c r="E270" s="487" t="s">
        <v>2284</v>
      </c>
      <c r="F270" s="487" t="s">
        <v>2334</v>
      </c>
      <c r="G270" s="487" t="s">
        <v>2335</v>
      </c>
      <c r="H270" s="491">
        <v>15</v>
      </c>
      <c r="I270" s="491">
        <v>5190</v>
      </c>
      <c r="J270" s="487">
        <v>3.7071428571428573</v>
      </c>
      <c r="K270" s="487">
        <v>346</v>
      </c>
      <c r="L270" s="491">
        <v>4</v>
      </c>
      <c r="M270" s="491">
        <v>1400</v>
      </c>
      <c r="N270" s="487">
        <v>1</v>
      </c>
      <c r="O270" s="487">
        <v>350</v>
      </c>
      <c r="P270" s="491">
        <v>1</v>
      </c>
      <c r="Q270" s="491">
        <v>354</v>
      </c>
      <c r="R270" s="513">
        <v>0.25285714285714284</v>
      </c>
      <c r="S270" s="492">
        <v>354</v>
      </c>
    </row>
    <row r="271" spans="1:19" ht="14.45" customHeight="1" x14ac:dyDescent="0.2">
      <c r="A271" s="486" t="s">
        <v>2280</v>
      </c>
      <c r="B271" s="487" t="s">
        <v>2323</v>
      </c>
      <c r="C271" s="487" t="s">
        <v>468</v>
      </c>
      <c r="D271" s="487" t="s">
        <v>2271</v>
      </c>
      <c r="E271" s="487" t="s">
        <v>2284</v>
      </c>
      <c r="F271" s="487" t="s">
        <v>2326</v>
      </c>
      <c r="G271" s="487" t="s">
        <v>2327</v>
      </c>
      <c r="H271" s="491"/>
      <c r="I271" s="491"/>
      <c r="J271" s="487"/>
      <c r="K271" s="487"/>
      <c r="L271" s="491">
        <v>1</v>
      </c>
      <c r="M271" s="491">
        <v>142</v>
      </c>
      <c r="N271" s="487">
        <v>1</v>
      </c>
      <c r="O271" s="487">
        <v>142</v>
      </c>
      <c r="P271" s="491"/>
      <c r="Q271" s="491"/>
      <c r="R271" s="513"/>
      <c r="S271" s="492"/>
    </row>
    <row r="272" spans="1:19" ht="14.45" customHeight="1" x14ac:dyDescent="0.2">
      <c r="A272" s="486" t="s">
        <v>2280</v>
      </c>
      <c r="B272" s="487" t="s">
        <v>2323</v>
      </c>
      <c r="C272" s="487" t="s">
        <v>468</v>
      </c>
      <c r="D272" s="487" t="s">
        <v>2271</v>
      </c>
      <c r="E272" s="487" t="s">
        <v>2284</v>
      </c>
      <c r="F272" s="487" t="s">
        <v>2334</v>
      </c>
      <c r="G272" s="487" t="s">
        <v>2335</v>
      </c>
      <c r="H272" s="491"/>
      <c r="I272" s="491"/>
      <c r="J272" s="487"/>
      <c r="K272" s="487"/>
      <c r="L272" s="491">
        <v>1</v>
      </c>
      <c r="M272" s="491">
        <v>350</v>
      </c>
      <c r="N272" s="487">
        <v>1</v>
      </c>
      <c r="O272" s="487">
        <v>350</v>
      </c>
      <c r="P272" s="491">
        <v>2</v>
      </c>
      <c r="Q272" s="491">
        <v>708</v>
      </c>
      <c r="R272" s="513">
        <v>2.0228571428571427</v>
      </c>
      <c r="S272" s="492">
        <v>354</v>
      </c>
    </row>
    <row r="273" spans="1:19" ht="14.45" customHeight="1" x14ac:dyDescent="0.2">
      <c r="A273" s="486" t="s">
        <v>2280</v>
      </c>
      <c r="B273" s="487" t="s">
        <v>2323</v>
      </c>
      <c r="C273" s="487" t="s">
        <v>468</v>
      </c>
      <c r="D273" s="487" t="s">
        <v>2274</v>
      </c>
      <c r="E273" s="487" t="s">
        <v>2284</v>
      </c>
      <c r="F273" s="487" t="s">
        <v>2285</v>
      </c>
      <c r="G273" s="487" t="s">
        <v>2286</v>
      </c>
      <c r="H273" s="491">
        <v>1</v>
      </c>
      <c r="I273" s="491">
        <v>37</v>
      </c>
      <c r="J273" s="487"/>
      <c r="K273" s="487">
        <v>37</v>
      </c>
      <c r="L273" s="491"/>
      <c r="M273" s="491"/>
      <c r="N273" s="487"/>
      <c r="O273" s="487"/>
      <c r="P273" s="491"/>
      <c r="Q273" s="491"/>
      <c r="R273" s="513"/>
      <c r="S273" s="492"/>
    </row>
    <row r="274" spans="1:19" ht="14.45" customHeight="1" x14ac:dyDescent="0.2">
      <c r="A274" s="486" t="s">
        <v>2280</v>
      </c>
      <c r="B274" s="487" t="s">
        <v>2323</v>
      </c>
      <c r="C274" s="487" t="s">
        <v>468</v>
      </c>
      <c r="D274" s="487" t="s">
        <v>2274</v>
      </c>
      <c r="E274" s="487" t="s">
        <v>2284</v>
      </c>
      <c r="F274" s="487" t="s">
        <v>2326</v>
      </c>
      <c r="G274" s="487" t="s">
        <v>2327</v>
      </c>
      <c r="H274" s="491">
        <v>27</v>
      </c>
      <c r="I274" s="491">
        <v>3807</v>
      </c>
      <c r="J274" s="487">
        <v>5.3619718309859152</v>
      </c>
      <c r="K274" s="487">
        <v>141</v>
      </c>
      <c r="L274" s="491">
        <v>5</v>
      </c>
      <c r="M274" s="491">
        <v>710</v>
      </c>
      <c r="N274" s="487">
        <v>1</v>
      </c>
      <c r="O274" s="487">
        <v>142</v>
      </c>
      <c r="P274" s="491">
        <v>1</v>
      </c>
      <c r="Q274" s="491">
        <v>143</v>
      </c>
      <c r="R274" s="513">
        <v>0.20140845070422536</v>
      </c>
      <c r="S274" s="492">
        <v>143</v>
      </c>
    </row>
    <row r="275" spans="1:19" ht="14.45" customHeight="1" x14ac:dyDescent="0.2">
      <c r="A275" s="486" t="s">
        <v>2280</v>
      </c>
      <c r="B275" s="487" t="s">
        <v>2323</v>
      </c>
      <c r="C275" s="487" t="s">
        <v>468</v>
      </c>
      <c r="D275" s="487" t="s">
        <v>2274</v>
      </c>
      <c r="E275" s="487" t="s">
        <v>2284</v>
      </c>
      <c r="F275" s="487" t="s">
        <v>2297</v>
      </c>
      <c r="G275" s="487" t="s">
        <v>2298</v>
      </c>
      <c r="H275" s="491">
        <v>1</v>
      </c>
      <c r="I275" s="491">
        <v>37</v>
      </c>
      <c r="J275" s="487"/>
      <c r="K275" s="487">
        <v>37</v>
      </c>
      <c r="L275" s="491"/>
      <c r="M275" s="491"/>
      <c r="N275" s="487"/>
      <c r="O275" s="487"/>
      <c r="P275" s="491"/>
      <c r="Q275" s="491"/>
      <c r="R275" s="513"/>
      <c r="S275" s="492"/>
    </row>
    <row r="276" spans="1:19" ht="14.45" customHeight="1" x14ac:dyDescent="0.2">
      <c r="A276" s="486" t="s">
        <v>2280</v>
      </c>
      <c r="B276" s="487" t="s">
        <v>2323</v>
      </c>
      <c r="C276" s="487" t="s">
        <v>468</v>
      </c>
      <c r="D276" s="487" t="s">
        <v>2274</v>
      </c>
      <c r="E276" s="487" t="s">
        <v>2284</v>
      </c>
      <c r="F276" s="487" t="s">
        <v>2334</v>
      </c>
      <c r="G276" s="487" t="s">
        <v>2335</v>
      </c>
      <c r="H276" s="491">
        <v>18</v>
      </c>
      <c r="I276" s="491">
        <v>6228</v>
      </c>
      <c r="J276" s="487">
        <v>1.3687912087912089</v>
      </c>
      <c r="K276" s="487">
        <v>346</v>
      </c>
      <c r="L276" s="491">
        <v>13</v>
      </c>
      <c r="M276" s="491">
        <v>4550</v>
      </c>
      <c r="N276" s="487">
        <v>1</v>
      </c>
      <c r="O276" s="487">
        <v>350</v>
      </c>
      <c r="P276" s="491">
        <v>4</v>
      </c>
      <c r="Q276" s="491">
        <v>1416</v>
      </c>
      <c r="R276" s="513">
        <v>0.31120879120879119</v>
      </c>
      <c r="S276" s="492">
        <v>354</v>
      </c>
    </row>
    <row r="277" spans="1:19" ht="14.45" customHeight="1" x14ac:dyDescent="0.2">
      <c r="A277" s="486" t="s">
        <v>2280</v>
      </c>
      <c r="B277" s="487" t="s">
        <v>2323</v>
      </c>
      <c r="C277" s="487" t="s">
        <v>468</v>
      </c>
      <c r="D277" s="487" t="s">
        <v>2274</v>
      </c>
      <c r="E277" s="487" t="s">
        <v>2284</v>
      </c>
      <c r="F277" s="487" t="s">
        <v>2309</v>
      </c>
      <c r="G277" s="487" t="s">
        <v>2310</v>
      </c>
      <c r="H277" s="491"/>
      <c r="I277" s="491"/>
      <c r="J277" s="487"/>
      <c r="K277" s="487"/>
      <c r="L277" s="491">
        <v>1</v>
      </c>
      <c r="M277" s="491">
        <v>226</v>
      </c>
      <c r="N277" s="487">
        <v>1</v>
      </c>
      <c r="O277" s="487">
        <v>226</v>
      </c>
      <c r="P277" s="491"/>
      <c r="Q277" s="491"/>
      <c r="R277" s="513"/>
      <c r="S277" s="492"/>
    </row>
    <row r="278" spans="1:19" ht="14.45" customHeight="1" x14ac:dyDescent="0.2">
      <c r="A278" s="486" t="s">
        <v>2280</v>
      </c>
      <c r="B278" s="487" t="s">
        <v>2323</v>
      </c>
      <c r="C278" s="487" t="s">
        <v>468</v>
      </c>
      <c r="D278" s="487" t="s">
        <v>2274</v>
      </c>
      <c r="E278" s="487" t="s">
        <v>2284</v>
      </c>
      <c r="F278" s="487" t="s">
        <v>2315</v>
      </c>
      <c r="G278" s="487" t="s">
        <v>2316</v>
      </c>
      <c r="H278" s="491">
        <v>1</v>
      </c>
      <c r="I278" s="491">
        <v>59</v>
      </c>
      <c r="J278" s="487"/>
      <c r="K278" s="487">
        <v>59</v>
      </c>
      <c r="L278" s="491"/>
      <c r="M278" s="491"/>
      <c r="N278" s="487"/>
      <c r="O278" s="487"/>
      <c r="P278" s="491"/>
      <c r="Q278" s="491"/>
      <c r="R278" s="513"/>
      <c r="S278" s="492"/>
    </row>
    <row r="279" spans="1:19" ht="14.45" customHeight="1" x14ac:dyDescent="0.2">
      <c r="A279" s="486" t="s">
        <v>2280</v>
      </c>
      <c r="B279" s="487" t="s">
        <v>2323</v>
      </c>
      <c r="C279" s="487" t="s">
        <v>468</v>
      </c>
      <c r="D279" s="487" t="s">
        <v>520</v>
      </c>
      <c r="E279" s="487" t="s">
        <v>2284</v>
      </c>
      <c r="F279" s="487" t="s">
        <v>2285</v>
      </c>
      <c r="G279" s="487" t="s">
        <v>2286</v>
      </c>
      <c r="H279" s="491">
        <v>111</v>
      </c>
      <c r="I279" s="491">
        <v>4107</v>
      </c>
      <c r="J279" s="487">
        <v>1.1028464017185822</v>
      </c>
      <c r="K279" s="487">
        <v>37</v>
      </c>
      <c r="L279" s="491">
        <v>98</v>
      </c>
      <c r="M279" s="491">
        <v>3724</v>
      </c>
      <c r="N279" s="487">
        <v>1</v>
      </c>
      <c r="O279" s="487">
        <v>38</v>
      </c>
      <c r="P279" s="491">
        <v>58</v>
      </c>
      <c r="Q279" s="491">
        <v>2204</v>
      </c>
      <c r="R279" s="513">
        <v>0.59183673469387754</v>
      </c>
      <c r="S279" s="492">
        <v>38</v>
      </c>
    </row>
    <row r="280" spans="1:19" ht="14.45" customHeight="1" x14ac:dyDescent="0.2">
      <c r="A280" s="486" t="s">
        <v>2280</v>
      </c>
      <c r="B280" s="487" t="s">
        <v>2323</v>
      </c>
      <c r="C280" s="487" t="s">
        <v>468</v>
      </c>
      <c r="D280" s="487" t="s">
        <v>520</v>
      </c>
      <c r="E280" s="487" t="s">
        <v>2284</v>
      </c>
      <c r="F280" s="487" t="s">
        <v>2324</v>
      </c>
      <c r="G280" s="487" t="s">
        <v>2325</v>
      </c>
      <c r="H280" s="491">
        <v>33</v>
      </c>
      <c r="I280" s="491">
        <v>23166</v>
      </c>
      <c r="J280" s="487">
        <v>1.4893917963224894</v>
      </c>
      <c r="K280" s="487">
        <v>702</v>
      </c>
      <c r="L280" s="491">
        <v>22</v>
      </c>
      <c r="M280" s="491">
        <v>15554</v>
      </c>
      <c r="N280" s="487">
        <v>1</v>
      </c>
      <c r="O280" s="487">
        <v>707</v>
      </c>
      <c r="P280" s="491">
        <v>28</v>
      </c>
      <c r="Q280" s="491">
        <v>19908</v>
      </c>
      <c r="R280" s="513">
        <v>1.2799279927992799</v>
      </c>
      <c r="S280" s="492">
        <v>711</v>
      </c>
    </row>
    <row r="281" spans="1:19" ht="14.45" customHeight="1" x14ac:dyDescent="0.2">
      <c r="A281" s="486" t="s">
        <v>2280</v>
      </c>
      <c r="B281" s="487" t="s">
        <v>2323</v>
      </c>
      <c r="C281" s="487" t="s">
        <v>468</v>
      </c>
      <c r="D281" s="487" t="s">
        <v>520</v>
      </c>
      <c r="E281" s="487" t="s">
        <v>2284</v>
      </c>
      <c r="F281" s="487" t="s">
        <v>2326</v>
      </c>
      <c r="G281" s="487" t="s">
        <v>2327</v>
      </c>
      <c r="H281" s="491">
        <v>417</v>
      </c>
      <c r="I281" s="491">
        <v>58797</v>
      </c>
      <c r="J281" s="487">
        <v>1.0811054315448829</v>
      </c>
      <c r="K281" s="487">
        <v>141</v>
      </c>
      <c r="L281" s="491">
        <v>383</v>
      </c>
      <c r="M281" s="491">
        <v>54386</v>
      </c>
      <c r="N281" s="487">
        <v>1</v>
      </c>
      <c r="O281" s="487">
        <v>142</v>
      </c>
      <c r="P281" s="491">
        <v>300</v>
      </c>
      <c r="Q281" s="491">
        <v>42900</v>
      </c>
      <c r="R281" s="513">
        <v>0.78880594270584337</v>
      </c>
      <c r="S281" s="492">
        <v>143</v>
      </c>
    </row>
    <row r="282" spans="1:19" ht="14.45" customHeight="1" x14ac:dyDescent="0.2">
      <c r="A282" s="486" t="s">
        <v>2280</v>
      </c>
      <c r="B282" s="487" t="s">
        <v>2323</v>
      </c>
      <c r="C282" s="487" t="s">
        <v>468</v>
      </c>
      <c r="D282" s="487" t="s">
        <v>520</v>
      </c>
      <c r="E282" s="487" t="s">
        <v>2284</v>
      </c>
      <c r="F282" s="487" t="s">
        <v>2328</v>
      </c>
      <c r="G282" s="487" t="s">
        <v>2329</v>
      </c>
      <c r="H282" s="491">
        <v>127</v>
      </c>
      <c r="I282" s="491">
        <v>121666</v>
      </c>
      <c r="J282" s="487">
        <v>1.0528383523710627</v>
      </c>
      <c r="K282" s="487">
        <v>958</v>
      </c>
      <c r="L282" s="491">
        <v>120</v>
      </c>
      <c r="M282" s="491">
        <v>115560</v>
      </c>
      <c r="N282" s="487">
        <v>1</v>
      </c>
      <c r="O282" s="487">
        <v>963</v>
      </c>
      <c r="P282" s="491">
        <v>86</v>
      </c>
      <c r="Q282" s="491">
        <v>83162</v>
      </c>
      <c r="R282" s="513">
        <v>0.71964347525095185</v>
      </c>
      <c r="S282" s="492">
        <v>967</v>
      </c>
    </row>
    <row r="283" spans="1:19" ht="14.45" customHeight="1" x14ac:dyDescent="0.2">
      <c r="A283" s="486" t="s">
        <v>2280</v>
      </c>
      <c r="B283" s="487" t="s">
        <v>2323</v>
      </c>
      <c r="C283" s="487" t="s">
        <v>468</v>
      </c>
      <c r="D283" s="487" t="s">
        <v>520</v>
      </c>
      <c r="E283" s="487" t="s">
        <v>2284</v>
      </c>
      <c r="F283" s="487" t="s">
        <v>2332</v>
      </c>
      <c r="G283" s="487" t="s">
        <v>2333</v>
      </c>
      <c r="H283" s="491"/>
      <c r="I283" s="491"/>
      <c r="J283" s="487"/>
      <c r="K283" s="487"/>
      <c r="L283" s="491">
        <v>17</v>
      </c>
      <c r="M283" s="491">
        <v>17221</v>
      </c>
      <c r="N283" s="487">
        <v>1</v>
      </c>
      <c r="O283" s="487">
        <v>1013</v>
      </c>
      <c r="P283" s="491">
        <v>92</v>
      </c>
      <c r="Q283" s="491">
        <v>93472</v>
      </c>
      <c r="R283" s="513">
        <v>5.427791649729981</v>
      </c>
      <c r="S283" s="492">
        <v>1016</v>
      </c>
    </row>
    <row r="284" spans="1:19" ht="14.45" customHeight="1" x14ac:dyDescent="0.2">
      <c r="A284" s="486" t="s">
        <v>2280</v>
      </c>
      <c r="B284" s="487" t="s">
        <v>2323</v>
      </c>
      <c r="C284" s="487" t="s">
        <v>468</v>
      </c>
      <c r="D284" s="487" t="s">
        <v>520</v>
      </c>
      <c r="E284" s="487" t="s">
        <v>2284</v>
      </c>
      <c r="F284" s="487" t="s">
        <v>2295</v>
      </c>
      <c r="G284" s="487" t="s">
        <v>2296</v>
      </c>
      <c r="H284" s="491">
        <v>600</v>
      </c>
      <c r="I284" s="491">
        <v>19999.97</v>
      </c>
      <c r="J284" s="487">
        <v>1.2422349330651759</v>
      </c>
      <c r="K284" s="487">
        <v>33.333283333333334</v>
      </c>
      <c r="L284" s="491">
        <v>483</v>
      </c>
      <c r="M284" s="491">
        <v>16099.99</v>
      </c>
      <c r="N284" s="487">
        <v>1</v>
      </c>
      <c r="O284" s="487">
        <v>33.333312629399586</v>
      </c>
      <c r="P284" s="491">
        <v>350</v>
      </c>
      <c r="Q284" s="491">
        <v>11666.67</v>
      </c>
      <c r="R284" s="513">
        <v>0.72463833828468216</v>
      </c>
      <c r="S284" s="492">
        <v>33.33334285714286</v>
      </c>
    </row>
    <row r="285" spans="1:19" ht="14.45" customHeight="1" x14ac:dyDescent="0.2">
      <c r="A285" s="486" t="s">
        <v>2280</v>
      </c>
      <c r="B285" s="487" t="s">
        <v>2323</v>
      </c>
      <c r="C285" s="487" t="s">
        <v>468</v>
      </c>
      <c r="D285" s="487" t="s">
        <v>520</v>
      </c>
      <c r="E285" s="487" t="s">
        <v>2284</v>
      </c>
      <c r="F285" s="487" t="s">
        <v>2297</v>
      </c>
      <c r="G285" s="487" t="s">
        <v>2298</v>
      </c>
      <c r="H285" s="491">
        <v>11</v>
      </c>
      <c r="I285" s="491">
        <v>407</v>
      </c>
      <c r="J285" s="487">
        <v>0.53552631578947374</v>
      </c>
      <c r="K285" s="487">
        <v>37</v>
      </c>
      <c r="L285" s="491">
        <v>20</v>
      </c>
      <c r="M285" s="491">
        <v>760</v>
      </c>
      <c r="N285" s="487">
        <v>1</v>
      </c>
      <c r="O285" s="487">
        <v>38</v>
      </c>
      <c r="P285" s="491">
        <v>10</v>
      </c>
      <c r="Q285" s="491">
        <v>380</v>
      </c>
      <c r="R285" s="513">
        <v>0.5</v>
      </c>
      <c r="S285" s="492">
        <v>38</v>
      </c>
    </row>
    <row r="286" spans="1:19" ht="14.45" customHeight="1" x14ac:dyDescent="0.2">
      <c r="A286" s="486" t="s">
        <v>2280</v>
      </c>
      <c r="B286" s="487" t="s">
        <v>2323</v>
      </c>
      <c r="C286" s="487" t="s">
        <v>468</v>
      </c>
      <c r="D286" s="487" t="s">
        <v>520</v>
      </c>
      <c r="E286" s="487" t="s">
        <v>2284</v>
      </c>
      <c r="F286" s="487" t="s">
        <v>2334</v>
      </c>
      <c r="G286" s="487" t="s">
        <v>2335</v>
      </c>
      <c r="H286" s="491">
        <v>38</v>
      </c>
      <c r="I286" s="491">
        <v>13148</v>
      </c>
      <c r="J286" s="487">
        <v>1.2117972350230415</v>
      </c>
      <c r="K286" s="487">
        <v>346</v>
      </c>
      <c r="L286" s="491">
        <v>31</v>
      </c>
      <c r="M286" s="491">
        <v>10850</v>
      </c>
      <c r="N286" s="487">
        <v>1</v>
      </c>
      <c r="O286" s="487">
        <v>350</v>
      </c>
      <c r="P286" s="491">
        <v>61</v>
      </c>
      <c r="Q286" s="491">
        <v>21594</v>
      </c>
      <c r="R286" s="513">
        <v>1.9902304147465437</v>
      </c>
      <c r="S286" s="492">
        <v>354</v>
      </c>
    </row>
    <row r="287" spans="1:19" ht="14.45" customHeight="1" x14ac:dyDescent="0.2">
      <c r="A287" s="486" t="s">
        <v>2280</v>
      </c>
      <c r="B287" s="487" t="s">
        <v>2323</v>
      </c>
      <c r="C287" s="487" t="s">
        <v>468</v>
      </c>
      <c r="D287" s="487" t="s">
        <v>520</v>
      </c>
      <c r="E287" s="487" t="s">
        <v>2284</v>
      </c>
      <c r="F287" s="487" t="s">
        <v>2307</v>
      </c>
      <c r="G287" s="487" t="s">
        <v>2308</v>
      </c>
      <c r="H287" s="491">
        <v>9</v>
      </c>
      <c r="I287" s="491">
        <v>666</v>
      </c>
      <c r="J287" s="487">
        <v>0.49333333333333335</v>
      </c>
      <c r="K287" s="487">
        <v>74</v>
      </c>
      <c r="L287" s="491">
        <v>18</v>
      </c>
      <c r="M287" s="491">
        <v>1350</v>
      </c>
      <c r="N287" s="487">
        <v>1</v>
      </c>
      <c r="O287" s="487">
        <v>75</v>
      </c>
      <c r="P287" s="491">
        <v>83</v>
      </c>
      <c r="Q287" s="491">
        <v>6308</v>
      </c>
      <c r="R287" s="513">
        <v>4.6725925925925926</v>
      </c>
      <c r="S287" s="492">
        <v>76</v>
      </c>
    </row>
    <row r="288" spans="1:19" ht="14.45" customHeight="1" x14ac:dyDescent="0.2">
      <c r="A288" s="486" t="s">
        <v>2280</v>
      </c>
      <c r="B288" s="487" t="s">
        <v>2323</v>
      </c>
      <c r="C288" s="487" t="s">
        <v>468</v>
      </c>
      <c r="D288" s="487" t="s">
        <v>520</v>
      </c>
      <c r="E288" s="487" t="s">
        <v>2284</v>
      </c>
      <c r="F288" s="487" t="s">
        <v>2338</v>
      </c>
      <c r="G288" s="487" t="s">
        <v>2339</v>
      </c>
      <c r="H288" s="491">
        <v>232</v>
      </c>
      <c r="I288" s="491">
        <v>82360</v>
      </c>
      <c r="J288" s="487">
        <v>0.9351864468365354</v>
      </c>
      <c r="K288" s="487">
        <v>355</v>
      </c>
      <c r="L288" s="491">
        <v>246</v>
      </c>
      <c r="M288" s="491">
        <v>88068</v>
      </c>
      <c r="N288" s="487">
        <v>1</v>
      </c>
      <c r="O288" s="487">
        <v>358</v>
      </c>
      <c r="P288" s="491">
        <v>162</v>
      </c>
      <c r="Q288" s="491">
        <v>58320</v>
      </c>
      <c r="R288" s="513">
        <v>0.66221556070309306</v>
      </c>
      <c r="S288" s="492">
        <v>360</v>
      </c>
    </row>
    <row r="289" spans="1:19" ht="14.45" customHeight="1" x14ac:dyDescent="0.2">
      <c r="A289" s="486" t="s">
        <v>2280</v>
      </c>
      <c r="B289" s="487" t="s">
        <v>2323</v>
      </c>
      <c r="C289" s="487" t="s">
        <v>468</v>
      </c>
      <c r="D289" s="487" t="s">
        <v>520</v>
      </c>
      <c r="E289" s="487" t="s">
        <v>2284</v>
      </c>
      <c r="F289" s="487" t="s">
        <v>2309</v>
      </c>
      <c r="G289" s="487" t="s">
        <v>2310</v>
      </c>
      <c r="H289" s="491">
        <v>628</v>
      </c>
      <c r="I289" s="491">
        <v>140044</v>
      </c>
      <c r="J289" s="487">
        <v>1.2750282238974471</v>
      </c>
      <c r="K289" s="487">
        <v>223</v>
      </c>
      <c r="L289" s="491">
        <v>486</v>
      </c>
      <c r="M289" s="491">
        <v>109836</v>
      </c>
      <c r="N289" s="487">
        <v>1</v>
      </c>
      <c r="O289" s="487">
        <v>226</v>
      </c>
      <c r="P289" s="491">
        <v>355</v>
      </c>
      <c r="Q289" s="491">
        <v>80940</v>
      </c>
      <c r="R289" s="513">
        <v>0.73691685786081063</v>
      </c>
      <c r="S289" s="492">
        <v>228</v>
      </c>
    </row>
    <row r="290" spans="1:19" ht="14.45" customHeight="1" x14ac:dyDescent="0.2">
      <c r="A290" s="486" t="s">
        <v>2280</v>
      </c>
      <c r="B290" s="487" t="s">
        <v>2323</v>
      </c>
      <c r="C290" s="487" t="s">
        <v>468</v>
      </c>
      <c r="D290" s="487" t="s">
        <v>520</v>
      </c>
      <c r="E290" s="487" t="s">
        <v>2284</v>
      </c>
      <c r="F290" s="487" t="s">
        <v>2311</v>
      </c>
      <c r="G290" s="487" t="s">
        <v>2312</v>
      </c>
      <c r="H290" s="491">
        <v>628</v>
      </c>
      <c r="I290" s="491">
        <v>48356</v>
      </c>
      <c r="J290" s="487">
        <v>1.278244779275707</v>
      </c>
      <c r="K290" s="487">
        <v>77</v>
      </c>
      <c r="L290" s="491">
        <v>485</v>
      </c>
      <c r="M290" s="491">
        <v>37830</v>
      </c>
      <c r="N290" s="487">
        <v>1</v>
      </c>
      <c r="O290" s="487">
        <v>78</v>
      </c>
      <c r="P290" s="491">
        <v>358</v>
      </c>
      <c r="Q290" s="491">
        <v>28282</v>
      </c>
      <c r="R290" s="513">
        <v>0.74760771874173937</v>
      </c>
      <c r="S290" s="492">
        <v>79</v>
      </c>
    </row>
    <row r="291" spans="1:19" ht="14.45" customHeight="1" x14ac:dyDescent="0.2">
      <c r="A291" s="486" t="s">
        <v>2280</v>
      </c>
      <c r="B291" s="487" t="s">
        <v>2323</v>
      </c>
      <c r="C291" s="487" t="s">
        <v>468</v>
      </c>
      <c r="D291" s="487" t="s">
        <v>520</v>
      </c>
      <c r="E291" s="487" t="s">
        <v>2284</v>
      </c>
      <c r="F291" s="487" t="s">
        <v>2340</v>
      </c>
      <c r="G291" s="487" t="s">
        <v>2341</v>
      </c>
      <c r="H291" s="491">
        <v>364</v>
      </c>
      <c r="I291" s="491">
        <v>64792</v>
      </c>
      <c r="J291" s="487">
        <v>1.6757707428098489</v>
      </c>
      <c r="K291" s="487">
        <v>178</v>
      </c>
      <c r="L291" s="491">
        <v>216</v>
      </c>
      <c r="M291" s="491">
        <v>38664</v>
      </c>
      <c r="N291" s="487">
        <v>1</v>
      </c>
      <c r="O291" s="487">
        <v>179</v>
      </c>
      <c r="P291" s="491">
        <v>165</v>
      </c>
      <c r="Q291" s="491">
        <v>29700</v>
      </c>
      <c r="R291" s="513">
        <v>0.76815642458100564</v>
      </c>
      <c r="S291" s="492">
        <v>180</v>
      </c>
    </row>
    <row r="292" spans="1:19" ht="14.45" customHeight="1" x14ac:dyDescent="0.2">
      <c r="A292" s="486" t="s">
        <v>2280</v>
      </c>
      <c r="B292" s="487" t="s">
        <v>2323</v>
      </c>
      <c r="C292" s="487" t="s">
        <v>468</v>
      </c>
      <c r="D292" s="487" t="s">
        <v>520</v>
      </c>
      <c r="E292" s="487" t="s">
        <v>2284</v>
      </c>
      <c r="F292" s="487" t="s">
        <v>2313</v>
      </c>
      <c r="G292" s="487" t="s">
        <v>2314</v>
      </c>
      <c r="H292" s="491"/>
      <c r="I292" s="491"/>
      <c r="J292" s="487"/>
      <c r="K292" s="487"/>
      <c r="L292" s="491"/>
      <c r="M292" s="491"/>
      <c r="N292" s="487"/>
      <c r="O292" s="487"/>
      <c r="P292" s="491">
        <v>2</v>
      </c>
      <c r="Q292" s="491">
        <v>456</v>
      </c>
      <c r="R292" s="513"/>
      <c r="S292" s="492">
        <v>228</v>
      </c>
    </row>
    <row r="293" spans="1:19" ht="14.45" customHeight="1" x14ac:dyDescent="0.2">
      <c r="A293" s="486" t="s">
        <v>2280</v>
      </c>
      <c r="B293" s="487" t="s">
        <v>2323</v>
      </c>
      <c r="C293" s="487" t="s">
        <v>468</v>
      </c>
      <c r="D293" s="487" t="s">
        <v>520</v>
      </c>
      <c r="E293" s="487" t="s">
        <v>2284</v>
      </c>
      <c r="F293" s="487" t="s">
        <v>2315</v>
      </c>
      <c r="G293" s="487" t="s">
        <v>2316</v>
      </c>
      <c r="H293" s="491">
        <v>5</v>
      </c>
      <c r="I293" s="491">
        <v>295</v>
      </c>
      <c r="J293" s="487">
        <v>0.34543325526932084</v>
      </c>
      <c r="K293" s="487">
        <v>59</v>
      </c>
      <c r="L293" s="491">
        <v>14</v>
      </c>
      <c r="M293" s="491">
        <v>854</v>
      </c>
      <c r="N293" s="487">
        <v>1</v>
      </c>
      <c r="O293" s="487">
        <v>61</v>
      </c>
      <c r="P293" s="491">
        <v>5</v>
      </c>
      <c r="Q293" s="491">
        <v>310</v>
      </c>
      <c r="R293" s="513">
        <v>0.36299765807962531</v>
      </c>
      <c r="S293" s="492">
        <v>62</v>
      </c>
    </row>
    <row r="294" spans="1:19" ht="14.45" customHeight="1" x14ac:dyDescent="0.2">
      <c r="A294" s="486" t="s">
        <v>2280</v>
      </c>
      <c r="B294" s="487" t="s">
        <v>2323</v>
      </c>
      <c r="C294" s="487" t="s">
        <v>468</v>
      </c>
      <c r="D294" s="487" t="s">
        <v>521</v>
      </c>
      <c r="E294" s="487" t="s">
        <v>2284</v>
      </c>
      <c r="F294" s="487" t="s">
        <v>2285</v>
      </c>
      <c r="G294" s="487" t="s">
        <v>2286</v>
      </c>
      <c r="H294" s="491">
        <v>27</v>
      </c>
      <c r="I294" s="491">
        <v>999</v>
      </c>
      <c r="J294" s="487">
        <v>0.46121883656509693</v>
      </c>
      <c r="K294" s="487">
        <v>37</v>
      </c>
      <c r="L294" s="491">
        <v>57</v>
      </c>
      <c r="M294" s="491">
        <v>2166</v>
      </c>
      <c r="N294" s="487">
        <v>1</v>
      </c>
      <c r="O294" s="487">
        <v>38</v>
      </c>
      <c r="P294" s="491">
        <v>13</v>
      </c>
      <c r="Q294" s="491">
        <v>494</v>
      </c>
      <c r="R294" s="513">
        <v>0.22807017543859648</v>
      </c>
      <c r="S294" s="492">
        <v>38</v>
      </c>
    </row>
    <row r="295" spans="1:19" ht="14.45" customHeight="1" x14ac:dyDescent="0.2">
      <c r="A295" s="486" t="s">
        <v>2280</v>
      </c>
      <c r="B295" s="487" t="s">
        <v>2323</v>
      </c>
      <c r="C295" s="487" t="s">
        <v>468</v>
      </c>
      <c r="D295" s="487" t="s">
        <v>521</v>
      </c>
      <c r="E295" s="487" t="s">
        <v>2284</v>
      </c>
      <c r="F295" s="487" t="s">
        <v>2324</v>
      </c>
      <c r="G295" s="487" t="s">
        <v>2325</v>
      </c>
      <c r="H295" s="491">
        <v>2</v>
      </c>
      <c r="I295" s="491">
        <v>1404</v>
      </c>
      <c r="J295" s="487">
        <v>1.9858557284299858</v>
      </c>
      <c r="K295" s="487">
        <v>702</v>
      </c>
      <c r="L295" s="491">
        <v>1</v>
      </c>
      <c r="M295" s="491">
        <v>707</v>
      </c>
      <c r="N295" s="487">
        <v>1</v>
      </c>
      <c r="O295" s="487">
        <v>707</v>
      </c>
      <c r="P295" s="491"/>
      <c r="Q295" s="491"/>
      <c r="R295" s="513"/>
      <c r="S295" s="492"/>
    </row>
    <row r="296" spans="1:19" ht="14.45" customHeight="1" x14ac:dyDescent="0.2">
      <c r="A296" s="486" t="s">
        <v>2280</v>
      </c>
      <c r="B296" s="487" t="s">
        <v>2323</v>
      </c>
      <c r="C296" s="487" t="s">
        <v>468</v>
      </c>
      <c r="D296" s="487" t="s">
        <v>521</v>
      </c>
      <c r="E296" s="487" t="s">
        <v>2284</v>
      </c>
      <c r="F296" s="487" t="s">
        <v>2326</v>
      </c>
      <c r="G296" s="487" t="s">
        <v>2327</v>
      </c>
      <c r="H296" s="491">
        <v>31</v>
      </c>
      <c r="I296" s="491">
        <v>4371</v>
      </c>
      <c r="J296" s="487">
        <v>0.38964164735246926</v>
      </c>
      <c r="K296" s="487">
        <v>141</v>
      </c>
      <c r="L296" s="491">
        <v>79</v>
      </c>
      <c r="M296" s="491">
        <v>11218</v>
      </c>
      <c r="N296" s="487">
        <v>1</v>
      </c>
      <c r="O296" s="487">
        <v>142</v>
      </c>
      <c r="P296" s="491">
        <v>10</v>
      </c>
      <c r="Q296" s="491">
        <v>1430</v>
      </c>
      <c r="R296" s="513">
        <v>0.12747370297735783</v>
      </c>
      <c r="S296" s="492">
        <v>143</v>
      </c>
    </row>
    <row r="297" spans="1:19" ht="14.45" customHeight="1" x14ac:dyDescent="0.2">
      <c r="A297" s="486" t="s">
        <v>2280</v>
      </c>
      <c r="B297" s="487" t="s">
        <v>2323</v>
      </c>
      <c r="C297" s="487" t="s">
        <v>468</v>
      </c>
      <c r="D297" s="487" t="s">
        <v>521</v>
      </c>
      <c r="E297" s="487" t="s">
        <v>2284</v>
      </c>
      <c r="F297" s="487" t="s">
        <v>2328</v>
      </c>
      <c r="G297" s="487" t="s">
        <v>2329</v>
      </c>
      <c r="H297" s="491"/>
      <c r="I297" s="491"/>
      <c r="J297" s="487"/>
      <c r="K297" s="487"/>
      <c r="L297" s="491">
        <v>15</v>
      </c>
      <c r="M297" s="491">
        <v>14445</v>
      </c>
      <c r="N297" s="487">
        <v>1</v>
      </c>
      <c r="O297" s="487">
        <v>963</v>
      </c>
      <c r="P297" s="491">
        <v>8</v>
      </c>
      <c r="Q297" s="491">
        <v>7736</v>
      </c>
      <c r="R297" s="513">
        <v>0.53554863274489439</v>
      </c>
      <c r="S297" s="492">
        <v>967</v>
      </c>
    </row>
    <row r="298" spans="1:19" ht="14.45" customHeight="1" x14ac:dyDescent="0.2">
      <c r="A298" s="486" t="s">
        <v>2280</v>
      </c>
      <c r="B298" s="487" t="s">
        <v>2323</v>
      </c>
      <c r="C298" s="487" t="s">
        <v>468</v>
      </c>
      <c r="D298" s="487" t="s">
        <v>521</v>
      </c>
      <c r="E298" s="487" t="s">
        <v>2284</v>
      </c>
      <c r="F298" s="487" t="s">
        <v>2295</v>
      </c>
      <c r="G298" s="487" t="s">
        <v>2296</v>
      </c>
      <c r="H298" s="491">
        <v>20</v>
      </c>
      <c r="I298" s="491">
        <v>666.66000000000008</v>
      </c>
      <c r="J298" s="487">
        <v>0.86955274107503888</v>
      </c>
      <c r="K298" s="487">
        <v>33.333000000000006</v>
      </c>
      <c r="L298" s="491">
        <v>23</v>
      </c>
      <c r="M298" s="491">
        <v>766.67000000000007</v>
      </c>
      <c r="N298" s="487">
        <v>1</v>
      </c>
      <c r="O298" s="487">
        <v>33.333478260869569</v>
      </c>
      <c r="P298" s="491">
        <v>2</v>
      </c>
      <c r="Q298" s="491">
        <v>66.66</v>
      </c>
      <c r="R298" s="513">
        <v>8.6947448054573662E-2</v>
      </c>
      <c r="S298" s="492">
        <v>33.33</v>
      </c>
    </row>
    <row r="299" spans="1:19" ht="14.45" customHeight="1" x14ac:dyDescent="0.2">
      <c r="A299" s="486" t="s">
        <v>2280</v>
      </c>
      <c r="B299" s="487" t="s">
        <v>2323</v>
      </c>
      <c r="C299" s="487" t="s">
        <v>468</v>
      </c>
      <c r="D299" s="487" t="s">
        <v>521</v>
      </c>
      <c r="E299" s="487" t="s">
        <v>2284</v>
      </c>
      <c r="F299" s="487" t="s">
        <v>2297</v>
      </c>
      <c r="G299" s="487" t="s">
        <v>2298</v>
      </c>
      <c r="H299" s="491">
        <v>3</v>
      </c>
      <c r="I299" s="491">
        <v>111</v>
      </c>
      <c r="J299" s="487">
        <v>0.15373961218836565</v>
      </c>
      <c r="K299" s="487">
        <v>37</v>
      </c>
      <c r="L299" s="491">
        <v>19</v>
      </c>
      <c r="M299" s="491">
        <v>722</v>
      </c>
      <c r="N299" s="487">
        <v>1</v>
      </c>
      <c r="O299" s="487">
        <v>38</v>
      </c>
      <c r="P299" s="491">
        <v>1</v>
      </c>
      <c r="Q299" s="491">
        <v>38</v>
      </c>
      <c r="R299" s="513">
        <v>5.2631578947368418E-2</v>
      </c>
      <c r="S299" s="492">
        <v>38</v>
      </c>
    </row>
    <row r="300" spans="1:19" ht="14.45" customHeight="1" x14ac:dyDescent="0.2">
      <c r="A300" s="486" t="s">
        <v>2280</v>
      </c>
      <c r="B300" s="487" t="s">
        <v>2323</v>
      </c>
      <c r="C300" s="487" t="s">
        <v>468</v>
      </c>
      <c r="D300" s="487" t="s">
        <v>521</v>
      </c>
      <c r="E300" s="487" t="s">
        <v>2284</v>
      </c>
      <c r="F300" s="487" t="s">
        <v>2334</v>
      </c>
      <c r="G300" s="487" t="s">
        <v>2335</v>
      </c>
      <c r="H300" s="491">
        <v>39</v>
      </c>
      <c r="I300" s="491">
        <v>13494</v>
      </c>
      <c r="J300" s="487">
        <v>0.5072932330827068</v>
      </c>
      <c r="K300" s="487">
        <v>346</v>
      </c>
      <c r="L300" s="491">
        <v>76</v>
      </c>
      <c r="M300" s="491">
        <v>26600</v>
      </c>
      <c r="N300" s="487">
        <v>1</v>
      </c>
      <c r="O300" s="487">
        <v>350</v>
      </c>
      <c r="P300" s="491">
        <v>21</v>
      </c>
      <c r="Q300" s="491">
        <v>7434</v>
      </c>
      <c r="R300" s="513">
        <v>0.27947368421052632</v>
      </c>
      <c r="S300" s="492">
        <v>354</v>
      </c>
    </row>
    <row r="301" spans="1:19" ht="14.45" customHeight="1" x14ac:dyDescent="0.2">
      <c r="A301" s="486" t="s">
        <v>2280</v>
      </c>
      <c r="B301" s="487" t="s">
        <v>2323</v>
      </c>
      <c r="C301" s="487" t="s">
        <v>468</v>
      </c>
      <c r="D301" s="487" t="s">
        <v>521</v>
      </c>
      <c r="E301" s="487" t="s">
        <v>2284</v>
      </c>
      <c r="F301" s="487" t="s">
        <v>2336</v>
      </c>
      <c r="G301" s="487" t="s">
        <v>2337</v>
      </c>
      <c r="H301" s="491"/>
      <c r="I301" s="491"/>
      <c r="J301" s="487"/>
      <c r="K301" s="487"/>
      <c r="L301" s="491"/>
      <c r="M301" s="491"/>
      <c r="N301" s="487"/>
      <c r="O301" s="487"/>
      <c r="P301" s="491">
        <v>5</v>
      </c>
      <c r="Q301" s="491">
        <v>3090</v>
      </c>
      <c r="R301" s="513"/>
      <c r="S301" s="492">
        <v>618</v>
      </c>
    </row>
    <row r="302" spans="1:19" ht="14.45" customHeight="1" x14ac:dyDescent="0.2">
      <c r="A302" s="486" t="s">
        <v>2280</v>
      </c>
      <c r="B302" s="487" t="s">
        <v>2323</v>
      </c>
      <c r="C302" s="487" t="s">
        <v>468</v>
      </c>
      <c r="D302" s="487" t="s">
        <v>521</v>
      </c>
      <c r="E302" s="487" t="s">
        <v>2284</v>
      </c>
      <c r="F302" s="487" t="s">
        <v>2338</v>
      </c>
      <c r="G302" s="487" t="s">
        <v>2339</v>
      </c>
      <c r="H302" s="491"/>
      <c r="I302" s="491"/>
      <c r="J302" s="487"/>
      <c r="K302" s="487"/>
      <c r="L302" s="491">
        <v>11</v>
      </c>
      <c r="M302" s="491">
        <v>3938</v>
      </c>
      <c r="N302" s="487">
        <v>1</v>
      </c>
      <c r="O302" s="487">
        <v>358</v>
      </c>
      <c r="P302" s="491">
        <v>1</v>
      </c>
      <c r="Q302" s="491">
        <v>360</v>
      </c>
      <c r="R302" s="513">
        <v>9.1416962925342807E-2</v>
      </c>
      <c r="S302" s="492">
        <v>360</v>
      </c>
    </row>
    <row r="303" spans="1:19" ht="14.45" customHeight="1" x14ac:dyDescent="0.2">
      <c r="A303" s="486" t="s">
        <v>2280</v>
      </c>
      <c r="B303" s="487" t="s">
        <v>2323</v>
      </c>
      <c r="C303" s="487" t="s">
        <v>468</v>
      </c>
      <c r="D303" s="487" t="s">
        <v>521</v>
      </c>
      <c r="E303" s="487" t="s">
        <v>2284</v>
      </c>
      <c r="F303" s="487" t="s">
        <v>2309</v>
      </c>
      <c r="G303" s="487" t="s">
        <v>2310</v>
      </c>
      <c r="H303" s="491">
        <v>19</v>
      </c>
      <c r="I303" s="491">
        <v>4237</v>
      </c>
      <c r="J303" s="487">
        <v>0.74991150442477872</v>
      </c>
      <c r="K303" s="487">
        <v>223</v>
      </c>
      <c r="L303" s="491">
        <v>25</v>
      </c>
      <c r="M303" s="491">
        <v>5650</v>
      </c>
      <c r="N303" s="487">
        <v>1</v>
      </c>
      <c r="O303" s="487">
        <v>226</v>
      </c>
      <c r="P303" s="491">
        <v>2</v>
      </c>
      <c r="Q303" s="491">
        <v>456</v>
      </c>
      <c r="R303" s="513">
        <v>8.0707964601769905E-2</v>
      </c>
      <c r="S303" s="492">
        <v>228</v>
      </c>
    </row>
    <row r="304" spans="1:19" ht="14.45" customHeight="1" x14ac:dyDescent="0.2">
      <c r="A304" s="486" t="s">
        <v>2280</v>
      </c>
      <c r="B304" s="487" t="s">
        <v>2323</v>
      </c>
      <c r="C304" s="487" t="s">
        <v>468</v>
      </c>
      <c r="D304" s="487" t="s">
        <v>521</v>
      </c>
      <c r="E304" s="487" t="s">
        <v>2284</v>
      </c>
      <c r="F304" s="487" t="s">
        <v>2311</v>
      </c>
      <c r="G304" s="487" t="s">
        <v>2312</v>
      </c>
      <c r="H304" s="491">
        <v>19</v>
      </c>
      <c r="I304" s="491">
        <v>1463</v>
      </c>
      <c r="J304" s="487">
        <v>0.85256410256410253</v>
      </c>
      <c r="K304" s="487">
        <v>77</v>
      </c>
      <c r="L304" s="491">
        <v>22</v>
      </c>
      <c r="M304" s="491">
        <v>1716</v>
      </c>
      <c r="N304" s="487">
        <v>1</v>
      </c>
      <c r="O304" s="487">
        <v>78</v>
      </c>
      <c r="P304" s="491">
        <v>2</v>
      </c>
      <c r="Q304" s="491">
        <v>158</v>
      </c>
      <c r="R304" s="513">
        <v>9.2074592074592079E-2</v>
      </c>
      <c r="S304" s="492">
        <v>79</v>
      </c>
    </row>
    <row r="305" spans="1:19" ht="14.45" customHeight="1" x14ac:dyDescent="0.2">
      <c r="A305" s="486" t="s">
        <v>2280</v>
      </c>
      <c r="B305" s="487" t="s">
        <v>2323</v>
      </c>
      <c r="C305" s="487" t="s">
        <v>468</v>
      </c>
      <c r="D305" s="487" t="s">
        <v>521</v>
      </c>
      <c r="E305" s="487" t="s">
        <v>2284</v>
      </c>
      <c r="F305" s="487" t="s">
        <v>2340</v>
      </c>
      <c r="G305" s="487" t="s">
        <v>2341</v>
      </c>
      <c r="H305" s="491">
        <v>18</v>
      </c>
      <c r="I305" s="491">
        <v>3204</v>
      </c>
      <c r="J305" s="487">
        <v>1.6272219400711021</v>
      </c>
      <c r="K305" s="487">
        <v>178</v>
      </c>
      <c r="L305" s="491">
        <v>11</v>
      </c>
      <c r="M305" s="491">
        <v>1969</v>
      </c>
      <c r="N305" s="487">
        <v>1</v>
      </c>
      <c r="O305" s="487">
        <v>179</v>
      </c>
      <c r="P305" s="491">
        <v>1</v>
      </c>
      <c r="Q305" s="491">
        <v>180</v>
      </c>
      <c r="R305" s="513">
        <v>9.1416962925342807E-2</v>
      </c>
      <c r="S305" s="492">
        <v>180</v>
      </c>
    </row>
    <row r="306" spans="1:19" ht="14.45" customHeight="1" x14ac:dyDescent="0.2">
      <c r="A306" s="486" t="s">
        <v>2280</v>
      </c>
      <c r="B306" s="487" t="s">
        <v>2323</v>
      </c>
      <c r="C306" s="487" t="s">
        <v>468</v>
      </c>
      <c r="D306" s="487" t="s">
        <v>521</v>
      </c>
      <c r="E306" s="487" t="s">
        <v>2284</v>
      </c>
      <c r="F306" s="487" t="s">
        <v>2315</v>
      </c>
      <c r="G306" s="487" t="s">
        <v>2316</v>
      </c>
      <c r="H306" s="491">
        <v>2</v>
      </c>
      <c r="I306" s="491">
        <v>118</v>
      </c>
      <c r="J306" s="487">
        <v>0.16120218579234974</v>
      </c>
      <c r="K306" s="487">
        <v>59</v>
      </c>
      <c r="L306" s="491">
        <v>12</v>
      </c>
      <c r="M306" s="491">
        <v>732</v>
      </c>
      <c r="N306" s="487">
        <v>1</v>
      </c>
      <c r="O306" s="487">
        <v>61</v>
      </c>
      <c r="P306" s="491">
        <v>1</v>
      </c>
      <c r="Q306" s="491">
        <v>62</v>
      </c>
      <c r="R306" s="513">
        <v>8.4699453551912565E-2</v>
      </c>
      <c r="S306" s="492">
        <v>62</v>
      </c>
    </row>
    <row r="307" spans="1:19" ht="14.45" customHeight="1" x14ac:dyDescent="0.2">
      <c r="A307" s="486" t="s">
        <v>2280</v>
      </c>
      <c r="B307" s="487" t="s">
        <v>2323</v>
      </c>
      <c r="C307" s="487" t="s">
        <v>468</v>
      </c>
      <c r="D307" s="487" t="s">
        <v>2268</v>
      </c>
      <c r="E307" s="487" t="s">
        <v>2284</v>
      </c>
      <c r="F307" s="487" t="s">
        <v>2326</v>
      </c>
      <c r="G307" s="487" t="s">
        <v>2327</v>
      </c>
      <c r="H307" s="491">
        <v>11</v>
      </c>
      <c r="I307" s="491">
        <v>1551</v>
      </c>
      <c r="J307" s="487"/>
      <c r="K307" s="487">
        <v>141</v>
      </c>
      <c r="L307" s="491"/>
      <c r="M307" s="491"/>
      <c r="N307" s="487"/>
      <c r="O307" s="487"/>
      <c r="P307" s="491"/>
      <c r="Q307" s="491"/>
      <c r="R307" s="513"/>
      <c r="S307" s="492"/>
    </row>
    <row r="308" spans="1:19" ht="14.45" customHeight="1" x14ac:dyDescent="0.2">
      <c r="A308" s="486" t="s">
        <v>2280</v>
      </c>
      <c r="B308" s="487" t="s">
        <v>2323</v>
      </c>
      <c r="C308" s="487" t="s">
        <v>468</v>
      </c>
      <c r="D308" s="487" t="s">
        <v>2268</v>
      </c>
      <c r="E308" s="487" t="s">
        <v>2284</v>
      </c>
      <c r="F308" s="487" t="s">
        <v>2295</v>
      </c>
      <c r="G308" s="487" t="s">
        <v>2296</v>
      </c>
      <c r="H308" s="491">
        <v>1</v>
      </c>
      <c r="I308" s="491">
        <v>33.33</v>
      </c>
      <c r="J308" s="487"/>
      <c r="K308" s="487">
        <v>33.33</v>
      </c>
      <c r="L308" s="491"/>
      <c r="M308" s="491"/>
      <c r="N308" s="487"/>
      <c r="O308" s="487"/>
      <c r="P308" s="491"/>
      <c r="Q308" s="491"/>
      <c r="R308" s="513"/>
      <c r="S308" s="492"/>
    </row>
    <row r="309" spans="1:19" ht="14.45" customHeight="1" x14ac:dyDescent="0.2">
      <c r="A309" s="486" t="s">
        <v>2280</v>
      </c>
      <c r="B309" s="487" t="s">
        <v>2323</v>
      </c>
      <c r="C309" s="487" t="s">
        <v>468</v>
      </c>
      <c r="D309" s="487" t="s">
        <v>2268</v>
      </c>
      <c r="E309" s="487" t="s">
        <v>2284</v>
      </c>
      <c r="F309" s="487" t="s">
        <v>2334</v>
      </c>
      <c r="G309" s="487" t="s">
        <v>2335</v>
      </c>
      <c r="H309" s="491">
        <v>16</v>
      </c>
      <c r="I309" s="491">
        <v>5536</v>
      </c>
      <c r="J309" s="487"/>
      <c r="K309" s="487">
        <v>346</v>
      </c>
      <c r="L309" s="491"/>
      <c r="M309" s="491"/>
      <c r="N309" s="487"/>
      <c r="O309" s="487"/>
      <c r="P309" s="491"/>
      <c r="Q309" s="491"/>
      <c r="R309" s="513"/>
      <c r="S309" s="492"/>
    </row>
    <row r="310" spans="1:19" ht="14.45" customHeight="1" x14ac:dyDescent="0.2">
      <c r="A310" s="486" t="s">
        <v>2280</v>
      </c>
      <c r="B310" s="487" t="s">
        <v>2323</v>
      </c>
      <c r="C310" s="487" t="s">
        <v>468</v>
      </c>
      <c r="D310" s="487" t="s">
        <v>2268</v>
      </c>
      <c r="E310" s="487" t="s">
        <v>2284</v>
      </c>
      <c r="F310" s="487" t="s">
        <v>2309</v>
      </c>
      <c r="G310" s="487" t="s">
        <v>2310</v>
      </c>
      <c r="H310" s="491">
        <v>1</v>
      </c>
      <c r="I310" s="491">
        <v>223</v>
      </c>
      <c r="J310" s="487"/>
      <c r="K310" s="487">
        <v>223</v>
      </c>
      <c r="L310" s="491"/>
      <c r="M310" s="491"/>
      <c r="N310" s="487"/>
      <c r="O310" s="487"/>
      <c r="P310" s="491"/>
      <c r="Q310" s="491"/>
      <c r="R310" s="513"/>
      <c r="S310" s="492"/>
    </row>
    <row r="311" spans="1:19" ht="14.45" customHeight="1" x14ac:dyDescent="0.2">
      <c r="A311" s="486" t="s">
        <v>2280</v>
      </c>
      <c r="B311" s="487" t="s">
        <v>2323</v>
      </c>
      <c r="C311" s="487" t="s">
        <v>468</v>
      </c>
      <c r="D311" s="487" t="s">
        <v>2268</v>
      </c>
      <c r="E311" s="487" t="s">
        <v>2284</v>
      </c>
      <c r="F311" s="487" t="s">
        <v>2311</v>
      </c>
      <c r="G311" s="487" t="s">
        <v>2312</v>
      </c>
      <c r="H311" s="491">
        <v>1</v>
      </c>
      <c r="I311" s="491">
        <v>77</v>
      </c>
      <c r="J311" s="487"/>
      <c r="K311" s="487">
        <v>77</v>
      </c>
      <c r="L311" s="491"/>
      <c r="M311" s="491"/>
      <c r="N311" s="487"/>
      <c r="O311" s="487"/>
      <c r="P311" s="491"/>
      <c r="Q311" s="491"/>
      <c r="R311" s="513"/>
      <c r="S311" s="492"/>
    </row>
    <row r="312" spans="1:19" ht="14.45" customHeight="1" x14ac:dyDescent="0.2">
      <c r="A312" s="486" t="s">
        <v>2280</v>
      </c>
      <c r="B312" s="487" t="s">
        <v>2323</v>
      </c>
      <c r="C312" s="487" t="s">
        <v>468</v>
      </c>
      <c r="D312" s="487" t="s">
        <v>2268</v>
      </c>
      <c r="E312" s="487" t="s">
        <v>2284</v>
      </c>
      <c r="F312" s="487" t="s">
        <v>2340</v>
      </c>
      <c r="G312" s="487" t="s">
        <v>2341</v>
      </c>
      <c r="H312" s="491">
        <v>1</v>
      </c>
      <c r="I312" s="491">
        <v>178</v>
      </c>
      <c r="J312" s="487"/>
      <c r="K312" s="487">
        <v>178</v>
      </c>
      <c r="L312" s="491"/>
      <c r="M312" s="491"/>
      <c r="N312" s="487"/>
      <c r="O312" s="487"/>
      <c r="P312" s="491"/>
      <c r="Q312" s="491"/>
      <c r="R312" s="513"/>
      <c r="S312" s="492"/>
    </row>
    <row r="313" spans="1:19" ht="14.45" customHeight="1" x14ac:dyDescent="0.2">
      <c r="A313" s="486" t="s">
        <v>2280</v>
      </c>
      <c r="B313" s="487" t="s">
        <v>2323</v>
      </c>
      <c r="C313" s="487" t="s">
        <v>468</v>
      </c>
      <c r="D313" s="487" t="s">
        <v>2273</v>
      </c>
      <c r="E313" s="487" t="s">
        <v>2284</v>
      </c>
      <c r="F313" s="487" t="s">
        <v>2285</v>
      </c>
      <c r="G313" s="487" t="s">
        <v>2286</v>
      </c>
      <c r="H313" s="491">
        <v>2</v>
      </c>
      <c r="I313" s="491">
        <v>74</v>
      </c>
      <c r="J313" s="487"/>
      <c r="K313" s="487">
        <v>37</v>
      </c>
      <c r="L313" s="491"/>
      <c r="M313" s="491"/>
      <c r="N313" s="487"/>
      <c r="O313" s="487"/>
      <c r="P313" s="491"/>
      <c r="Q313" s="491"/>
      <c r="R313" s="513"/>
      <c r="S313" s="492"/>
    </row>
    <row r="314" spans="1:19" ht="14.45" customHeight="1" x14ac:dyDescent="0.2">
      <c r="A314" s="486" t="s">
        <v>2280</v>
      </c>
      <c r="B314" s="487" t="s">
        <v>2323</v>
      </c>
      <c r="C314" s="487" t="s">
        <v>468</v>
      </c>
      <c r="D314" s="487" t="s">
        <v>2273</v>
      </c>
      <c r="E314" s="487" t="s">
        <v>2284</v>
      </c>
      <c r="F314" s="487" t="s">
        <v>2326</v>
      </c>
      <c r="G314" s="487" t="s">
        <v>2327</v>
      </c>
      <c r="H314" s="491">
        <v>8</v>
      </c>
      <c r="I314" s="491">
        <v>1128</v>
      </c>
      <c r="J314" s="487"/>
      <c r="K314" s="487">
        <v>141</v>
      </c>
      <c r="L314" s="491"/>
      <c r="M314" s="491"/>
      <c r="N314" s="487"/>
      <c r="O314" s="487"/>
      <c r="P314" s="491"/>
      <c r="Q314" s="491"/>
      <c r="R314" s="513"/>
      <c r="S314" s="492"/>
    </row>
    <row r="315" spans="1:19" ht="14.45" customHeight="1" x14ac:dyDescent="0.2">
      <c r="A315" s="486" t="s">
        <v>2280</v>
      </c>
      <c r="B315" s="487" t="s">
        <v>2323</v>
      </c>
      <c r="C315" s="487" t="s">
        <v>468</v>
      </c>
      <c r="D315" s="487" t="s">
        <v>2273</v>
      </c>
      <c r="E315" s="487" t="s">
        <v>2284</v>
      </c>
      <c r="F315" s="487" t="s">
        <v>2297</v>
      </c>
      <c r="G315" s="487" t="s">
        <v>2298</v>
      </c>
      <c r="H315" s="491">
        <v>1</v>
      </c>
      <c r="I315" s="491">
        <v>37</v>
      </c>
      <c r="J315" s="487"/>
      <c r="K315" s="487">
        <v>37</v>
      </c>
      <c r="L315" s="491"/>
      <c r="M315" s="491"/>
      <c r="N315" s="487"/>
      <c r="O315" s="487"/>
      <c r="P315" s="491"/>
      <c r="Q315" s="491"/>
      <c r="R315" s="513"/>
      <c r="S315" s="492"/>
    </row>
    <row r="316" spans="1:19" ht="14.45" customHeight="1" x14ac:dyDescent="0.2">
      <c r="A316" s="486" t="s">
        <v>2280</v>
      </c>
      <c r="B316" s="487" t="s">
        <v>2323</v>
      </c>
      <c r="C316" s="487" t="s">
        <v>468</v>
      </c>
      <c r="D316" s="487" t="s">
        <v>2273</v>
      </c>
      <c r="E316" s="487" t="s">
        <v>2284</v>
      </c>
      <c r="F316" s="487" t="s">
        <v>2334</v>
      </c>
      <c r="G316" s="487" t="s">
        <v>2335</v>
      </c>
      <c r="H316" s="491">
        <v>4</v>
      </c>
      <c r="I316" s="491">
        <v>1384</v>
      </c>
      <c r="J316" s="487"/>
      <c r="K316" s="487">
        <v>346</v>
      </c>
      <c r="L316" s="491"/>
      <c r="M316" s="491"/>
      <c r="N316" s="487"/>
      <c r="O316" s="487"/>
      <c r="P316" s="491"/>
      <c r="Q316" s="491"/>
      <c r="R316" s="513"/>
      <c r="S316" s="492"/>
    </row>
    <row r="317" spans="1:19" ht="14.45" customHeight="1" x14ac:dyDescent="0.2">
      <c r="A317" s="486" t="s">
        <v>2280</v>
      </c>
      <c r="B317" s="487" t="s">
        <v>2323</v>
      </c>
      <c r="C317" s="487" t="s">
        <v>468</v>
      </c>
      <c r="D317" s="487" t="s">
        <v>518</v>
      </c>
      <c r="E317" s="487" t="s">
        <v>2284</v>
      </c>
      <c r="F317" s="487" t="s">
        <v>2285</v>
      </c>
      <c r="G317" s="487" t="s">
        <v>2286</v>
      </c>
      <c r="H317" s="491">
        <v>5</v>
      </c>
      <c r="I317" s="491">
        <v>185</v>
      </c>
      <c r="J317" s="487">
        <v>0.97368421052631582</v>
      </c>
      <c r="K317" s="487">
        <v>37</v>
      </c>
      <c r="L317" s="491">
        <v>5</v>
      </c>
      <c r="M317" s="491">
        <v>190</v>
      </c>
      <c r="N317" s="487">
        <v>1</v>
      </c>
      <c r="O317" s="487">
        <v>38</v>
      </c>
      <c r="P317" s="491">
        <v>2</v>
      </c>
      <c r="Q317" s="491">
        <v>76</v>
      </c>
      <c r="R317" s="513">
        <v>0.4</v>
      </c>
      <c r="S317" s="492">
        <v>38</v>
      </c>
    </row>
    <row r="318" spans="1:19" ht="14.45" customHeight="1" x14ac:dyDescent="0.2">
      <c r="A318" s="486" t="s">
        <v>2280</v>
      </c>
      <c r="B318" s="487" t="s">
        <v>2323</v>
      </c>
      <c r="C318" s="487" t="s">
        <v>468</v>
      </c>
      <c r="D318" s="487" t="s">
        <v>518</v>
      </c>
      <c r="E318" s="487" t="s">
        <v>2284</v>
      </c>
      <c r="F318" s="487" t="s">
        <v>2326</v>
      </c>
      <c r="G318" s="487" t="s">
        <v>2327</v>
      </c>
      <c r="H318" s="491">
        <v>11</v>
      </c>
      <c r="I318" s="491">
        <v>1551</v>
      </c>
      <c r="J318" s="487">
        <v>0.3523398455247615</v>
      </c>
      <c r="K318" s="487">
        <v>141</v>
      </c>
      <c r="L318" s="491">
        <v>31</v>
      </c>
      <c r="M318" s="491">
        <v>4402</v>
      </c>
      <c r="N318" s="487">
        <v>1</v>
      </c>
      <c r="O318" s="487">
        <v>142</v>
      </c>
      <c r="P318" s="491">
        <v>7</v>
      </c>
      <c r="Q318" s="491">
        <v>1001</v>
      </c>
      <c r="R318" s="513">
        <v>0.22739663789186734</v>
      </c>
      <c r="S318" s="492">
        <v>143</v>
      </c>
    </row>
    <row r="319" spans="1:19" ht="14.45" customHeight="1" x14ac:dyDescent="0.2">
      <c r="A319" s="486" t="s">
        <v>2280</v>
      </c>
      <c r="B319" s="487" t="s">
        <v>2323</v>
      </c>
      <c r="C319" s="487" t="s">
        <v>468</v>
      </c>
      <c r="D319" s="487" t="s">
        <v>518</v>
      </c>
      <c r="E319" s="487" t="s">
        <v>2284</v>
      </c>
      <c r="F319" s="487" t="s">
        <v>2328</v>
      </c>
      <c r="G319" s="487" t="s">
        <v>2329</v>
      </c>
      <c r="H319" s="491"/>
      <c r="I319" s="491"/>
      <c r="J319" s="487"/>
      <c r="K319" s="487"/>
      <c r="L319" s="491">
        <v>30</v>
      </c>
      <c r="M319" s="491">
        <v>28890</v>
      </c>
      <c r="N319" s="487">
        <v>1</v>
      </c>
      <c r="O319" s="487">
        <v>963</v>
      </c>
      <c r="P319" s="491">
        <v>1</v>
      </c>
      <c r="Q319" s="491">
        <v>967</v>
      </c>
      <c r="R319" s="513">
        <v>3.34717895465559E-2</v>
      </c>
      <c r="S319" s="492">
        <v>967</v>
      </c>
    </row>
    <row r="320" spans="1:19" ht="14.45" customHeight="1" x14ac:dyDescent="0.2">
      <c r="A320" s="486" t="s">
        <v>2280</v>
      </c>
      <c r="B320" s="487" t="s">
        <v>2323</v>
      </c>
      <c r="C320" s="487" t="s">
        <v>468</v>
      </c>
      <c r="D320" s="487" t="s">
        <v>518</v>
      </c>
      <c r="E320" s="487" t="s">
        <v>2284</v>
      </c>
      <c r="F320" s="487" t="s">
        <v>2332</v>
      </c>
      <c r="G320" s="487" t="s">
        <v>2333</v>
      </c>
      <c r="H320" s="491"/>
      <c r="I320" s="491"/>
      <c r="J320" s="487"/>
      <c r="K320" s="487"/>
      <c r="L320" s="491"/>
      <c r="M320" s="491"/>
      <c r="N320" s="487"/>
      <c r="O320" s="487"/>
      <c r="P320" s="491">
        <v>4</v>
      </c>
      <c r="Q320" s="491">
        <v>4064</v>
      </c>
      <c r="R320" s="513"/>
      <c r="S320" s="492">
        <v>1016</v>
      </c>
    </row>
    <row r="321" spans="1:19" ht="14.45" customHeight="1" x14ac:dyDescent="0.2">
      <c r="A321" s="486" t="s">
        <v>2280</v>
      </c>
      <c r="B321" s="487" t="s">
        <v>2323</v>
      </c>
      <c r="C321" s="487" t="s">
        <v>468</v>
      </c>
      <c r="D321" s="487" t="s">
        <v>518</v>
      </c>
      <c r="E321" s="487" t="s">
        <v>2284</v>
      </c>
      <c r="F321" s="487" t="s">
        <v>2295</v>
      </c>
      <c r="G321" s="487" t="s">
        <v>2296</v>
      </c>
      <c r="H321" s="491">
        <v>3</v>
      </c>
      <c r="I321" s="491">
        <v>99.99</v>
      </c>
      <c r="J321" s="487">
        <v>3</v>
      </c>
      <c r="K321" s="487">
        <v>33.33</v>
      </c>
      <c r="L321" s="491">
        <v>1</v>
      </c>
      <c r="M321" s="491">
        <v>33.33</v>
      </c>
      <c r="N321" s="487">
        <v>1</v>
      </c>
      <c r="O321" s="487">
        <v>33.33</v>
      </c>
      <c r="P321" s="491"/>
      <c r="Q321" s="491"/>
      <c r="R321" s="513"/>
      <c r="S321" s="492"/>
    </row>
    <row r="322" spans="1:19" ht="14.45" customHeight="1" x14ac:dyDescent="0.2">
      <c r="A322" s="486" t="s">
        <v>2280</v>
      </c>
      <c r="B322" s="487" t="s">
        <v>2323</v>
      </c>
      <c r="C322" s="487" t="s">
        <v>468</v>
      </c>
      <c r="D322" s="487" t="s">
        <v>518</v>
      </c>
      <c r="E322" s="487" t="s">
        <v>2284</v>
      </c>
      <c r="F322" s="487" t="s">
        <v>2297</v>
      </c>
      <c r="G322" s="487" t="s">
        <v>2298</v>
      </c>
      <c r="H322" s="491"/>
      <c r="I322" s="491"/>
      <c r="J322" s="487"/>
      <c r="K322" s="487"/>
      <c r="L322" s="491">
        <v>4</v>
      </c>
      <c r="M322" s="491">
        <v>152</v>
      </c>
      <c r="N322" s="487">
        <v>1</v>
      </c>
      <c r="O322" s="487">
        <v>38</v>
      </c>
      <c r="P322" s="491"/>
      <c r="Q322" s="491"/>
      <c r="R322" s="513"/>
      <c r="S322" s="492"/>
    </row>
    <row r="323" spans="1:19" ht="14.45" customHeight="1" x14ac:dyDescent="0.2">
      <c r="A323" s="486" t="s">
        <v>2280</v>
      </c>
      <c r="B323" s="487" t="s">
        <v>2323</v>
      </c>
      <c r="C323" s="487" t="s">
        <v>468</v>
      </c>
      <c r="D323" s="487" t="s">
        <v>518</v>
      </c>
      <c r="E323" s="487" t="s">
        <v>2284</v>
      </c>
      <c r="F323" s="487" t="s">
        <v>2334</v>
      </c>
      <c r="G323" s="487" t="s">
        <v>2335</v>
      </c>
      <c r="H323" s="491">
        <v>10</v>
      </c>
      <c r="I323" s="491">
        <v>3460</v>
      </c>
      <c r="J323" s="487">
        <v>0.20595238095238094</v>
      </c>
      <c r="K323" s="487">
        <v>346</v>
      </c>
      <c r="L323" s="491">
        <v>48</v>
      </c>
      <c r="M323" s="491">
        <v>16800</v>
      </c>
      <c r="N323" s="487">
        <v>1</v>
      </c>
      <c r="O323" s="487">
        <v>350</v>
      </c>
      <c r="P323" s="491">
        <v>13</v>
      </c>
      <c r="Q323" s="491">
        <v>4602</v>
      </c>
      <c r="R323" s="513">
        <v>0.27392857142857141</v>
      </c>
      <c r="S323" s="492">
        <v>354</v>
      </c>
    </row>
    <row r="324" spans="1:19" ht="14.45" customHeight="1" x14ac:dyDescent="0.2">
      <c r="A324" s="486" t="s">
        <v>2280</v>
      </c>
      <c r="B324" s="487" t="s">
        <v>2323</v>
      </c>
      <c r="C324" s="487" t="s">
        <v>468</v>
      </c>
      <c r="D324" s="487" t="s">
        <v>518</v>
      </c>
      <c r="E324" s="487" t="s">
        <v>2284</v>
      </c>
      <c r="F324" s="487" t="s">
        <v>2336</v>
      </c>
      <c r="G324" s="487" t="s">
        <v>2337</v>
      </c>
      <c r="H324" s="491"/>
      <c r="I324" s="491"/>
      <c r="J324" s="487"/>
      <c r="K324" s="487"/>
      <c r="L324" s="491">
        <v>1</v>
      </c>
      <c r="M324" s="491">
        <v>614</v>
      </c>
      <c r="N324" s="487">
        <v>1</v>
      </c>
      <c r="O324" s="487">
        <v>614</v>
      </c>
      <c r="P324" s="491"/>
      <c r="Q324" s="491"/>
      <c r="R324" s="513"/>
      <c r="S324" s="492"/>
    </row>
    <row r="325" spans="1:19" ht="14.45" customHeight="1" x14ac:dyDescent="0.2">
      <c r="A325" s="486" t="s">
        <v>2280</v>
      </c>
      <c r="B325" s="487" t="s">
        <v>2323</v>
      </c>
      <c r="C325" s="487" t="s">
        <v>468</v>
      </c>
      <c r="D325" s="487" t="s">
        <v>518</v>
      </c>
      <c r="E325" s="487" t="s">
        <v>2284</v>
      </c>
      <c r="F325" s="487" t="s">
        <v>2338</v>
      </c>
      <c r="G325" s="487" t="s">
        <v>2339</v>
      </c>
      <c r="H325" s="491">
        <v>1</v>
      </c>
      <c r="I325" s="491">
        <v>355</v>
      </c>
      <c r="J325" s="487"/>
      <c r="K325" s="487">
        <v>355</v>
      </c>
      <c r="L325" s="491"/>
      <c r="M325" s="491"/>
      <c r="N325" s="487"/>
      <c r="O325" s="487"/>
      <c r="P325" s="491"/>
      <c r="Q325" s="491"/>
      <c r="R325" s="513"/>
      <c r="S325" s="492"/>
    </row>
    <row r="326" spans="1:19" ht="14.45" customHeight="1" x14ac:dyDescent="0.2">
      <c r="A326" s="486" t="s">
        <v>2280</v>
      </c>
      <c r="B326" s="487" t="s">
        <v>2323</v>
      </c>
      <c r="C326" s="487" t="s">
        <v>468</v>
      </c>
      <c r="D326" s="487" t="s">
        <v>518</v>
      </c>
      <c r="E326" s="487" t="s">
        <v>2284</v>
      </c>
      <c r="F326" s="487" t="s">
        <v>2309</v>
      </c>
      <c r="G326" s="487" t="s">
        <v>2310</v>
      </c>
      <c r="H326" s="491">
        <v>3</v>
      </c>
      <c r="I326" s="491">
        <v>669</v>
      </c>
      <c r="J326" s="487"/>
      <c r="K326" s="487">
        <v>223</v>
      </c>
      <c r="L326" s="491"/>
      <c r="M326" s="491"/>
      <c r="N326" s="487"/>
      <c r="O326" s="487"/>
      <c r="P326" s="491"/>
      <c r="Q326" s="491"/>
      <c r="R326" s="513"/>
      <c r="S326" s="492"/>
    </row>
    <row r="327" spans="1:19" ht="14.45" customHeight="1" x14ac:dyDescent="0.2">
      <c r="A327" s="486" t="s">
        <v>2280</v>
      </c>
      <c r="B327" s="487" t="s">
        <v>2323</v>
      </c>
      <c r="C327" s="487" t="s">
        <v>468</v>
      </c>
      <c r="D327" s="487" t="s">
        <v>518</v>
      </c>
      <c r="E327" s="487" t="s">
        <v>2284</v>
      </c>
      <c r="F327" s="487" t="s">
        <v>2311</v>
      </c>
      <c r="G327" s="487" t="s">
        <v>2312</v>
      </c>
      <c r="H327" s="491">
        <v>1</v>
      </c>
      <c r="I327" s="491">
        <v>77</v>
      </c>
      <c r="J327" s="487"/>
      <c r="K327" s="487">
        <v>77</v>
      </c>
      <c r="L327" s="491"/>
      <c r="M327" s="491"/>
      <c r="N327" s="487"/>
      <c r="O327" s="487"/>
      <c r="P327" s="491"/>
      <c r="Q327" s="491"/>
      <c r="R327" s="513"/>
      <c r="S327" s="492"/>
    </row>
    <row r="328" spans="1:19" ht="14.45" customHeight="1" x14ac:dyDescent="0.2">
      <c r="A328" s="486" t="s">
        <v>2280</v>
      </c>
      <c r="B328" s="487" t="s">
        <v>2323</v>
      </c>
      <c r="C328" s="487" t="s">
        <v>468</v>
      </c>
      <c r="D328" s="487" t="s">
        <v>518</v>
      </c>
      <c r="E328" s="487" t="s">
        <v>2284</v>
      </c>
      <c r="F328" s="487" t="s">
        <v>2340</v>
      </c>
      <c r="G328" s="487" t="s">
        <v>2341</v>
      </c>
      <c r="H328" s="491">
        <v>2</v>
      </c>
      <c r="I328" s="491">
        <v>356</v>
      </c>
      <c r="J328" s="487">
        <v>1.988826815642458</v>
      </c>
      <c r="K328" s="487">
        <v>178</v>
      </c>
      <c r="L328" s="491">
        <v>1</v>
      </c>
      <c r="M328" s="491">
        <v>179</v>
      </c>
      <c r="N328" s="487">
        <v>1</v>
      </c>
      <c r="O328" s="487">
        <v>179</v>
      </c>
      <c r="P328" s="491"/>
      <c r="Q328" s="491"/>
      <c r="R328" s="513"/>
      <c r="S328" s="492"/>
    </row>
    <row r="329" spans="1:19" ht="14.45" customHeight="1" x14ac:dyDescent="0.2">
      <c r="A329" s="486" t="s">
        <v>2280</v>
      </c>
      <c r="B329" s="487" t="s">
        <v>2323</v>
      </c>
      <c r="C329" s="487" t="s">
        <v>468</v>
      </c>
      <c r="D329" s="487" t="s">
        <v>518</v>
      </c>
      <c r="E329" s="487" t="s">
        <v>2284</v>
      </c>
      <c r="F329" s="487" t="s">
        <v>2315</v>
      </c>
      <c r="G329" s="487" t="s">
        <v>2316</v>
      </c>
      <c r="H329" s="491"/>
      <c r="I329" s="491"/>
      <c r="J329" s="487"/>
      <c r="K329" s="487"/>
      <c r="L329" s="491">
        <v>2</v>
      </c>
      <c r="M329" s="491">
        <v>122</v>
      </c>
      <c r="N329" s="487">
        <v>1</v>
      </c>
      <c r="O329" s="487">
        <v>61</v>
      </c>
      <c r="P329" s="491"/>
      <c r="Q329" s="491"/>
      <c r="R329" s="513"/>
      <c r="S329" s="492"/>
    </row>
    <row r="330" spans="1:19" ht="14.45" customHeight="1" x14ac:dyDescent="0.2">
      <c r="A330" s="486" t="s">
        <v>2280</v>
      </c>
      <c r="B330" s="487" t="s">
        <v>2323</v>
      </c>
      <c r="C330" s="487" t="s">
        <v>468</v>
      </c>
      <c r="D330" s="487" t="s">
        <v>522</v>
      </c>
      <c r="E330" s="487" t="s">
        <v>2284</v>
      </c>
      <c r="F330" s="487" t="s">
        <v>2285</v>
      </c>
      <c r="G330" s="487" t="s">
        <v>2286</v>
      </c>
      <c r="H330" s="491">
        <v>2</v>
      </c>
      <c r="I330" s="491">
        <v>74</v>
      </c>
      <c r="J330" s="487">
        <v>0.32456140350877194</v>
      </c>
      <c r="K330" s="487">
        <v>37</v>
      </c>
      <c r="L330" s="491">
        <v>6</v>
      </c>
      <c r="M330" s="491">
        <v>228</v>
      </c>
      <c r="N330" s="487">
        <v>1</v>
      </c>
      <c r="O330" s="487">
        <v>38</v>
      </c>
      <c r="P330" s="491">
        <v>3</v>
      </c>
      <c r="Q330" s="491">
        <v>114</v>
      </c>
      <c r="R330" s="513">
        <v>0.5</v>
      </c>
      <c r="S330" s="492">
        <v>38</v>
      </c>
    </row>
    <row r="331" spans="1:19" ht="14.45" customHeight="1" x14ac:dyDescent="0.2">
      <c r="A331" s="486" t="s">
        <v>2280</v>
      </c>
      <c r="B331" s="487" t="s">
        <v>2323</v>
      </c>
      <c r="C331" s="487" t="s">
        <v>468</v>
      </c>
      <c r="D331" s="487" t="s">
        <v>522</v>
      </c>
      <c r="E331" s="487" t="s">
        <v>2284</v>
      </c>
      <c r="F331" s="487" t="s">
        <v>2326</v>
      </c>
      <c r="G331" s="487" t="s">
        <v>2327</v>
      </c>
      <c r="H331" s="491">
        <v>27</v>
      </c>
      <c r="I331" s="491">
        <v>3807</v>
      </c>
      <c r="J331" s="487">
        <v>2.6809859154929576</v>
      </c>
      <c r="K331" s="487">
        <v>141</v>
      </c>
      <c r="L331" s="491">
        <v>10</v>
      </c>
      <c r="M331" s="491">
        <v>1420</v>
      </c>
      <c r="N331" s="487">
        <v>1</v>
      </c>
      <c r="O331" s="487">
        <v>142</v>
      </c>
      <c r="P331" s="491">
        <v>6</v>
      </c>
      <c r="Q331" s="491">
        <v>858</v>
      </c>
      <c r="R331" s="513">
        <v>0.60422535211267603</v>
      </c>
      <c r="S331" s="492">
        <v>143</v>
      </c>
    </row>
    <row r="332" spans="1:19" ht="14.45" customHeight="1" x14ac:dyDescent="0.2">
      <c r="A332" s="486" t="s">
        <v>2280</v>
      </c>
      <c r="B332" s="487" t="s">
        <v>2323</v>
      </c>
      <c r="C332" s="487" t="s">
        <v>468</v>
      </c>
      <c r="D332" s="487" t="s">
        <v>522</v>
      </c>
      <c r="E332" s="487" t="s">
        <v>2284</v>
      </c>
      <c r="F332" s="487" t="s">
        <v>2295</v>
      </c>
      <c r="G332" s="487" t="s">
        <v>2296</v>
      </c>
      <c r="H332" s="491">
        <v>1</v>
      </c>
      <c r="I332" s="491">
        <v>33.33</v>
      </c>
      <c r="J332" s="487"/>
      <c r="K332" s="487">
        <v>33.33</v>
      </c>
      <c r="L332" s="491"/>
      <c r="M332" s="491"/>
      <c r="N332" s="487"/>
      <c r="O332" s="487"/>
      <c r="P332" s="491"/>
      <c r="Q332" s="491"/>
      <c r="R332" s="513"/>
      <c r="S332" s="492"/>
    </row>
    <row r="333" spans="1:19" ht="14.45" customHeight="1" x14ac:dyDescent="0.2">
      <c r="A333" s="486" t="s">
        <v>2280</v>
      </c>
      <c r="B333" s="487" t="s">
        <v>2323</v>
      </c>
      <c r="C333" s="487" t="s">
        <v>468</v>
      </c>
      <c r="D333" s="487" t="s">
        <v>522</v>
      </c>
      <c r="E333" s="487" t="s">
        <v>2284</v>
      </c>
      <c r="F333" s="487" t="s">
        <v>2334</v>
      </c>
      <c r="G333" s="487" t="s">
        <v>2335</v>
      </c>
      <c r="H333" s="491">
        <v>12</v>
      </c>
      <c r="I333" s="491">
        <v>4152</v>
      </c>
      <c r="J333" s="487">
        <v>1.318095238095238</v>
      </c>
      <c r="K333" s="487">
        <v>346</v>
      </c>
      <c r="L333" s="491">
        <v>9</v>
      </c>
      <c r="M333" s="491">
        <v>3150</v>
      </c>
      <c r="N333" s="487">
        <v>1</v>
      </c>
      <c r="O333" s="487">
        <v>350</v>
      </c>
      <c r="P333" s="491">
        <v>3</v>
      </c>
      <c r="Q333" s="491">
        <v>1062</v>
      </c>
      <c r="R333" s="513">
        <v>0.33714285714285713</v>
      </c>
      <c r="S333" s="492">
        <v>354</v>
      </c>
    </row>
    <row r="334" spans="1:19" ht="14.45" customHeight="1" x14ac:dyDescent="0.2">
      <c r="A334" s="486" t="s">
        <v>2280</v>
      </c>
      <c r="B334" s="487" t="s">
        <v>2323</v>
      </c>
      <c r="C334" s="487" t="s">
        <v>468</v>
      </c>
      <c r="D334" s="487" t="s">
        <v>522</v>
      </c>
      <c r="E334" s="487" t="s">
        <v>2284</v>
      </c>
      <c r="F334" s="487" t="s">
        <v>2309</v>
      </c>
      <c r="G334" s="487" t="s">
        <v>2310</v>
      </c>
      <c r="H334" s="491">
        <v>1</v>
      </c>
      <c r="I334" s="491">
        <v>223</v>
      </c>
      <c r="J334" s="487"/>
      <c r="K334" s="487">
        <v>223</v>
      </c>
      <c r="L334" s="491"/>
      <c r="M334" s="491"/>
      <c r="N334" s="487"/>
      <c r="O334" s="487"/>
      <c r="P334" s="491"/>
      <c r="Q334" s="491"/>
      <c r="R334" s="513"/>
      <c r="S334" s="492"/>
    </row>
    <row r="335" spans="1:19" ht="14.45" customHeight="1" x14ac:dyDescent="0.2">
      <c r="A335" s="486" t="s">
        <v>2280</v>
      </c>
      <c r="B335" s="487" t="s">
        <v>2323</v>
      </c>
      <c r="C335" s="487" t="s">
        <v>468</v>
      </c>
      <c r="D335" s="487" t="s">
        <v>522</v>
      </c>
      <c r="E335" s="487" t="s">
        <v>2284</v>
      </c>
      <c r="F335" s="487" t="s">
        <v>2311</v>
      </c>
      <c r="G335" s="487" t="s">
        <v>2312</v>
      </c>
      <c r="H335" s="491">
        <v>1</v>
      </c>
      <c r="I335" s="491">
        <v>77</v>
      </c>
      <c r="J335" s="487"/>
      <c r="K335" s="487">
        <v>77</v>
      </c>
      <c r="L335" s="491"/>
      <c r="M335" s="491"/>
      <c r="N335" s="487"/>
      <c r="O335" s="487"/>
      <c r="P335" s="491"/>
      <c r="Q335" s="491"/>
      <c r="R335" s="513"/>
      <c r="S335" s="492"/>
    </row>
    <row r="336" spans="1:19" ht="14.45" customHeight="1" x14ac:dyDescent="0.2">
      <c r="A336" s="486" t="s">
        <v>2280</v>
      </c>
      <c r="B336" s="487" t="s">
        <v>2323</v>
      </c>
      <c r="C336" s="487" t="s">
        <v>468</v>
      </c>
      <c r="D336" s="487" t="s">
        <v>522</v>
      </c>
      <c r="E336" s="487" t="s">
        <v>2284</v>
      </c>
      <c r="F336" s="487" t="s">
        <v>2340</v>
      </c>
      <c r="G336" s="487" t="s">
        <v>2341</v>
      </c>
      <c r="H336" s="491">
        <v>1</v>
      </c>
      <c r="I336" s="491">
        <v>178</v>
      </c>
      <c r="J336" s="487"/>
      <c r="K336" s="487">
        <v>178</v>
      </c>
      <c r="L336" s="491"/>
      <c r="M336" s="491"/>
      <c r="N336" s="487"/>
      <c r="O336" s="487"/>
      <c r="P336" s="491"/>
      <c r="Q336" s="491"/>
      <c r="R336" s="513"/>
      <c r="S336" s="492"/>
    </row>
    <row r="337" spans="1:19" ht="14.45" customHeight="1" x14ac:dyDescent="0.2">
      <c r="A337" s="486" t="s">
        <v>2280</v>
      </c>
      <c r="B337" s="487" t="s">
        <v>2323</v>
      </c>
      <c r="C337" s="487" t="s">
        <v>468</v>
      </c>
      <c r="D337" s="487" t="s">
        <v>519</v>
      </c>
      <c r="E337" s="487" t="s">
        <v>2284</v>
      </c>
      <c r="F337" s="487" t="s">
        <v>2285</v>
      </c>
      <c r="G337" s="487" t="s">
        <v>2286</v>
      </c>
      <c r="H337" s="491"/>
      <c r="I337" s="491"/>
      <c r="J337" s="487"/>
      <c r="K337" s="487"/>
      <c r="L337" s="491"/>
      <c r="M337" s="491"/>
      <c r="N337" s="487"/>
      <c r="O337" s="487"/>
      <c r="P337" s="491">
        <v>3</v>
      </c>
      <c r="Q337" s="491">
        <v>114</v>
      </c>
      <c r="R337" s="513"/>
      <c r="S337" s="492">
        <v>38</v>
      </c>
    </row>
    <row r="338" spans="1:19" ht="14.45" customHeight="1" x14ac:dyDescent="0.2">
      <c r="A338" s="486" t="s">
        <v>2280</v>
      </c>
      <c r="B338" s="487" t="s">
        <v>2323</v>
      </c>
      <c r="C338" s="487" t="s">
        <v>468</v>
      </c>
      <c r="D338" s="487" t="s">
        <v>519</v>
      </c>
      <c r="E338" s="487" t="s">
        <v>2284</v>
      </c>
      <c r="F338" s="487" t="s">
        <v>2326</v>
      </c>
      <c r="G338" s="487" t="s">
        <v>2327</v>
      </c>
      <c r="H338" s="491"/>
      <c r="I338" s="491"/>
      <c r="J338" s="487"/>
      <c r="K338" s="487"/>
      <c r="L338" s="491"/>
      <c r="M338" s="491"/>
      <c r="N338" s="487"/>
      <c r="O338" s="487"/>
      <c r="P338" s="491">
        <v>30</v>
      </c>
      <c r="Q338" s="491">
        <v>4290</v>
      </c>
      <c r="R338" s="513"/>
      <c r="S338" s="492">
        <v>143</v>
      </c>
    </row>
    <row r="339" spans="1:19" ht="14.45" customHeight="1" x14ac:dyDescent="0.2">
      <c r="A339" s="486" t="s">
        <v>2280</v>
      </c>
      <c r="B339" s="487" t="s">
        <v>2323</v>
      </c>
      <c r="C339" s="487" t="s">
        <v>468</v>
      </c>
      <c r="D339" s="487" t="s">
        <v>519</v>
      </c>
      <c r="E339" s="487" t="s">
        <v>2284</v>
      </c>
      <c r="F339" s="487" t="s">
        <v>2328</v>
      </c>
      <c r="G339" s="487" t="s">
        <v>2329</v>
      </c>
      <c r="H339" s="491"/>
      <c r="I339" s="491"/>
      <c r="J339" s="487"/>
      <c r="K339" s="487"/>
      <c r="L339" s="491"/>
      <c r="M339" s="491"/>
      <c r="N339" s="487"/>
      <c r="O339" s="487"/>
      <c r="P339" s="491">
        <v>1</v>
      </c>
      <c r="Q339" s="491">
        <v>967</v>
      </c>
      <c r="R339" s="513"/>
      <c r="S339" s="492">
        <v>967</v>
      </c>
    </row>
    <row r="340" spans="1:19" ht="14.45" customHeight="1" x14ac:dyDescent="0.2">
      <c r="A340" s="486" t="s">
        <v>2280</v>
      </c>
      <c r="B340" s="487" t="s">
        <v>2323</v>
      </c>
      <c r="C340" s="487" t="s">
        <v>468</v>
      </c>
      <c r="D340" s="487" t="s">
        <v>519</v>
      </c>
      <c r="E340" s="487" t="s">
        <v>2284</v>
      </c>
      <c r="F340" s="487" t="s">
        <v>2295</v>
      </c>
      <c r="G340" s="487" t="s">
        <v>2296</v>
      </c>
      <c r="H340" s="491"/>
      <c r="I340" s="491"/>
      <c r="J340" s="487"/>
      <c r="K340" s="487"/>
      <c r="L340" s="491"/>
      <c r="M340" s="491"/>
      <c r="N340" s="487"/>
      <c r="O340" s="487"/>
      <c r="P340" s="491">
        <v>1</v>
      </c>
      <c r="Q340" s="491">
        <v>33.33</v>
      </c>
      <c r="R340" s="513"/>
      <c r="S340" s="492">
        <v>33.33</v>
      </c>
    </row>
    <row r="341" spans="1:19" ht="14.45" customHeight="1" x14ac:dyDescent="0.2">
      <c r="A341" s="486" t="s">
        <v>2280</v>
      </c>
      <c r="B341" s="487" t="s">
        <v>2323</v>
      </c>
      <c r="C341" s="487" t="s">
        <v>468</v>
      </c>
      <c r="D341" s="487" t="s">
        <v>519</v>
      </c>
      <c r="E341" s="487" t="s">
        <v>2284</v>
      </c>
      <c r="F341" s="487" t="s">
        <v>2334</v>
      </c>
      <c r="G341" s="487" t="s">
        <v>2335</v>
      </c>
      <c r="H341" s="491"/>
      <c r="I341" s="491"/>
      <c r="J341" s="487"/>
      <c r="K341" s="487"/>
      <c r="L341" s="491"/>
      <c r="M341" s="491"/>
      <c r="N341" s="487"/>
      <c r="O341" s="487"/>
      <c r="P341" s="491">
        <v>32</v>
      </c>
      <c r="Q341" s="491">
        <v>11328</v>
      </c>
      <c r="R341" s="513"/>
      <c r="S341" s="492">
        <v>354</v>
      </c>
    </row>
    <row r="342" spans="1:19" ht="14.45" customHeight="1" x14ac:dyDescent="0.2">
      <c r="A342" s="486" t="s">
        <v>2280</v>
      </c>
      <c r="B342" s="487" t="s">
        <v>2323</v>
      </c>
      <c r="C342" s="487" t="s">
        <v>468</v>
      </c>
      <c r="D342" s="487" t="s">
        <v>519</v>
      </c>
      <c r="E342" s="487" t="s">
        <v>2284</v>
      </c>
      <c r="F342" s="487" t="s">
        <v>2307</v>
      </c>
      <c r="G342" s="487" t="s">
        <v>2308</v>
      </c>
      <c r="H342" s="491"/>
      <c r="I342" s="491"/>
      <c r="J342" s="487"/>
      <c r="K342" s="487"/>
      <c r="L342" s="491"/>
      <c r="M342" s="491"/>
      <c r="N342" s="487"/>
      <c r="O342" s="487"/>
      <c r="P342" s="491">
        <v>2</v>
      </c>
      <c r="Q342" s="491">
        <v>152</v>
      </c>
      <c r="R342" s="513"/>
      <c r="S342" s="492">
        <v>76</v>
      </c>
    </row>
    <row r="343" spans="1:19" ht="14.45" customHeight="1" x14ac:dyDescent="0.2">
      <c r="A343" s="486" t="s">
        <v>2280</v>
      </c>
      <c r="B343" s="487" t="s">
        <v>2323</v>
      </c>
      <c r="C343" s="487" t="s">
        <v>468</v>
      </c>
      <c r="D343" s="487" t="s">
        <v>519</v>
      </c>
      <c r="E343" s="487" t="s">
        <v>2284</v>
      </c>
      <c r="F343" s="487" t="s">
        <v>2309</v>
      </c>
      <c r="G343" s="487" t="s">
        <v>2310</v>
      </c>
      <c r="H343" s="491"/>
      <c r="I343" s="491"/>
      <c r="J343" s="487"/>
      <c r="K343" s="487"/>
      <c r="L343" s="491"/>
      <c r="M343" s="491"/>
      <c r="N343" s="487"/>
      <c r="O343" s="487"/>
      <c r="P343" s="491">
        <v>1</v>
      </c>
      <c r="Q343" s="491">
        <v>228</v>
      </c>
      <c r="R343" s="513"/>
      <c r="S343" s="492">
        <v>228</v>
      </c>
    </row>
    <row r="344" spans="1:19" ht="14.45" customHeight="1" x14ac:dyDescent="0.2">
      <c r="A344" s="486" t="s">
        <v>2280</v>
      </c>
      <c r="B344" s="487" t="s">
        <v>2323</v>
      </c>
      <c r="C344" s="487" t="s">
        <v>468</v>
      </c>
      <c r="D344" s="487" t="s">
        <v>519</v>
      </c>
      <c r="E344" s="487" t="s">
        <v>2284</v>
      </c>
      <c r="F344" s="487" t="s">
        <v>2311</v>
      </c>
      <c r="G344" s="487" t="s">
        <v>2312</v>
      </c>
      <c r="H344" s="491"/>
      <c r="I344" s="491"/>
      <c r="J344" s="487"/>
      <c r="K344" s="487"/>
      <c r="L344" s="491"/>
      <c r="M344" s="491"/>
      <c r="N344" s="487"/>
      <c r="O344" s="487"/>
      <c r="P344" s="491">
        <v>1</v>
      </c>
      <c r="Q344" s="491">
        <v>79</v>
      </c>
      <c r="R344" s="513"/>
      <c r="S344" s="492">
        <v>79</v>
      </c>
    </row>
    <row r="345" spans="1:19" ht="14.45" customHeight="1" x14ac:dyDescent="0.2">
      <c r="A345" s="486" t="s">
        <v>2280</v>
      </c>
      <c r="B345" s="487" t="s">
        <v>2323</v>
      </c>
      <c r="C345" s="487" t="s">
        <v>468</v>
      </c>
      <c r="D345" s="487" t="s">
        <v>519</v>
      </c>
      <c r="E345" s="487" t="s">
        <v>2284</v>
      </c>
      <c r="F345" s="487" t="s">
        <v>2340</v>
      </c>
      <c r="G345" s="487" t="s">
        <v>2341</v>
      </c>
      <c r="H345" s="491"/>
      <c r="I345" s="491"/>
      <c r="J345" s="487"/>
      <c r="K345" s="487"/>
      <c r="L345" s="491"/>
      <c r="M345" s="491"/>
      <c r="N345" s="487"/>
      <c r="O345" s="487"/>
      <c r="P345" s="491">
        <v>1</v>
      </c>
      <c r="Q345" s="491">
        <v>180</v>
      </c>
      <c r="R345" s="513"/>
      <c r="S345" s="492">
        <v>180</v>
      </c>
    </row>
    <row r="346" spans="1:19" ht="14.45" customHeight="1" x14ac:dyDescent="0.2">
      <c r="A346" s="486" t="s">
        <v>2280</v>
      </c>
      <c r="B346" s="487" t="s">
        <v>2323</v>
      </c>
      <c r="C346" s="487" t="s">
        <v>468</v>
      </c>
      <c r="D346" s="487" t="s">
        <v>2277</v>
      </c>
      <c r="E346" s="487" t="s">
        <v>2284</v>
      </c>
      <c r="F346" s="487" t="s">
        <v>2326</v>
      </c>
      <c r="G346" s="487" t="s">
        <v>2327</v>
      </c>
      <c r="H346" s="491"/>
      <c r="I346" s="491"/>
      <c r="J346" s="487"/>
      <c r="K346" s="487"/>
      <c r="L346" s="491">
        <v>9</v>
      </c>
      <c r="M346" s="491">
        <v>1278</v>
      </c>
      <c r="N346" s="487">
        <v>1</v>
      </c>
      <c r="O346" s="487">
        <v>142</v>
      </c>
      <c r="P346" s="491"/>
      <c r="Q346" s="491"/>
      <c r="R346" s="513"/>
      <c r="S346" s="492"/>
    </row>
    <row r="347" spans="1:19" ht="14.45" customHeight="1" x14ac:dyDescent="0.2">
      <c r="A347" s="486" t="s">
        <v>2280</v>
      </c>
      <c r="B347" s="487" t="s">
        <v>2323</v>
      </c>
      <c r="C347" s="487" t="s">
        <v>468</v>
      </c>
      <c r="D347" s="487" t="s">
        <v>2277</v>
      </c>
      <c r="E347" s="487" t="s">
        <v>2284</v>
      </c>
      <c r="F347" s="487" t="s">
        <v>2334</v>
      </c>
      <c r="G347" s="487" t="s">
        <v>2335</v>
      </c>
      <c r="H347" s="491"/>
      <c r="I347" s="491"/>
      <c r="J347" s="487"/>
      <c r="K347" s="487"/>
      <c r="L347" s="491">
        <v>5</v>
      </c>
      <c r="M347" s="491">
        <v>1750</v>
      </c>
      <c r="N347" s="487">
        <v>1</v>
      </c>
      <c r="O347" s="487">
        <v>350</v>
      </c>
      <c r="P347" s="491"/>
      <c r="Q347" s="491"/>
      <c r="R347" s="513"/>
      <c r="S347" s="492"/>
    </row>
    <row r="348" spans="1:19" ht="14.45" customHeight="1" x14ac:dyDescent="0.2">
      <c r="A348" s="486" t="s">
        <v>2280</v>
      </c>
      <c r="B348" s="487" t="s">
        <v>2323</v>
      </c>
      <c r="C348" s="487" t="s">
        <v>468</v>
      </c>
      <c r="D348" s="487" t="s">
        <v>2270</v>
      </c>
      <c r="E348" s="487" t="s">
        <v>2284</v>
      </c>
      <c r="F348" s="487" t="s">
        <v>2326</v>
      </c>
      <c r="G348" s="487" t="s">
        <v>2327</v>
      </c>
      <c r="H348" s="491"/>
      <c r="I348" s="491"/>
      <c r="J348" s="487"/>
      <c r="K348" s="487"/>
      <c r="L348" s="491">
        <v>6</v>
      </c>
      <c r="M348" s="491">
        <v>852</v>
      </c>
      <c r="N348" s="487">
        <v>1</v>
      </c>
      <c r="O348" s="487">
        <v>142</v>
      </c>
      <c r="P348" s="491"/>
      <c r="Q348" s="491"/>
      <c r="R348" s="513"/>
      <c r="S348" s="492"/>
    </row>
    <row r="349" spans="1:19" ht="14.45" customHeight="1" x14ac:dyDescent="0.2">
      <c r="A349" s="486" t="s">
        <v>2280</v>
      </c>
      <c r="B349" s="487" t="s">
        <v>2323</v>
      </c>
      <c r="C349" s="487" t="s">
        <v>468</v>
      </c>
      <c r="D349" s="487" t="s">
        <v>2275</v>
      </c>
      <c r="E349" s="487" t="s">
        <v>2284</v>
      </c>
      <c r="F349" s="487" t="s">
        <v>2285</v>
      </c>
      <c r="G349" s="487" t="s">
        <v>2286</v>
      </c>
      <c r="H349" s="491">
        <v>1</v>
      </c>
      <c r="I349" s="491">
        <v>37</v>
      </c>
      <c r="J349" s="487"/>
      <c r="K349" s="487">
        <v>37</v>
      </c>
      <c r="L349" s="491"/>
      <c r="M349" s="491"/>
      <c r="N349" s="487"/>
      <c r="O349" s="487"/>
      <c r="P349" s="491"/>
      <c r="Q349" s="491"/>
      <c r="R349" s="513"/>
      <c r="S349" s="492"/>
    </row>
    <row r="350" spans="1:19" ht="14.45" customHeight="1" x14ac:dyDescent="0.2">
      <c r="A350" s="486" t="s">
        <v>2280</v>
      </c>
      <c r="B350" s="487" t="s">
        <v>2323</v>
      </c>
      <c r="C350" s="487" t="s">
        <v>468</v>
      </c>
      <c r="D350" s="487" t="s">
        <v>2275</v>
      </c>
      <c r="E350" s="487" t="s">
        <v>2284</v>
      </c>
      <c r="F350" s="487" t="s">
        <v>2326</v>
      </c>
      <c r="G350" s="487" t="s">
        <v>2327</v>
      </c>
      <c r="H350" s="491">
        <v>14</v>
      </c>
      <c r="I350" s="491">
        <v>1974</v>
      </c>
      <c r="J350" s="487">
        <v>4.6338028169014081</v>
      </c>
      <c r="K350" s="487">
        <v>141</v>
      </c>
      <c r="L350" s="491">
        <v>3</v>
      </c>
      <c r="M350" s="491">
        <v>426</v>
      </c>
      <c r="N350" s="487">
        <v>1</v>
      </c>
      <c r="O350" s="487">
        <v>142</v>
      </c>
      <c r="P350" s="491"/>
      <c r="Q350" s="491"/>
      <c r="R350" s="513"/>
      <c r="S350" s="492"/>
    </row>
    <row r="351" spans="1:19" ht="14.45" customHeight="1" x14ac:dyDescent="0.2">
      <c r="A351" s="486" t="s">
        <v>2280</v>
      </c>
      <c r="B351" s="487" t="s">
        <v>2323</v>
      </c>
      <c r="C351" s="487" t="s">
        <v>468</v>
      </c>
      <c r="D351" s="487" t="s">
        <v>2275</v>
      </c>
      <c r="E351" s="487" t="s">
        <v>2284</v>
      </c>
      <c r="F351" s="487" t="s">
        <v>2334</v>
      </c>
      <c r="G351" s="487" t="s">
        <v>2335</v>
      </c>
      <c r="H351" s="491">
        <v>13</v>
      </c>
      <c r="I351" s="491">
        <v>4498</v>
      </c>
      <c r="J351" s="487">
        <v>4.2838095238095235</v>
      </c>
      <c r="K351" s="487">
        <v>346</v>
      </c>
      <c r="L351" s="491">
        <v>3</v>
      </c>
      <c r="M351" s="491">
        <v>1050</v>
      </c>
      <c r="N351" s="487">
        <v>1</v>
      </c>
      <c r="O351" s="487">
        <v>350</v>
      </c>
      <c r="P351" s="491"/>
      <c r="Q351" s="491"/>
      <c r="R351" s="513"/>
      <c r="S351" s="492"/>
    </row>
    <row r="352" spans="1:19" ht="14.45" customHeight="1" x14ac:dyDescent="0.2">
      <c r="A352" s="486" t="s">
        <v>2280</v>
      </c>
      <c r="B352" s="487" t="s">
        <v>2342</v>
      </c>
      <c r="C352" s="487" t="s">
        <v>468</v>
      </c>
      <c r="D352" s="487" t="s">
        <v>2260</v>
      </c>
      <c r="E352" s="487" t="s">
        <v>2284</v>
      </c>
      <c r="F352" s="487" t="s">
        <v>2285</v>
      </c>
      <c r="G352" s="487" t="s">
        <v>2286</v>
      </c>
      <c r="H352" s="491">
        <v>1</v>
      </c>
      <c r="I352" s="491">
        <v>37</v>
      </c>
      <c r="J352" s="487">
        <v>0.48684210526315791</v>
      </c>
      <c r="K352" s="487">
        <v>37</v>
      </c>
      <c r="L352" s="491">
        <v>2</v>
      </c>
      <c r="M352" s="491">
        <v>76</v>
      </c>
      <c r="N352" s="487">
        <v>1</v>
      </c>
      <c r="O352" s="487">
        <v>38</v>
      </c>
      <c r="P352" s="491"/>
      <c r="Q352" s="491"/>
      <c r="R352" s="513"/>
      <c r="S352" s="492"/>
    </row>
    <row r="353" spans="1:19" ht="14.45" customHeight="1" x14ac:dyDescent="0.2">
      <c r="A353" s="486" t="s">
        <v>2280</v>
      </c>
      <c r="B353" s="487" t="s">
        <v>2342</v>
      </c>
      <c r="C353" s="487" t="s">
        <v>468</v>
      </c>
      <c r="D353" s="487" t="s">
        <v>2260</v>
      </c>
      <c r="E353" s="487" t="s">
        <v>2284</v>
      </c>
      <c r="F353" s="487" t="s">
        <v>2297</v>
      </c>
      <c r="G353" s="487" t="s">
        <v>2298</v>
      </c>
      <c r="H353" s="491"/>
      <c r="I353" s="491"/>
      <c r="J353" s="487"/>
      <c r="K353" s="487"/>
      <c r="L353" s="491">
        <v>1</v>
      </c>
      <c r="M353" s="491">
        <v>38</v>
      </c>
      <c r="N353" s="487">
        <v>1</v>
      </c>
      <c r="O353" s="487">
        <v>38</v>
      </c>
      <c r="P353" s="491"/>
      <c r="Q353" s="491"/>
      <c r="R353" s="513"/>
      <c r="S353" s="492"/>
    </row>
    <row r="354" spans="1:19" ht="14.45" customHeight="1" x14ac:dyDescent="0.2">
      <c r="A354" s="486" t="s">
        <v>2280</v>
      </c>
      <c r="B354" s="487" t="s">
        <v>2342</v>
      </c>
      <c r="C354" s="487" t="s">
        <v>468</v>
      </c>
      <c r="D354" s="487" t="s">
        <v>2260</v>
      </c>
      <c r="E354" s="487" t="s">
        <v>2284</v>
      </c>
      <c r="F354" s="487" t="s">
        <v>2307</v>
      </c>
      <c r="G354" s="487" t="s">
        <v>2308</v>
      </c>
      <c r="H354" s="491"/>
      <c r="I354" s="491"/>
      <c r="J354" s="487"/>
      <c r="K354" s="487"/>
      <c r="L354" s="491"/>
      <c r="M354" s="491"/>
      <c r="N354" s="487"/>
      <c r="O354" s="487"/>
      <c r="P354" s="491">
        <v>6</v>
      </c>
      <c r="Q354" s="491">
        <v>456</v>
      </c>
      <c r="R354" s="513"/>
      <c r="S354" s="492">
        <v>76</v>
      </c>
    </row>
    <row r="355" spans="1:19" ht="14.45" customHeight="1" x14ac:dyDescent="0.2">
      <c r="A355" s="486" t="s">
        <v>2280</v>
      </c>
      <c r="B355" s="487" t="s">
        <v>2342</v>
      </c>
      <c r="C355" s="487" t="s">
        <v>468</v>
      </c>
      <c r="D355" s="487" t="s">
        <v>2260</v>
      </c>
      <c r="E355" s="487" t="s">
        <v>2284</v>
      </c>
      <c r="F355" s="487" t="s">
        <v>2315</v>
      </c>
      <c r="G355" s="487" t="s">
        <v>2316</v>
      </c>
      <c r="H355" s="491"/>
      <c r="I355" s="491"/>
      <c r="J355" s="487"/>
      <c r="K355" s="487"/>
      <c r="L355" s="491">
        <v>1</v>
      </c>
      <c r="M355" s="491">
        <v>61</v>
      </c>
      <c r="N355" s="487">
        <v>1</v>
      </c>
      <c r="O355" s="487">
        <v>61</v>
      </c>
      <c r="P355" s="491"/>
      <c r="Q355" s="491"/>
      <c r="R355" s="513"/>
      <c r="S355" s="492"/>
    </row>
    <row r="356" spans="1:19" ht="14.45" customHeight="1" x14ac:dyDescent="0.2">
      <c r="A356" s="486" t="s">
        <v>2280</v>
      </c>
      <c r="B356" s="487" t="s">
        <v>2342</v>
      </c>
      <c r="C356" s="487" t="s">
        <v>468</v>
      </c>
      <c r="D356" s="487" t="s">
        <v>2264</v>
      </c>
      <c r="E356" s="487" t="s">
        <v>2284</v>
      </c>
      <c r="F356" s="487" t="s">
        <v>2347</v>
      </c>
      <c r="G356" s="487" t="s">
        <v>2348</v>
      </c>
      <c r="H356" s="491"/>
      <c r="I356" s="491"/>
      <c r="J356" s="487"/>
      <c r="K356" s="487"/>
      <c r="L356" s="491">
        <v>2</v>
      </c>
      <c r="M356" s="491">
        <v>358</v>
      </c>
      <c r="N356" s="487">
        <v>1</v>
      </c>
      <c r="O356" s="487">
        <v>179</v>
      </c>
      <c r="P356" s="491"/>
      <c r="Q356" s="491"/>
      <c r="R356" s="513"/>
      <c r="S356" s="492"/>
    </row>
    <row r="357" spans="1:19" ht="14.45" customHeight="1" x14ac:dyDescent="0.2">
      <c r="A357" s="486" t="s">
        <v>2280</v>
      </c>
      <c r="B357" s="487" t="s">
        <v>2342</v>
      </c>
      <c r="C357" s="487" t="s">
        <v>468</v>
      </c>
      <c r="D357" s="487" t="s">
        <v>2264</v>
      </c>
      <c r="E357" s="487" t="s">
        <v>2284</v>
      </c>
      <c r="F357" s="487" t="s">
        <v>2309</v>
      </c>
      <c r="G357" s="487" t="s">
        <v>2310</v>
      </c>
      <c r="H357" s="491"/>
      <c r="I357" s="491"/>
      <c r="J357" s="487"/>
      <c r="K357" s="487"/>
      <c r="L357" s="491">
        <v>2</v>
      </c>
      <c r="M357" s="491">
        <v>452</v>
      </c>
      <c r="N357" s="487">
        <v>1</v>
      </c>
      <c r="O357" s="487">
        <v>226</v>
      </c>
      <c r="P357" s="491"/>
      <c r="Q357" s="491"/>
      <c r="R357" s="513"/>
      <c r="S357" s="492"/>
    </row>
    <row r="358" spans="1:19" ht="14.45" customHeight="1" x14ac:dyDescent="0.2">
      <c r="A358" s="486" t="s">
        <v>2280</v>
      </c>
      <c r="B358" s="487" t="s">
        <v>2342</v>
      </c>
      <c r="C358" s="487" t="s">
        <v>468</v>
      </c>
      <c r="D358" s="487" t="s">
        <v>2264</v>
      </c>
      <c r="E358" s="487" t="s">
        <v>2284</v>
      </c>
      <c r="F358" s="487" t="s">
        <v>2311</v>
      </c>
      <c r="G358" s="487" t="s">
        <v>2312</v>
      </c>
      <c r="H358" s="491"/>
      <c r="I358" s="491"/>
      <c r="J358" s="487"/>
      <c r="K358" s="487"/>
      <c r="L358" s="491">
        <v>2</v>
      </c>
      <c r="M358" s="491">
        <v>156</v>
      </c>
      <c r="N358" s="487">
        <v>1</v>
      </c>
      <c r="O358" s="487">
        <v>78</v>
      </c>
      <c r="P358" s="491"/>
      <c r="Q358" s="491"/>
      <c r="R358" s="513"/>
      <c r="S358" s="492"/>
    </row>
    <row r="359" spans="1:19" ht="14.45" customHeight="1" x14ac:dyDescent="0.2">
      <c r="A359" s="486" t="s">
        <v>2280</v>
      </c>
      <c r="B359" s="487" t="s">
        <v>2342</v>
      </c>
      <c r="C359" s="487" t="s">
        <v>468</v>
      </c>
      <c r="D359" s="487" t="s">
        <v>2267</v>
      </c>
      <c r="E359" s="487" t="s">
        <v>2284</v>
      </c>
      <c r="F359" s="487" t="s">
        <v>2285</v>
      </c>
      <c r="G359" s="487" t="s">
        <v>2286</v>
      </c>
      <c r="H359" s="491">
        <v>1</v>
      </c>
      <c r="I359" s="491">
        <v>37</v>
      </c>
      <c r="J359" s="487"/>
      <c r="K359" s="487">
        <v>37</v>
      </c>
      <c r="L359" s="491"/>
      <c r="M359" s="491"/>
      <c r="N359" s="487"/>
      <c r="O359" s="487"/>
      <c r="P359" s="491"/>
      <c r="Q359" s="491"/>
      <c r="R359" s="513"/>
      <c r="S359" s="492"/>
    </row>
    <row r="360" spans="1:19" ht="14.45" customHeight="1" x14ac:dyDescent="0.2">
      <c r="A360" s="486" t="s">
        <v>2280</v>
      </c>
      <c r="B360" s="487" t="s">
        <v>2342</v>
      </c>
      <c r="C360" s="487" t="s">
        <v>468</v>
      </c>
      <c r="D360" s="487" t="s">
        <v>2267</v>
      </c>
      <c r="E360" s="487" t="s">
        <v>2284</v>
      </c>
      <c r="F360" s="487" t="s">
        <v>2347</v>
      </c>
      <c r="G360" s="487" t="s">
        <v>2348</v>
      </c>
      <c r="H360" s="491">
        <v>3</v>
      </c>
      <c r="I360" s="491">
        <v>534</v>
      </c>
      <c r="J360" s="487"/>
      <c r="K360" s="487">
        <v>178</v>
      </c>
      <c r="L360" s="491"/>
      <c r="M360" s="491"/>
      <c r="N360" s="487"/>
      <c r="O360" s="487"/>
      <c r="P360" s="491"/>
      <c r="Q360" s="491"/>
      <c r="R360" s="513"/>
      <c r="S360" s="492"/>
    </row>
    <row r="361" spans="1:19" ht="14.45" customHeight="1" x14ac:dyDescent="0.2">
      <c r="A361" s="486" t="s">
        <v>2280</v>
      </c>
      <c r="B361" s="487" t="s">
        <v>2342</v>
      </c>
      <c r="C361" s="487" t="s">
        <v>468</v>
      </c>
      <c r="D361" s="487" t="s">
        <v>2267</v>
      </c>
      <c r="E361" s="487" t="s">
        <v>2284</v>
      </c>
      <c r="F361" s="487" t="s">
        <v>2309</v>
      </c>
      <c r="G361" s="487" t="s">
        <v>2310</v>
      </c>
      <c r="H361" s="491">
        <v>2</v>
      </c>
      <c r="I361" s="491">
        <v>446</v>
      </c>
      <c r="J361" s="487"/>
      <c r="K361" s="487">
        <v>223</v>
      </c>
      <c r="L361" s="491"/>
      <c r="M361" s="491"/>
      <c r="N361" s="487"/>
      <c r="O361" s="487"/>
      <c r="P361" s="491"/>
      <c r="Q361" s="491"/>
      <c r="R361" s="513"/>
      <c r="S361" s="492"/>
    </row>
    <row r="362" spans="1:19" ht="14.45" customHeight="1" x14ac:dyDescent="0.2">
      <c r="A362" s="486" t="s">
        <v>2280</v>
      </c>
      <c r="B362" s="487" t="s">
        <v>2342</v>
      </c>
      <c r="C362" s="487" t="s">
        <v>468</v>
      </c>
      <c r="D362" s="487" t="s">
        <v>2267</v>
      </c>
      <c r="E362" s="487" t="s">
        <v>2284</v>
      </c>
      <c r="F362" s="487" t="s">
        <v>2311</v>
      </c>
      <c r="G362" s="487" t="s">
        <v>2312</v>
      </c>
      <c r="H362" s="491">
        <v>1</v>
      </c>
      <c r="I362" s="491">
        <v>77</v>
      </c>
      <c r="J362" s="487"/>
      <c r="K362" s="487">
        <v>77</v>
      </c>
      <c r="L362" s="491"/>
      <c r="M362" s="491"/>
      <c r="N362" s="487"/>
      <c r="O362" s="487"/>
      <c r="P362" s="491"/>
      <c r="Q362" s="491"/>
      <c r="R362" s="513"/>
      <c r="S362" s="492"/>
    </row>
    <row r="363" spans="1:19" ht="14.45" customHeight="1" x14ac:dyDescent="0.2">
      <c r="A363" s="486" t="s">
        <v>2280</v>
      </c>
      <c r="B363" s="487" t="s">
        <v>2342</v>
      </c>
      <c r="C363" s="487" t="s">
        <v>468</v>
      </c>
      <c r="D363" s="487" t="s">
        <v>516</v>
      </c>
      <c r="E363" s="487" t="s">
        <v>2284</v>
      </c>
      <c r="F363" s="487" t="s">
        <v>2285</v>
      </c>
      <c r="G363" s="487" t="s">
        <v>2286</v>
      </c>
      <c r="H363" s="491">
        <v>1</v>
      </c>
      <c r="I363" s="491">
        <v>37</v>
      </c>
      <c r="J363" s="487"/>
      <c r="K363" s="487">
        <v>37</v>
      </c>
      <c r="L363" s="491"/>
      <c r="M363" s="491"/>
      <c r="N363" s="487"/>
      <c r="O363" s="487"/>
      <c r="P363" s="491"/>
      <c r="Q363" s="491"/>
      <c r="R363" s="513"/>
      <c r="S363" s="492"/>
    </row>
    <row r="364" spans="1:19" ht="14.45" customHeight="1" x14ac:dyDescent="0.2">
      <c r="A364" s="486" t="s">
        <v>2280</v>
      </c>
      <c r="B364" s="487" t="s">
        <v>2342</v>
      </c>
      <c r="C364" s="487" t="s">
        <v>468</v>
      </c>
      <c r="D364" s="487" t="s">
        <v>517</v>
      </c>
      <c r="E364" s="487" t="s">
        <v>2284</v>
      </c>
      <c r="F364" s="487" t="s">
        <v>2285</v>
      </c>
      <c r="G364" s="487" t="s">
        <v>2286</v>
      </c>
      <c r="H364" s="491">
        <v>8</v>
      </c>
      <c r="I364" s="491">
        <v>296</v>
      </c>
      <c r="J364" s="487">
        <v>1.2982456140350878</v>
      </c>
      <c r="K364" s="487">
        <v>37</v>
      </c>
      <c r="L364" s="491">
        <v>6</v>
      </c>
      <c r="M364" s="491">
        <v>228</v>
      </c>
      <c r="N364" s="487">
        <v>1</v>
      </c>
      <c r="O364" s="487">
        <v>38</v>
      </c>
      <c r="P364" s="491">
        <v>4</v>
      </c>
      <c r="Q364" s="491">
        <v>152</v>
      </c>
      <c r="R364" s="513">
        <v>0.66666666666666663</v>
      </c>
      <c r="S364" s="492">
        <v>38</v>
      </c>
    </row>
    <row r="365" spans="1:19" ht="14.45" customHeight="1" x14ac:dyDescent="0.2">
      <c r="A365" s="486" t="s">
        <v>2280</v>
      </c>
      <c r="B365" s="487" t="s">
        <v>2342</v>
      </c>
      <c r="C365" s="487" t="s">
        <v>468</v>
      </c>
      <c r="D365" s="487" t="s">
        <v>517</v>
      </c>
      <c r="E365" s="487" t="s">
        <v>2284</v>
      </c>
      <c r="F365" s="487" t="s">
        <v>2295</v>
      </c>
      <c r="G365" s="487" t="s">
        <v>2296</v>
      </c>
      <c r="H365" s="491">
        <v>4</v>
      </c>
      <c r="I365" s="491">
        <v>133.32999999999998</v>
      </c>
      <c r="J365" s="487">
        <v>0.66661666916654161</v>
      </c>
      <c r="K365" s="487">
        <v>33.332499999999996</v>
      </c>
      <c r="L365" s="491">
        <v>6</v>
      </c>
      <c r="M365" s="491">
        <v>200.01</v>
      </c>
      <c r="N365" s="487">
        <v>1</v>
      </c>
      <c r="O365" s="487">
        <v>33.335000000000001</v>
      </c>
      <c r="P365" s="491">
        <v>2</v>
      </c>
      <c r="Q365" s="491">
        <v>66.66</v>
      </c>
      <c r="R365" s="513">
        <v>0.33328333583320835</v>
      </c>
      <c r="S365" s="492">
        <v>33.33</v>
      </c>
    </row>
    <row r="366" spans="1:19" ht="14.45" customHeight="1" x14ac:dyDescent="0.2">
      <c r="A366" s="486" t="s">
        <v>2280</v>
      </c>
      <c r="B366" s="487" t="s">
        <v>2342</v>
      </c>
      <c r="C366" s="487" t="s">
        <v>468</v>
      </c>
      <c r="D366" s="487" t="s">
        <v>517</v>
      </c>
      <c r="E366" s="487" t="s">
        <v>2284</v>
      </c>
      <c r="F366" s="487" t="s">
        <v>2297</v>
      </c>
      <c r="G366" s="487" t="s">
        <v>2298</v>
      </c>
      <c r="H366" s="491">
        <v>11</v>
      </c>
      <c r="I366" s="491">
        <v>407</v>
      </c>
      <c r="J366" s="487">
        <v>3.5701754385964914</v>
      </c>
      <c r="K366" s="487">
        <v>37</v>
      </c>
      <c r="L366" s="491">
        <v>3</v>
      </c>
      <c r="M366" s="491">
        <v>114</v>
      </c>
      <c r="N366" s="487">
        <v>1</v>
      </c>
      <c r="O366" s="487">
        <v>38</v>
      </c>
      <c r="P366" s="491"/>
      <c r="Q366" s="491"/>
      <c r="R366" s="513"/>
      <c r="S366" s="492"/>
    </row>
    <row r="367" spans="1:19" ht="14.45" customHeight="1" x14ac:dyDescent="0.2">
      <c r="A367" s="486" t="s">
        <v>2280</v>
      </c>
      <c r="B367" s="487" t="s">
        <v>2342</v>
      </c>
      <c r="C367" s="487" t="s">
        <v>468</v>
      </c>
      <c r="D367" s="487" t="s">
        <v>517</v>
      </c>
      <c r="E367" s="487" t="s">
        <v>2284</v>
      </c>
      <c r="F367" s="487" t="s">
        <v>2347</v>
      </c>
      <c r="G367" s="487" t="s">
        <v>2348</v>
      </c>
      <c r="H367" s="491">
        <v>35</v>
      </c>
      <c r="I367" s="491">
        <v>6230</v>
      </c>
      <c r="J367" s="487">
        <v>0.91590708615113203</v>
      </c>
      <c r="K367" s="487">
        <v>178</v>
      </c>
      <c r="L367" s="491">
        <v>38</v>
      </c>
      <c r="M367" s="491">
        <v>6802</v>
      </c>
      <c r="N367" s="487">
        <v>1</v>
      </c>
      <c r="O367" s="487">
        <v>179</v>
      </c>
      <c r="P367" s="491">
        <v>11</v>
      </c>
      <c r="Q367" s="491">
        <v>1980</v>
      </c>
      <c r="R367" s="513">
        <v>0.29109085563069687</v>
      </c>
      <c r="S367" s="492">
        <v>180</v>
      </c>
    </row>
    <row r="368" spans="1:19" ht="14.45" customHeight="1" x14ac:dyDescent="0.2">
      <c r="A368" s="486" t="s">
        <v>2280</v>
      </c>
      <c r="B368" s="487" t="s">
        <v>2342</v>
      </c>
      <c r="C368" s="487" t="s">
        <v>468</v>
      </c>
      <c r="D368" s="487" t="s">
        <v>517</v>
      </c>
      <c r="E368" s="487" t="s">
        <v>2284</v>
      </c>
      <c r="F368" s="487" t="s">
        <v>2309</v>
      </c>
      <c r="G368" s="487" t="s">
        <v>2310</v>
      </c>
      <c r="H368" s="491">
        <v>39</v>
      </c>
      <c r="I368" s="491">
        <v>8697</v>
      </c>
      <c r="J368" s="487">
        <v>0.874597747385358</v>
      </c>
      <c r="K368" s="487">
        <v>223</v>
      </c>
      <c r="L368" s="491">
        <v>44</v>
      </c>
      <c r="M368" s="491">
        <v>9944</v>
      </c>
      <c r="N368" s="487">
        <v>1</v>
      </c>
      <c r="O368" s="487">
        <v>226</v>
      </c>
      <c r="P368" s="491">
        <v>12</v>
      </c>
      <c r="Q368" s="491">
        <v>2736</v>
      </c>
      <c r="R368" s="513">
        <v>0.27514078841512468</v>
      </c>
      <c r="S368" s="492">
        <v>228</v>
      </c>
    </row>
    <row r="369" spans="1:19" ht="14.45" customHeight="1" x14ac:dyDescent="0.2">
      <c r="A369" s="486" t="s">
        <v>2280</v>
      </c>
      <c r="B369" s="487" t="s">
        <v>2342</v>
      </c>
      <c r="C369" s="487" t="s">
        <v>468</v>
      </c>
      <c r="D369" s="487" t="s">
        <v>517</v>
      </c>
      <c r="E369" s="487" t="s">
        <v>2284</v>
      </c>
      <c r="F369" s="487" t="s">
        <v>2311</v>
      </c>
      <c r="G369" s="487" t="s">
        <v>2312</v>
      </c>
      <c r="H369" s="491">
        <v>39</v>
      </c>
      <c r="I369" s="491">
        <v>3003</v>
      </c>
      <c r="J369" s="487">
        <v>0.89534883720930236</v>
      </c>
      <c r="K369" s="487">
        <v>77</v>
      </c>
      <c r="L369" s="491">
        <v>43</v>
      </c>
      <c r="M369" s="491">
        <v>3354</v>
      </c>
      <c r="N369" s="487">
        <v>1</v>
      </c>
      <c r="O369" s="487">
        <v>78</v>
      </c>
      <c r="P369" s="491">
        <v>12</v>
      </c>
      <c r="Q369" s="491">
        <v>948</v>
      </c>
      <c r="R369" s="513">
        <v>0.28264758497316639</v>
      </c>
      <c r="S369" s="492">
        <v>79</v>
      </c>
    </row>
    <row r="370" spans="1:19" ht="14.45" customHeight="1" x14ac:dyDescent="0.2">
      <c r="A370" s="486" t="s">
        <v>2280</v>
      </c>
      <c r="B370" s="487" t="s">
        <v>2342</v>
      </c>
      <c r="C370" s="487" t="s">
        <v>468</v>
      </c>
      <c r="D370" s="487" t="s">
        <v>517</v>
      </c>
      <c r="E370" s="487" t="s">
        <v>2284</v>
      </c>
      <c r="F370" s="487" t="s">
        <v>2315</v>
      </c>
      <c r="G370" s="487" t="s">
        <v>2316</v>
      </c>
      <c r="H370" s="491">
        <v>5</v>
      </c>
      <c r="I370" s="491">
        <v>295</v>
      </c>
      <c r="J370" s="487">
        <v>4.8360655737704921</v>
      </c>
      <c r="K370" s="487">
        <v>59</v>
      </c>
      <c r="L370" s="491">
        <v>1</v>
      </c>
      <c r="M370" s="491">
        <v>61</v>
      </c>
      <c r="N370" s="487">
        <v>1</v>
      </c>
      <c r="O370" s="487">
        <v>61</v>
      </c>
      <c r="P370" s="491"/>
      <c r="Q370" s="491"/>
      <c r="R370" s="513"/>
      <c r="S370" s="492"/>
    </row>
    <row r="371" spans="1:19" ht="14.45" customHeight="1" x14ac:dyDescent="0.2">
      <c r="A371" s="486" t="s">
        <v>2280</v>
      </c>
      <c r="B371" s="487" t="s">
        <v>2342</v>
      </c>
      <c r="C371" s="487" t="s">
        <v>468</v>
      </c>
      <c r="D371" s="487" t="s">
        <v>517</v>
      </c>
      <c r="E371" s="487" t="s">
        <v>2284</v>
      </c>
      <c r="F371" s="487" t="s">
        <v>2349</v>
      </c>
      <c r="G371" s="487" t="s">
        <v>2350</v>
      </c>
      <c r="H371" s="491">
        <v>1</v>
      </c>
      <c r="I371" s="491">
        <v>355</v>
      </c>
      <c r="J371" s="487"/>
      <c r="K371" s="487">
        <v>355</v>
      </c>
      <c r="L371" s="491"/>
      <c r="M371" s="491"/>
      <c r="N371" s="487"/>
      <c r="O371" s="487"/>
      <c r="P371" s="491"/>
      <c r="Q371" s="491"/>
      <c r="R371" s="513"/>
      <c r="S371" s="492"/>
    </row>
    <row r="372" spans="1:19" ht="14.45" customHeight="1" x14ac:dyDescent="0.2">
      <c r="A372" s="486" t="s">
        <v>2280</v>
      </c>
      <c r="B372" s="487" t="s">
        <v>2342</v>
      </c>
      <c r="C372" s="487" t="s">
        <v>468</v>
      </c>
      <c r="D372" s="487" t="s">
        <v>517</v>
      </c>
      <c r="E372" s="487" t="s">
        <v>2284</v>
      </c>
      <c r="F372" s="487" t="s">
        <v>2351</v>
      </c>
      <c r="G372" s="487" t="s">
        <v>2352</v>
      </c>
      <c r="H372" s="491">
        <v>5</v>
      </c>
      <c r="I372" s="491">
        <v>3510</v>
      </c>
      <c r="J372" s="487">
        <v>0.99292786421499291</v>
      </c>
      <c r="K372" s="487">
        <v>702</v>
      </c>
      <c r="L372" s="491">
        <v>5</v>
      </c>
      <c r="M372" s="491">
        <v>3535</v>
      </c>
      <c r="N372" s="487">
        <v>1</v>
      </c>
      <c r="O372" s="487">
        <v>707</v>
      </c>
      <c r="P372" s="491">
        <v>1</v>
      </c>
      <c r="Q372" s="491">
        <v>711</v>
      </c>
      <c r="R372" s="513">
        <v>0.20113154172560113</v>
      </c>
      <c r="S372" s="492">
        <v>711</v>
      </c>
    </row>
    <row r="373" spans="1:19" ht="14.45" customHeight="1" x14ac:dyDescent="0.2">
      <c r="A373" s="486" t="s">
        <v>2280</v>
      </c>
      <c r="B373" s="487" t="s">
        <v>2342</v>
      </c>
      <c r="C373" s="487" t="s">
        <v>468</v>
      </c>
      <c r="D373" s="487" t="s">
        <v>2271</v>
      </c>
      <c r="E373" s="487" t="s">
        <v>2284</v>
      </c>
      <c r="F373" s="487" t="s">
        <v>2347</v>
      </c>
      <c r="G373" s="487" t="s">
        <v>2348</v>
      </c>
      <c r="H373" s="491">
        <v>1</v>
      </c>
      <c r="I373" s="491">
        <v>178</v>
      </c>
      <c r="J373" s="487"/>
      <c r="K373" s="487">
        <v>178</v>
      </c>
      <c r="L373" s="491"/>
      <c r="M373" s="491"/>
      <c r="N373" s="487"/>
      <c r="O373" s="487"/>
      <c r="P373" s="491"/>
      <c r="Q373" s="491"/>
      <c r="R373" s="513"/>
      <c r="S373" s="492"/>
    </row>
    <row r="374" spans="1:19" ht="14.45" customHeight="1" x14ac:dyDescent="0.2">
      <c r="A374" s="486" t="s">
        <v>2280</v>
      </c>
      <c r="B374" s="487" t="s">
        <v>2342</v>
      </c>
      <c r="C374" s="487" t="s">
        <v>468</v>
      </c>
      <c r="D374" s="487" t="s">
        <v>2271</v>
      </c>
      <c r="E374" s="487" t="s">
        <v>2284</v>
      </c>
      <c r="F374" s="487" t="s">
        <v>2309</v>
      </c>
      <c r="G374" s="487" t="s">
        <v>2310</v>
      </c>
      <c r="H374" s="491">
        <v>1</v>
      </c>
      <c r="I374" s="491">
        <v>223</v>
      </c>
      <c r="J374" s="487"/>
      <c r="K374" s="487">
        <v>223</v>
      </c>
      <c r="L374" s="491"/>
      <c r="M374" s="491"/>
      <c r="N374" s="487"/>
      <c r="O374" s="487"/>
      <c r="P374" s="491"/>
      <c r="Q374" s="491"/>
      <c r="R374" s="513"/>
      <c r="S374" s="492"/>
    </row>
    <row r="375" spans="1:19" ht="14.45" customHeight="1" x14ac:dyDescent="0.2">
      <c r="A375" s="486" t="s">
        <v>2280</v>
      </c>
      <c r="B375" s="487" t="s">
        <v>2342</v>
      </c>
      <c r="C375" s="487" t="s">
        <v>468</v>
      </c>
      <c r="D375" s="487" t="s">
        <v>2271</v>
      </c>
      <c r="E375" s="487" t="s">
        <v>2284</v>
      </c>
      <c r="F375" s="487" t="s">
        <v>2311</v>
      </c>
      <c r="G375" s="487" t="s">
        <v>2312</v>
      </c>
      <c r="H375" s="491">
        <v>1</v>
      </c>
      <c r="I375" s="491">
        <v>77</v>
      </c>
      <c r="J375" s="487"/>
      <c r="K375" s="487">
        <v>77</v>
      </c>
      <c r="L375" s="491"/>
      <c r="M375" s="491"/>
      <c r="N375" s="487"/>
      <c r="O375" s="487"/>
      <c r="P375" s="491"/>
      <c r="Q375" s="491"/>
      <c r="R375" s="513"/>
      <c r="S375" s="492"/>
    </row>
    <row r="376" spans="1:19" ht="14.45" customHeight="1" x14ac:dyDescent="0.2">
      <c r="A376" s="486" t="s">
        <v>2280</v>
      </c>
      <c r="B376" s="487" t="s">
        <v>2342</v>
      </c>
      <c r="C376" s="487" t="s">
        <v>468</v>
      </c>
      <c r="D376" s="487" t="s">
        <v>2274</v>
      </c>
      <c r="E376" s="487" t="s">
        <v>2284</v>
      </c>
      <c r="F376" s="487" t="s">
        <v>2343</v>
      </c>
      <c r="G376" s="487" t="s">
        <v>2344</v>
      </c>
      <c r="H376" s="491">
        <v>1</v>
      </c>
      <c r="I376" s="491">
        <v>66</v>
      </c>
      <c r="J376" s="487"/>
      <c r="K376" s="487">
        <v>66</v>
      </c>
      <c r="L376" s="491"/>
      <c r="M376" s="491"/>
      <c r="N376" s="487"/>
      <c r="O376" s="487"/>
      <c r="P376" s="491"/>
      <c r="Q376" s="491"/>
      <c r="R376" s="513"/>
      <c r="S376" s="492"/>
    </row>
    <row r="377" spans="1:19" ht="14.45" customHeight="1" x14ac:dyDescent="0.2">
      <c r="A377" s="486" t="s">
        <v>2280</v>
      </c>
      <c r="B377" s="487" t="s">
        <v>2342</v>
      </c>
      <c r="C377" s="487" t="s">
        <v>468</v>
      </c>
      <c r="D377" s="487" t="s">
        <v>2274</v>
      </c>
      <c r="E377" s="487" t="s">
        <v>2284</v>
      </c>
      <c r="F377" s="487" t="s">
        <v>2285</v>
      </c>
      <c r="G377" s="487" t="s">
        <v>2286</v>
      </c>
      <c r="H377" s="491">
        <v>98</v>
      </c>
      <c r="I377" s="491">
        <v>3626</v>
      </c>
      <c r="J377" s="487">
        <v>2.5789473684210527</v>
      </c>
      <c r="K377" s="487">
        <v>37</v>
      </c>
      <c r="L377" s="491">
        <v>37</v>
      </c>
      <c r="M377" s="491">
        <v>1406</v>
      </c>
      <c r="N377" s="487">
        <v>1</v>
      </c>
      <c r="O377" s="487">
        <v>38</v>
      </c>
      <c r="P377" s="491">
        <v>25</v>
      </c>
      <c r="Q377" s="491">
        <v>950</v>
      </c>
      <c r="R377" s="513">
        <v>0.67567567567567566</v>
      </c>
      <c r="S377" s="492">
        <v>38</v>
      </c>
    </row>
    <row r="378" spans="1:19" ht="14.45" customHeight="1" x14ac:dyDescent="0.2">
      <c r="A378" s="486" t="s">
        <v>2280</v>
      </c>
      <c r="B378" s="487" t="s">
        <v>2342</v>
      </c>
      <c r="C378" s="487" t="s">
        <v>468</v>
      </c>
      <c r="D378" s="487" t="s">
        <v>2274</v>
      </c>
      <c r="E378" s="487" t="s">
        <v>2284</v>
      </c>
      <c r="F378" s="487" t="s">
        <v>2295</v>
      </c>
      <c r="G378" s="487" t="s">
        <v>2296</v>
      </c>
      <c r="H378" s="491">
        <v>21</v>
      </c>
      <c r="I378" s="491">
        <v>700</v>
      </c>
      <c r="J378" s="487">
        <v>2.0999580008399832</v>
      </c>
      <c r="K378" s="487">
        <v>33.333333333333336</v>
      </c>
      <c r="L378" s="491">
        <v>10</v>
      </c>
      <c r="M378" s="491">
        <v>333.34000000000003</v>
      </c>
      <c r="N378" s="487">
        <v>1</v>
      </c>
      <c r="O378" s="487">
        <v>33.334000000000003</v>
      </c>
      <c r="P378" s="491">
        <v>3</v>
      </c>
      <c r="Q378" s="491">
        <v>100</v>
      </c>
      <c r="R378" s="513">
        <v>0.29999400011999755</v>
      </c>
      <c r="S378" s="492">
        <v>33.333333333333336</v>
      </c>
    </row>
    <row r="379" spans="1:19" ht="14.45" customHeight="1" x14ac:dyDescent="0.2">
      <c r="A379" s="486" t="s">
        <v>2280</v>
      </c>
      <c r="B379" s="487" t="s">
        <v>2342</v>
      </c>
      <c r="C379" s="487" t="s">
        <v>468</v>
      </c>
      <c r="D379" s="487" t="s">
        <v>2274</v>
      </c>
      <c r="E379" s="487" t="s">
        <v>2284</v>
      </c>
      <c r="F379" s="487" t="s">
        <v>2297</v>
      </c>
      <c r="G379" s="487" t="s">
        <v>2298</v>
      </c>
      <c r="H379" s="491">
        <v>72</v>
      </c>
      <c r="I379" s="491">
        <v>2664</v>
      </c>
      <c r="J379" s="487">
        <v>2.4174228675136118</v>
      </c>
      <c r="K379" s="487">
        <v>37</v>
      </c>
      <c r="L379" s="491">
        <v>29</v>
      </c>
      <c r="M379" s="491">
        <v>1102</v>
      </c>
      <c r="N379" s="487">
        <v>1</v>
      </c>
      <c r="O379" s="487">
        <v>38</v>
      </c>
      <c r="P379" s="491">
        <v>29</v>
      </c>
      <c r="Q379" s="491">
        <v>1102</v>
      </c>
      <c r="R379" s="513">
        <v>1</v>
      </c>
      <c r="S379" s="492">
        <v>38</v>
      </c>
    </row>
    <row r="380" spans="1:19" ht="14.45" customHeight="1" x14ac:dyDescent="0.2">
      <c r="A380" s="486" t="s">
        <v>2280</v>
      </c>
      <c r="B380" s="487" t="s">
        <v>2342</v>
      </c>
      <c r="C380" s="487" t="s">
        <v>468</v>
      </c>
      <c r="D380" s="487" t="s">
        <v>2274</v>
      </c>
      <c r="E380" s="487" t="s">
        <v>2284</v>
      </c>
      <c r="F380" s="487" t="s">
        <v>2347</v>
      </c>
      <c r="G380" s="487" t="s">
        <v>2348</v>
      </c>
      <c r="H380" s="491">
        <v>5</v>
      </c>
      <c r="I380" s="491">
        <v>890</v>
      </c>
      <c r="J380" s="487"/>
      <c r="K380" s="487">
        <v>178</v>
      </c>
      <c r="L380" s="491"/>
      <c r="M380" s="491"/>
      <c r="N380" s="487"/>
      <c r="O380" s="487"/>
      <c r="P380" s="491"/>
      <c r="Q380" s="491"/>
      <c r="R380" s="513"/>
      <c r="S380" s="492"/>
    </row>
    <row r="381" spans="1:19" ht="14.45" customHeight="1" x14ac:dyDescent="0.2">
      <c r="A381" s="486" t="s">
        <v>2280</v>
      </c>
      <c r="B381" s="487" t="s">
        <v>2342</v>
      </c>
      <c r="C381" s="487" t="s">
        <v>468</v>
      </c>
      <c r="D381" s="487" t="s">
        <v>2274</v>
      </c>
      <c r="E381" s="487" t="s">
        <v>2284</v>
      </c>
      <c r="F381" s="487" t="s">
        <v>2309</v>
      </c>
      <c r="G381" s="487" t="s">
        <v>2310</v>
      </c>
      <c r="H381" s="491">
        <v>95</v>
      </c>
      <c r="I381" s="491">
        <v>21185</v>
      </c>
      <c r="J381" s="487">
        <v>1.3391276864728192</v>
      </c>
      <c r="K381" s="487">
        <v>223</v>
      </c>
      <c r="L381" s="491">
        <v>70</v>
      </c>
      <c r="M381" s="491">
        <v>15820</v>
      </c>
      <c r="N381" s="487">
        <v>1</v>
      </c>
      <c r="O381" s="487">
        <v>226</v>
      </c>
      <c r="P381" s="491">
        <v>16</v>
      </c>
      <c r="Q381" s="491">
        <v>3648</v>
      </c>
      <c r="R381" s="513">
        <v>0.23059418457648545</v>
      </c>
      <c r="S381" s="492">
        <v>228</v>
      </c>
    </row>
    <row r="382" spans="1:19" ht="14.45" customHeight="1" x14ac:dyDescent="0.2">
      <c r="A382" s="486" t="s">
        <v>2280</v>
      </c>
      <c r="B382" s="487" t="s">
        <v>2342</v>
      </c>
      <c r="C382" s="487" t="s">
        <v>468</v>
      </c>
      <c r="D382" s="487" t="s">
        <v>2274</v>
      </c>
      <c r="E382" s="487" t="s">
        <v>2284</v>
      </c>
      <c r="F382" s="487" t="s">
        <v>2311</v>
      </c>
      <c r="G382" s="487" t="s">
        <v>2312</v>
      </c>
      <c r="H382" s="491">
        <v>67</v>
      </c>
      <c r="I382" s="491">
        <v>5159</v>
      </c>
      <c r="J382" s="487">
        <v>1.1210343328987398</v>
      </c>
      <c r="K382" s="487">
        <v>77</v>
      </c>
      <c r="L382" s="491">
        <v>59</v>
      </c>
      <c r="M382" s="491">
        <v>4602</v>
      </c>
      <c r="N382" s="487">
        <v>1</v>
      </c>
      <c r="O382" s="487">
        <v>78</v>
      </c>
      <c r="P382" s="491">
        <v>12</v>
      </c>
      <c r="Q382" s="491">
        <v>948</v>
      </c>
      <c r="R382" s="513">
        <v>0.20599739243807041</v>
      </c>
      <c r="S382" s="492">
        <v>79</v>
      </c>
    </row>
    <row r="383" spans="1:19" ht="14.45" customHeight="1" x14ac:dyDescent="0.2">
      <c r="A383" s="486" t="s">
        <v>2280</v>
      </c>
      <c r="B383" s="487" t="s">
        <v>2342</v>
      </c>
      <c r="C383" s="487" t="s">
        <v>468</v>
      </c>
      <c r="D383" s="487" t="s">
        <v>2274</v>
      </c>
      <c r="E383" s="487" t="s">
        <v>2284</v>
      </c>
      <c r="F383" s="487" t="s">
        <v>2315</v>
      </c>
      <c r="G383" s="487" t="s">
        <v>2316</v>
      </c>
      <c r="H383" s="491">
        <v>34</v>
      </c>
      <c r="I383" s="491">
        <v>2006</v>
      </c>
      <c r="J383" s="487">
        <v>1.7308024158757549</v>
      </c>
      <c r="K383" s="487">
        <v>59</v>
      </c>
      <c r="L383" s="491">
        <v>19</v>
      </c>
      <c r="M383" s="491">
        <v>1159</v>
      </c>
      <c r="N383" s="487">
        <v>1</v>
      </c>
      <c r="O383" s="487">
        <v>61</v>
      </c>
      <c r="P383" s="491">
        <v>17</v>
      </c>
      <c r="Q383" s="491">
        <v>1054</v>
      </c>
      <c r="R383" s="513">
        <v>0.90940465918895597</v>
      </c>
      <c r="S383" s="492">
        <v>62</v>
      </c>
    </row>
    <row r="384" spans="1:19" ht="14.45" customHeight="1" x14ac:dyDescent="0.2">
      <c r="A384" s="486" t="s">
        <v>2280</v>
      </c>
      <c r="B384" s="487" t="s">
        <v>2342</v>
      </c>
      <c r="C384" s="487" t="s">
        <v>468</v>
      </c>
      <c r="D384" s="487" t="s">
        <v>2274</v>
      </c>
      <c r="E384" s="487" t="s">
        <v>2284</v>
      </c>
      <c r="F384" s="487" t="s">
        <v>2349</v>
      </c>
      <c r="G384" s="487" t="s">
        <v>2350</v>
      </c>
      <c r="H384" s="491">
        <v>73</v>
      </c>
      <c r="I384" s="491">
        <v>25915</v>
      </c>
      <c r="J384" s="487">
        <v>1.1490201294670568</v>
      </c>
      <c r="K384" s="487">
        <v>355</v>
      </c>
      <c r="L384" s="491">
        <v>63</v>
      </c>
      <c r="M384" s="491">
        <v>22554</v>
      </c>
      <c r="N384" s="487">
        <v>1</v>
      </c>
      <c r="O384" s="487">
        <v>358</v>
      </c>
      <c r="P384" s="491">
        <v>13</v>
      </c>
      <c r="Q384" s="491">
        <v>4680</v>
      </c>
      <c r="R384" s="513">
        <v>0.20750199521149243</v>
      </c>
      <c r="S384" s="492">
        <v>360</v>
      </c>
    </row>
    <row r="385" spans="1:19" ht="14.45" customHeight="1" x14ac:dyDescent="0.2">
      <c r="A385" s="486" t="s">
        <v>2280</v>
      </c>
      <c r="B385" s="487" t="s">
        <v>2342</v>
      </c>
      <c r="C385" s="487" t="s">
        <v>468</v>
      </c>
      <c r="D385" s="487" t="s">
        <v>2274</v>
      </c>
      <c r="E385" s="487" t="s">
        <v>2284</v>
      </c>
      <c r="F385" s="487" t="s">
        <v>2351</v>
      </c>
      <c r="G385" s="487" t="s">
        <v>2352</v>
      </c>
      <c r="H385" s="491">
        <v>17</v>
      </c>
      <c r="I385" s="491">
        <v>11934</v>
      </c>
      <c r="J385" s="487">
        <v>2.411396241664983</v>
      </c>
      <c r="K385" s="487">
        <v>702</v>
      </c>
      <c r="L385" s="491">
        <v>7</v>
      </c>
      <c r="M385" s="491">
        <v>4949</v>
      </c>
      <c r="N385" s="487">
        <v>1</v>
      </c>
      <c r="O385" s="487">
        <v>707</v>
      </c>
      <c r="P385" s="491">
        <v>3</v>
      </c>
      <c r="Q385" s="491">
        <v>2133</v>
      </c>
      <c r="R385" s="513">
        <v>0.43099616084057385</v>
      </c>
      <c r="S385" s="492">
        <v>711</v>
      </c>
    </row>
    <row r="386" spans="1:19" ht="14.45" customHeight="1" x14ac:dyDescent="0.2">
      <c r="A386" s="486" t="s">
        <v>2280</v>
      </c>
      <c r="B386" s="487" t="s">
        <v>2342</v>
      </c>
      <c r="C386" s="487" t="s">
        <v>468</v>
      </c>
      <c r="D386" s="487" t="s">
        <v>520</v>
      </c>
      <c r="E386" s="487" t="s">
        <v>2284</v>
      </c>
      <c r="F386" s="487" t="s">
        <v>2285</v>
      </c>
      <c r="G386" s="487" t="s">
        <v>2286</v>
      </c>
      <c r="H386" s="491">
        <v>5</v>
      </c>
      <c r="I386" s="491">
        <v>185</v>
      </c>
      <c r="J386" s="487">
        <v>0.69548872180451127</v>
      </c>
      <c r="K386" s="487">
        <v>37</v>
      </c>
      <c r="L386" s="491">
        <v>7</v>
      </c>
      <c r="M386" s="491">
        <v>266</v>
      </c>
      <c r="N386" s="487">
        <v>1</v>
      </c>
      <c r="O386" s="487">
        <v>38</v>
      </c>
      <c r="P386" s="491">
        <v>2</v>
      </c>
      <c r="Q386" s="491">
        <v>76</v>
      </c>
      <c r="R386" s="513">
        <v>0.2857142857142857</v>
      </c>
      <c r="S386" s="492">
        <v>38</v>
      </c>
    </row>
    <row r="387" spans="1:19" ht="14.45" customHeight="1" x14ac:dyDescent="0.2">
      <c r="A387" s="486" t="s">
        <v>2280</v>
      </c>
      <c r="B387" s="487" t="s">
        <v>2342</v>
      </c>
      <c r="C387" s="487" t="s">
        <v>468</v>
      </c>
      <c r="D387" s="487" t="s">
        <v>520</v>
      </c>
      <c r="E387" s="487" t="s">
        <v>2284</v>
      </c>
      <c r="F387" s="487" t="s">
        <v>2345</v>
      </c>
      <c r="G387" s="487" t="s">
        <v>2346</v>
      </c>
      <c r="H387" s="491">
        <v>3</v>
      </c>
      <c r="I387" s="491">
        <v>3018</v>
      </c>
      <c r="J387" s="487"/>
      <c r="K387" s="487">
        <v>1006</v>
      </c>
      <c r="L387" s="491"/>
      <c r="M387" s="491"/>
      <c r="N387" s="487"/>
      <c r="O387" s="487"/>
      <c r="P387" s="491">
        <v>59</v>
      </c>
      <c r="Q387" s="491">
        <v>60121</v>
      </c>
      <c r="R387" s="513"/>
      <c r="S387" s="492">
        <v>1019</v>
      </c>
    </row>
    <row r="388" spans="1:19" ht="14.45" customHeight="1" x14ac:dyDescent="0.2">
      <c r="A388" s="486" t="s">
        <v>2280</v>
      </c>
      <c r="B388" s="487" t="s">
        <v>2342</v>
      </c>
      <c r="C388" s="487" t="s">
        <v>468</v>
      </c>
      <c r="D388" s="487" t="s">
        <v>520</v>
      </c>
      <c r="E388" s="487" t="s">
        <v>2284</v>
      </c>
      <c r="F388" s="487" t="s">
        <v>2295</v>
      </c>
      <c r="G388" s="487" t="s">
        <v>2296</v>
      </c>
      <c r="H388" s="491">
        <v>24</v>
      </c>
      <c r="I388" s="491">
        <v>800</v>
      </c>
      <c r="J388" s="487">
        <v>4</v>
      </c>
      <c r="K388" s="487">
        <v>33.333333333333336</v>
      </c>
      <c r="L388" s="491">
        <v>6</v>
      </c>
      <c r="M388" s="491">
        <v>200</v>
      </c>
      <c r="N388" s="487">
        <v>1</v>
      </c>
      <c r="O388" s="487">
        <v>33.333333333333336</v>
      </c>
      <c r="P388" s="491">
        <v>7</v>
      </c>
      <c r="Q388" s="491">
        <v>233.32999999999998</v>
      </c>
      <c r="R388" s="513">
        <v>1.16665</v>
      </c>
      <c r="S388" s="492">
        <v>33.332857142857144</v>
      </c>
    </row>
    <row r="389" spans="1:19" ht="14.45" customHeight="1" x14ac:dyDescent="0.2">
      <c r="A389" s="486" t="s">
        <v>2280</v>
      </c>
      <c r="B389" s="487" t="s">
        <v>2342</v>
      </c>
      <c r="C389" s="487" t="s">
        <v>468</v>
      </c>
      <c r="D389" s="487" t="s">
        <v>520</v>
      </c>
      <c r="E389" s="487" t="s">
        <v>2284</v>
      </c>
      <c r="F389" s="487" t="s">
        <v>2297</v>
      </c>
      <c r="G389" s="487" t="s">
        <v>2298</v>
      </c>
      <c r="H389" s="491"/>
      <c r="I389" s="491"/>
      <c r="J389" s="487"/>
      <c r="K389" s="487"/>
      <c r="L389" s="491">
        <v>1</v>
      </c>
      <c r="M389" s="491">
        <v>38</v>
      </c>
      <c r="N389" s="487">
        <v>1</v>
      </c>
      <c r="O389" s="487">
        <v>38</v>
      </c>
      <c r="P389" s="491"/>
      <c r="Q389" s="491"/>
      <c r="R389" s="513"/>
      <c r="S389" s="492"/>
    </row>
    <row r="390" spans="1:19" ht="14.45" customHeight="1" x14ac:dyDescent="0.2">
      <c r="A390" s="486" t="s">
        <v>2280</v>
      </c>
      <c r="B390" s="487" t="s">
        <v>2342</v>
      </c>
      <c r="C390" s="487" t="s">
        <v>468</v>
      </c>
      <c r="D390" s="487" t="s">
        <v>520</v>
      </c>
      <c r="E390" s="487" t="s">
        <v>2284</v>
      </c>
      <c r="F390" s="487" t="s">
        <v>2347</v>
      </c>
      <c r="G390" s="487" t="s">
        <v>2348</v>
      </c>
      <c r="H390" s="491">
        <v>47</v>
      </c>
      <c r="I390" s="491">
        <v>8366</v>
      </c>
      <c r="J390" s="487">
        <v>3.8947858472998136</v>
      </c>
      <c r="K390" s="487">
        <v>178</v>
      </c>
      <c r="L390" s="491">
        <v>12</v>
      </c>
      <c r="M390" s="491">
        <v>2148</v>
      </c>
      <c r="N390" s="487">
        <v>1</v>
      </c>
      <c r="O390" s="487">
        <v>179</v>
      </c>
      <c r="P390" s="491">
        <v>22</v>
      </c>
      <c r="Q390" s="491">
        <v>3960</v>
      </c>
      <c r="R390" s="513">
        <v>1.8435754189944134</v>
      </c>
      <c r="S390" s="492">
        <v>180</v>
      </c>
    </row>
    <row r="391" spans="1:19" ht="14.45" customHeight="1" x14ac:dyDescent="0.2">
      <c r="A391" s="486" t="s">
        <v>2280</v>
      </c>
      <c r="B391" s="487" t="s">
        <v>2342</v>
      </c>
      <c r="C391" s="487" t="s">
        <v>468</v>
      </c>
      <c r="D391" s="487" t="s">
        <v>520</v>
      </c>
      <c r="E391" s="487" t="s">
        <v>2284</v>
      </c>
      <c r="F391" s="487" t="s">
        <v>2307</v>
      </c>
      <c r="G391" s="487" t="s">
        <v>2308</v>
      </c>
      <c r="H391" s="491">
        <v>2</v>
      </c>
      <c r="I391" s="491">
        <v>148</v>
      </c>
      <c r="J391" s="487">
        <v>0.98666666666666669</v>
      </c>
      <c r="K391" s="487">
        <v>74</v>
      </c>
      <c r="L391" s="491">
        <v>2</v>
      </c>
      <c r="M391" s="491">
        <v>150</v>
      </c>
      <c r="N391" s="487">
        <v>1</v>
      </c>
      <c r="O391" s="487">
        <v>75</v>
      </c>
      <c r="P391" s="491">
        <v>6</v>
      </c>
      <c r="Q391" s="491">
        <v>456</v>
      </c>
      <c r="R391" s="513">
        <v>3.04</v>
      </c>
      <c r="S391" s="492">
        <v>76</v>
      </c>
    </row>
    <row r="392" spans="1:19" ht="14.45" customHeight="1" x14ac:dyDescent="0.2">
      <c r="A392" s="486" t="s">
        <v>2280</v>
      </c>
      <c r="B392" s="487" t="s">
        <v>2342</v>
      </c>
      <c r="C392" s="487" t="s">
        <v>468</v>
      </c>
      <c r="D392" s="487" t="s">
        <v>520</v>
      </c>
      <c r="E392" s="487" t="s">
        <v>2284</v>
      </c>
      <c r="F392" s="487" t="s">
        <v>2309</v>
      </c>
      <c r="G392" s="487" t="s">
        <v>2310</v>
      </c>
      <c r="H392" s="491">
        <v>48</v>
      </c>
      <c r="I392" s="491">
        <v>10704</v>
      </c>
      <c r="J392" s="487">
        <v>3.9469026548672566</v>
      </c>
      <c r="K392" s="487">
        <v>223</v>
      </c>
      <c r="L392" s="491">
        <v>12</v>
      </c>
      <c r="M392" s="491">
        <v>2712</v>
      </c>
      <c r="N392" s="487">
        <v>1</v>
      </c>
      <c r="O392" s="487">
        <v>226</v>
      </c>
      <c r="P392" s="491">
        <v>24</v>
      </c>
      <c r="Q392" s="491">
        <v>5472</v>
      </c>
      <c r="R392" s="513">
        <v>2.0176991150442478</v>
      </c>
      <c r="S392" s="492">
        <v>228</v>
      </c>
    </row>
    <row r="393" spans="1:19" ht="14.45" customHeight="1" x14ac:dyDescent="0.2">
      <c r="A393" s="486" t="s">
        <v>2280</v>
      </c>
      <c r="B393" s="487" t="s">
        <v>2342</v>
      </c>
      <c r="C393" s="487" t="s">
        <v>468</v>
      </c>
      <c r="D393" s="487" t="s">
        <v>520</v>
      </c>
      <c r="E393" s="487" t="s">
        <v>2284</v>
      </c>
      <c r="F393" s="487" t="s">
        <v>2311</v>
      </c>
      <c r="G393" s="487" t="s">
        <v>2312</v>
      </c>
      <c r="H393" s="491">
        <v>48</v>
      </c>
      <c r="I393" s="491">
        <v>3696</v>
      </c>
      <c r="J393" s="487">
        <v>3.9487179487179489</v>
      </c>
      <c r="K393" s="487">
        <v>77</v>
      </c>
      <c r="L393" s="491">
        <v>12</v>
      </c>
      <c r="M393" s="491">
        <v>936</v>
      </c>
      <c r="N393" s="487">
        <v>1</v>
      </c>
      <c r="O393" s="487">
        <v>78</v>
      </c>
      <c r="P393" s="491">
        <v>27</v>
      </c>
      <c r="Q393" s="491">
        <v>2133</v>
      </c>
      <c r="R393" s="513">
        <v>2.2788461538461537</v>
      </c>
      <c r="S393" s="492">
        <v>79</v>
      </c>
    </row>
    <row r="394" spans="1:19" ht="14.45" customHeight="1" x14ac:dyDescent="0.2">
      <c r="A394" s="486" t="s">
        <v>2280</v>
      </c>
      <c r="B394" s="487" t="s">
        <v>2342</v>
      </c>
      <c r="C394" s="487" t="s">
        <v>468</v>
      </c>
      <c r="D394" s="487" t="s">
        <v>520</v>
      </c>
      <c r="E394" s="487" t="s">
        <v>2284</v>
      </c>
      <c r="F394" s="487" t="s">
        <v>2313</v>
      </c>
      <c r="G394" s="487" t="s">
        <v>2314</v>
      </c>
      <c r="H394" s="491"/>
      <c r="I394" s="491"/>
      <c r="J394" s="487"/>
      <c r="K394" s="487"/>
      <c r="L394" s="491"/>
      <c r="M394" s="491"/>
      <c r="N394" s="487"/>
      <c r="O394" s="487"/>
      <c r="P394" s="491">
        <v>1</v>
      </c>
      <c r="Q394" s="491">
        <v>228</v>
      </c>
      <c r="R394" s="513"/>
      <c r="S394" s="492">
        <v>228</v>
      </c>
    </row>
    <row r="395" spans="1:19" ht="14.45" customHeight="1" x14ac:dyDescent="0.2">
      <c r="A395" s="486" t="s">
        <v>2280</v>
      </c>
      <c r="B395" s="487" t="s">
        <v>2342</v>
      </c>
      <c r="C395" s="487" t="s">
        <v>468</v>
      </c>
      <c r="D395" s="487" t="s">
        <v>520</v>
      </c>
      <c r="E395" s="487" t="s">
        <v>2284</v>
      </c>
      <c r="F395" s="487" t="s">
        <v>2315</v>
      </c>
      <c r="G395" s="487" t="s">
        <v>2316</v>
      </c>
      <c r="H395" s="491"/>
      <c r="I395" s="491"/>
      <c r="J395" s="487"/>
      <c r="K395" s="487"/>
      <c r="L395" s="491">
        <v>1</v>
      </c>
      <c r="M395" s="491">
        <v>61</v>
      </c>
      <c r="N395" s="487">
        <v>1</v>
      </c>
      <c r="O395" s="487">
        <v>61</v>
      </c>
      <c r="P395" s="491"/>
      <c r="Q395" s="491"/>
      <c r="R395" s="513"/>
      <c r="S395" s="492"/>
    </row>
    <row r="396" spans="1:19" ht="14.45" customHeight="1" x14ac:dyDescent="0.2">
      <c r="A396" s="486" t="s">
        <v>2280</v>
      </c>
      <c r="B396" s="487" t="s">
        <v>2342</v>
      </c>
      <c r="C396" s="487" t="s">
        <v>468</v>
      </c>
      <c r="D396" s="487" t="s">
        <v>520</v>
      </c>
      <c r="E396" s="487" t="s">
        <v>2284</v>
      </c>
      <c r="F396" s="487" t="s">
        <v>2349</v>
      </c>
      <c r="G396" s="487" t="s">
        <v>2350</v>
      </c>
      <c r="H396" s="491"/>
      <c r="I396" s="491"/>
      <c r="J396" s="487"/>
      <c r="K396" s="487"/>
      <c r="L396" s="491"/>
      <c r="M396" s="491"/>
      <c r="N396" s="487"/>
      <c r="O396" s="487"/>
      <c r="P396" s="491">
        <v>2</v>
      </c>
      <c r="Q396" s="491">
        <v>720</v>
      </c>
      <c r="R396" s="513"/>
      <c r="S396" s="492">
        <v>360</v>
      </c>
    </row>
    <row r="397" spans="1:19" ht="14.45" customHeight="1" x14ac:dyDescent="0.2">
      <c r="A397" s="486" t="s">
        <v>2280</v>
      </c>
      <c r="B397" s="487" t="s">
        <v>2342</v>
      </c>
      <c r="C397" s="487" t="s">
        <v>468</v>
      </c>
      <c r="D397" s="487" t="s">
        <v>520</v>
      </c>
      <c r="E397" s="487" t="s">
        <v>2284</v>
      </c>
      <c r="F397" s="487" t="s">
        <v>2351</v>
      </c>
      <c r="G397" s="487" t="s">
        <v>2352</v>
      </c>
      <c r="H397" s="491"/>
      <c r="I397" s="491"/>
      <c r="J397" s="487"/>
      <c r="K397" s="487"/>
      <c r="L397" s="491">
        <v>1</v>
      </c>
      <c r="M397" s="491">
        <v>707</v>
      </c>
      <c r="N397" s="487">
        <v>1</v>
      </c>
      <c r="O397" s="487">
        <v>707</v>
      </c>
      <c r="P397" s="491"/>
      <c r="Q397" s="491"/>
      <c r="R397" s="513"/>
      <c r="S397" s="492"/>
    </row>
    <row r="398" spans="1:19" ht="14.45" customHeight="1" x14ac:dyDescent="0.2">
      <c r="A398" s="486" t="s">
        <v>2280</v>
      </c>
      <c r="B398" s="487" t="s">
        <v>2342</v>
      </c>
      <c r="C398" s="487" t="s">
        <v>468</v>
      </c>
      <c r="D398" s="487" t="s">
        <v>521</v>
      </c>
      <c r="E398" s="487" t="s">
        <v>2284</v>
      </c>
      <c r="F398" s="487" t="s">
        <v>2285</v>
      </c>
      <c r="G398" s="487" t="s">
        <v>2286</v>
      </c>
      <c r="H398" s="491">
        <v>40</v>
      </c>
      <c r="I398" s="491">
        <v>1480</v>
      </c>
      <c r="J398" s="487">
        <v>2.4342105263157894</v>
      </c>
      <c r="K398" s="487">
        <v>37</v>
      </c>
      <c r="L398" s="491">
        <v>16</v>
      </c>
      <c r="M398" s="491">
        <v>608</v>
      </c>
      <c r="N398" s="487">
        <v>1</v>
      </c>
      <c r="O398" s="487">
        <v>38</v>
      </c>
      <c r="P398" s="491">
        <v>37</v>
      </c>
      <c r="Q398" s="491">
        <v>1406</v>
      </c>
      <c r="R398" s="513">
        <v>2.3125</v>
      </c>
      <c r="S398" s="492">
        <v>38</v>
      </c>
    </row>
    <row r="399" spans="1:19" ht="14.45" customHeight="1" x14ac:dyDescent="0.2">
      <c r="A399" s="486" t="s">
        <v>2280</v>
      </c>
      <c r="B399" s="487" t="s">
        <v>2342</v>
      </c>
      <c r="C399" s="487" t="s">
        <v>468</v>
      </c>
      <c r="D399" s="487" t="s">
        <v>521</v>
      </c>
      <c r="E399" s="487" t="s">
        <v>2284</v>
      </c>
      <c r="F399" s="487" t="s">
        <v>2345</v>
      </c>
      <c r="G399" s="487" t="s">
        <v>2346</v>
      </c>
      <c r="H399" s="491">
        <v>8</v>
      </c>
      <c r="I399" s="491">
        <v>8048</v>
      </c>
      <c r="J399" s="487"/>
      <c r="K399" s="487">
        <v>1006</v>
      </c>
      <c r="L399" s="491"/>
      <c r="M399" s="491"/>
      <c r="N399" s="487"/>
      <c r="O399" s="487"/>
      <c r="P399" s="491">
        <v>31</v>
      </c>
      <c r="Q399" s="491">
        <v>31589</v>
      </c>
      <c r="R399" s="513"/>
      <c r="S399" s="492">
        <v>1019</v>
      </c>
    </row>
    <row r="400" spans="1:19" ht="14.45" customHeight="1" x14ac:dyDescent="0.2">
      <c r="A400" s="486" t="s">
        <v>2280</v>
      </c>
      <c r="B400" s="487" t="s">
        <v>2342</v>
      </c>
      <c r="C400" s="487" t="s">
        <v>468</v>
      </c>
      <c r="D400" s="487" t="s">
        <v>521</v>
      </c>
      <c r="E400" s="487" t="s">
        <v>2284</v>
      </c>
      <c r="F400" s="487" t="s">
        <v>2295</v>
      </c>
      <c r="G400" s="487" t="s">
        <v>2296</v>
      </c>
      <c r="H400" s="491">
        <v>7</v>
      </c>
      <c r="I400" s="491">
        <v>233.32</v>
      </c>
      <c r="J400" s="487">
        <v>0.21873886711791946</v>
      </c>
      <c r="K400" s="487">
        <v>33.331428571428567</v>
      </c>
      <c r="L400" s="491">
        <v>32</v>
      </c>
      <c r="M400" s="491">
        <v>1066.6600000000001</v>
      </c>
      <c r="N400" s="487">
        <v>1</v>
      </c>
      <c r="O400" s="487">
        <v>33.333125000000003</v>
      </c>
      <c r="P400" s="491">
        <v>3</v>
      </c>
      <c r="Q400" s="491">
        <v>99.99</v>
      </c>
      <c r="R400" s="513">
        <v>9.374121088256801E-2</v>
      </c>
      <c r="S400" s="492">
        <v>33.33</v>
      </c>
    </row>
    <row r="401" spans="1:19" ht="14.45" customHeight="1" x14ac:dyDescent="0.2">
      <c r="A401" s="486" t="s">
        <v>2280</v>
      </c>
      <c r="B401" s="487" t="s">
        <v>2342</v>
      </c>
      <c r="C401" s="487" t="s">
        <v>468</v>
      </c>
      <c r="D401" s="487" t="s">
        <v>521</v>
      </c>
      <c r="E401" s="487" t="s">
        <v>2284</v>
      </c>
      <c r="F401" s="487" t="s">
        <v>2297</v>
      </c>
      <c r="G401" s="487" t="s">
        <v>2298</v>
      </c>
      <c r="H401" s="491">
        <v>31</v>
      </c>
      <c r="I401" s="491">
        <v>1147</v>
      </c>
      <c r="J401" s="487">
        <v>10.06140350877193</v>
      </c>
      <c r="K401" s="487">
        <v>37</v>
      </c>
      <c r="L401" s="491">
        <v>3</v>
      </c>
      <c r="M401" s="491">
        <v>114</v>
      </c>
      <c r="N401" s="487">
        <v>1</v>
      </c>
      <c r="O401" s="487">
        <v>38</v>
      </c>
      <c r="P401" s="491">
        <v>17</v>
      </c>
      <c r="Q401" s="491">
        <v>646</v>
      </c>
      <c r="R401" s="513">
        <v>5.666666666666667</v>
      </c>
      <c r="S401" s="492">
        <v>38</v>
      </c>
    </row>
    <row r="402" spans="1:19" ht="14.45" customHeight="1" x14ac:dyDescent="0.2">
      <c r="A402" s="486" t="s">
        <v>2280</v>
      </c>
      <c r="B402" s="487" t="s">
        <v>2342</v>
      </c>
      <c r="C402" s="487" t="s">
        <v>468</v>
      </c>
      <c r="D402" s="487" t="s">
        <v>521</v>
      </c>
      <c r="E402" s="487" t="s">
        <v>2284</v>
      </c>
      <c r="F402" s="487" t="s">
        <v>2347</v>
      </c>
      <c r="G402" s="487" t="s">
        <v>2348</v>
      </c>
      <c r="H402" s="491">
        <v>17</v>
      </c>
      <c r="I402" s="491">
        <v>3026</v>
      </c>
      <c r="J402" s="487">
        <v>0.21398769535393536</v>
      </c>
      <c r="K402" s="487">
        <v>178</v>
      </c>
      <c r="L402" s="491">
        <v>79</v>
      </c>
      <c r="M402" s="491">
        <v>14141</v>
      </c>
      <c r="N402" s="487">
        <v>1</v>
      </c>
      <c r="O402" s="487">
        <v>179</v>
      </c>
      <c r="P402" s="491">
        <v>10</v>
      </c>
      <c r="Q402" s="491">
        <v>1800</v>
      </c>
      <c r="R402" s="513">
        <v>0.12728944204794568</v>
      </c>
      <c r="S402" s="492">
        <v>180</v>
      </c>
    </row>
    <row r="403" spans="1:19" ht="14.45" customHeight="1" x14ac:dyDescent="0.2">
      <c r="A403" s="486" t="s">
        <v>2280</v>
      </c>
      <c r="B403" s="487" t="s">
        <v>2342</v>
      </c>
      <c r="C403" s="487" t="s">
        <v>468</v>
      </c>
      <c r="D403" s="487" t="s">
        <v>521</v>
      </c>
      <c r="E403" s="487" t="s">
        <v>2284</v>
      </c>
      <c r="F403" s="487" t="s">
        <v>2307</v>
      </c>
      <c r="G403" s="487" t="s">
        <v>2308</v>
      </c>
      <c r="H403" s="491">
        <v>3</v>
      </c>
      <c r="I403" s="491">
        <v>222</v>
      </c>
      <c r="J403" s="487">
        <v>0.2690909090909091</v>
      </c>
      <c r="K403" s="487">
        <v>74</v>
      </c>
      <c r="L403" s="491">
        <v>11</v>
      </c>
      <c r="M403" s="491">
        <v>825</v>
      </c>
      <c r="N403" s="487">
        <v>1</v>
      </c>
      <c r="O403" s="487">
        <v>75</v>
      </c>
      <c r="P403" s="491">
        <v>12</v>
      </c>
      <c r="Q403" s="491">
        <v>912</v>
      </c>
      <c r="R403" s="513">
        <v>1.1054545454545455</v>
      </c>
      <c r="S403" s="492">
        <v>76</v>
      </c>
    </row>
    <row r="404" spans="1:19" ht="14.45" customHeight="1" x14ac:dyDescent="0.2">
      <c r="A404" s="486" t="s">
        <v>2280</v>
      </c>
      <c r="B404" s="487" t="s">
        <v>2342</v>
      </c>
      <c r="C404" s="487" t="s">
        <v>468</v>
      </c>
      <c r="D404" s="487" t="s">
        <v>521</v>
      </c>
      <c r="E404" s="487" t="s">
        <v>2284</v>
      </c>
      <c r="F404" s="487" t="s">
        <v>2309</v>
      </c>
      <c r="G404" s="487" t="s">
        <v>2310</v>
      </c>
      <c r="H404" s="491">
        <v>16</v>
      </c>
      <c r="I404" s="491">
        <v>3568</v>
      </c>
      <c r="J404" s="487">
        <v>0.19734513274336282</v>
      </c>
      <c r="K404" s="487">
        <v>223</v>
      </c>
      <c r="L404" s="491">
        <v>80</v>
      </c>
      <c r="M404" s="491">
        <v>18080</v>
      </c>
      <c r="N404" s="487">
        <v>1</v>
      </c>
      <c r="O404" s="487">
        <v>226</v>
      </c>
      <c r="P404" s="491">
        <v>13</v>
      </c>
      <c r="Q404" s="491">
        <v>2964</v>
      </c>
      <c r="R404" s="513">
        <v>0.16393805309734513</v>
      </c>
      <c r="S404" s="492">
        <v>228</v>
      </c>
    </row>
    <row r="405" spans="1:19" ht="14.45" customHeight="1" x14ac:dyDescent="0.2">
      <c r="A405" s="486" t="s">
        <v>2280</v>
      </c>
      <c r="B405" s="487" t="s">
        <v>2342</v>
      </c>
      <c r="C405" s="487" t="s">
        <v>468</v>
      </c>
      <c r="D405" s="487" t="s">
        <v>521</v>
      </c>
      <c r="E405" s="487" t="s">
        <v>2284</v>
      </c>
      <c r="F405" s="487" t="s">
        <v>2311</v>
      </c>
      <c r="G405" s="487" t="s">
        <v>2312</v>
      </c>
      <c r="H405" s="491">
        <v>16</v>
      </c>
      <c r="I405" s="491">
        <v>1232</v>
      </c>
      <c r="J405" s="487">
        <v>0.26324786324786326</v>
      </c>
      <c r="K405" s="487">
        <v>77</v>
      </c>
      <c r="L405" s="491">
        <v>60</v>
      </c>
      <c r="M405" s="491">
        <v>4680</v>
      </c>
      <c r="N405" s="487">
        <v>1</v>
      </c>
      <c r="O405" s="487">
        <v>78</v>
      </c>
      <c r="P405" s="491">
        <v>104</v>
      </c>
      <c r="Q405" s="491">
        <v>8216</v>
      </c>
      <c r="R405" s="513">
        <v>1.7555555555555555</v>
      </c>
      <c r="S405" s="492">
        <v>79</v>
      </c>
    </row>
    <row r="406" spans="1:19" ht="14.45" customHeight="1" x14ac:dyDescent="0.2">
      <c r="A406" s="486" t="s">
        <v>2280</v>
      </c>
      <c r="B406" s="487" t="s">
        <v>2342</v>
      </c>
      <c r="C406" s="487" t="s">
        <v>468</v>
      </c>
      <c r="D406" s="487" t="s">
        <v>521</v>
      </c>
      <c r="E406" s="487" t="s">
        <v>2284</v>
      </c>
      <c r="F406" s="487" t="s">
        <v>2315</v>
      </c>
      <c r="G406" s="487" t="s">
        <v>2316</v>
      </c>
      <c r="H406" s="491">
        <v>18</v>
      </c>
      <c r="I406" s="491">
        <v>1062</v>
      </c>
      <c r="J406" s="487">
        <v>5.8032786885245899</v>
      </c>
      <c r="K406" s="487">
        <v>59</v>
      </c>
      <c r="L406" s="491">
        <v>3</v>
      </c>
      <c r="M406" s="491">
        <v>183</v>
      </c>
      <c r="N406" s="487">
        <v>1</v>
      </c>
      <c r="O406" s="487">
        <v>61</v>
      </c>
      <c r="P406" s="491">
        <v>9</v>
      </c>
      <c r="Q406" s="491">
        <v>558</v>
      </c>
      <c r="R406" s="513">
        <v>3.0491803278688523</v>
      </c>
      <c r="S406" s="492">
        <v>62</v>
      </c>
    </row>
    <row r="407" spans="1:19" ht="14.45" customHeight="1" x14ac:dyDescent="0.2">
      <c r="A407" s="486" t="s">
        <v>2280</v>
      </c>
      <c r="B407" s="487" t="s">
        <v>2342</v>
      </c>
      <c r="C407" s="487" t="s">
        <v>468</v>
      </c>
      <c r="D407" s="487" t="s">
        <v>521</v>
      </c>
      <c r="E407" s="487" t="s">
        <v>2284</v>
      </c>
      <c r="F407" s="487" t="s">
        <v>2349</v>
      </c>
      <c r="G407" s="487" t="s">
        <v>2350</v>
      </c>
      <c r="H407" s="491"/>
      <c r="I407" s="491"/>
      <c r="J407" s="487"/>
      <c r="K407" s="487"/>
      <c r="L407" s="491">
        <v>1</v>
      </c>
      <c r="M407" s="491">
        <v>358</v>
      </c>
      <c r="N407" s="487">
        <v>1</v>
      </c>
      <c r="O407" s="487">
        <v>358</v>
      </c>
      <c r="P407" s="491">
        <v>3</v>
      </c>
      <c r="Q407" s="491">
        <v>1080</v>
      </c>
      <c r="R407" s="513">
        <v>3.016759776536313</v>
      </c>
      <c r="S407" s="492">
        <v>360</v>
      </c>
    </row>
    <row r="408" spans="1:19" ht="14.45" customHeight="1" x14ac:dyDescent="0.2">
      <c r="A408" s="486" t="s">
        <v>2280</v>
      </c>
      <c r="B408" s="487" t="s">
        <v>2342</v>
      </c>
      <c r="C408" s="487" t="s">
        <v>468</v>
      </c>
      <c r="D408" s="487" t="s">
        <v>521</v>
      </c>
      <c r="E408" s="487" t="s">
        <v>2284</v>
      </c>
      <c r="F408" s="487" t="s">
        <v>2351</v>
      </c>
      <c r="G408" s="487" t="s">
        <v>2352</v>
      </c>
      <c r="H408" s="491"/>
      <c r="I408" s="491"/>
      <c r="J408" s="487"/>
      <c r="K408" s="487"/>
      <c r="L408" s="491">
        <v>1</v>
      </c>
      <c r="M408" s="491">
        <v>707</v>
      </c>
      <c r="N408" s="487">
        <v>1</v>
      </c>
      <c r="O408" s="487">
        <v>707</v>
      </c>
      <c r="P408" s="491"/>
      <c r="Q408" s="491"/>
      <c r="R408" s="513"/>
      <c r="S408" s="492"/>
    </row>
    <row r="409" spans="1:19" ht="14.45" customHeight="1" x14ac:dyDescent="0.2">
      <c r="A409" s="486" t="s">
        <v>2280</v>
      </c>
      <c r="B409" s="487" t="s">
        <v>2342</v>
      </c>
      <c r="C409" s="487" t="s">
        <v>468</v>
      </c>
      <c r="D409" s="487" t="s">
        <v>2269</v>
      </c>
      <c r="E409" s="487" t="s">
        <v>2284</v>
      </c>
      <c r="F409" s="487" t="s">
        <v>2285</v>
      </c>
      <c r="G409" s="487" t="s">
        <v>2286</v>
      </c>
      <c r="H409" s="491"/>
      <c r="I409" s="491"/>
      <c r="J409" s="487"/>
      <c r="K409" s="487"/>
      <c r="L409" s="491">
        <v>1</v>
      </c>
      <c r="M409" s="491">
        <v>38</v>
      </c>
      <c r="N409" s="487">
        <v>1</v>
      </c>
      <c r="O409" s="487">
        <v>38</v>
      </c>
      <c r="P409" s="491"/>
      <c r="Q409" s="491"/>
      <c r="R409" s="513"/>
      <c r="S409" s="492"/>
    </row>
    <row r="410" spans="1:19" ht="14.45" customHeight="1" x14ac:dyDescent="0.2">
      <c r="A410" s="486" t="s">
        <v>2280</v>
      </c>
      <c r="B410" s="487" t="s">
        <v>2342</v>
      </c>
      <c r="C410" s="487" t="s">
        <v>468</v>
      </c>
      <c r="D410" s="487" t="s">
        <v>2268</v>
      </c>
      <c r="E410" s="487" t="s">
        <v>2284</v>
      </c>
      <c r="F410" s="487" t="s">
        <v>2285</v>
      </c>
      <c r="G410" s="487" t="s">
        <v>2286</v>
      </c>
      <c r="H410" s="491">
        <v>10</v>
      </c>
      <c r="I410" s="491">
        <v>370</v>
      </c>
      <c r="J410" s="487"/>
      <c r="K410" s="487">
        <v>37</v>
      </c>
      <c r="L410" s="491"/>
      <c r="M410" s="491"/>
      <c r="N410" s="487"/>
      <c r="O410" s="487"/>
      <c r="P410" s="491"/>
      <c r="Q410" s="491"/>
      <c r="R410" s="513"/>
      <c r="S410" s="492"/>
    </row>
    <row r="411" spans="1:19" ht="14.45" customHeight="1" x14ac:dyDescent="0.2">
      <c r="A411" s="486" t="s">
        <v>2280</v>
      </c>
      <c r="B411" s="487" t="s">
        <v>2342</v>
      </c>
      <c r="C411" s="487" t="s">
        <v>468</v>
      </c>
      <c r="D411" s="487" t="s">
        <v>2268</v>
      </c>
      <c r="E411" s="487" t="s">
        <v>2284</v>
      </c>
      <c r="F411" s="487" t="s">
        <v>2295</v>
      </c>
      <c r="G411" s="487" t="s">
        <v>2296</v>
      </c>
      <c r="H411" s="491">
        <v>2</v>
      </c>
      <c r="I411" s="491">
        <v>66.67</v>
      </c>
      <c r="J411" s="487"/>
      <c r="K411" s="487">
        <v>33.335000000000001</v>
      </c>
      <c r="L411" s="491"/>
      <c r="M411" s="491"/>
      <c r="N411" s="487"/>
      <c r="O411" s="487"/>
      <c r="P411" s="491"/>
      <c r="Q411" s="491"/>
      <c r="R411" s="513"/>
      <c r="S411" s="492"/>
    </row>
    <row r="412" spans="1:19" ht="14.45" customHeight="1" x14ac:dyDescent="0.2">
      <c r="A412" s="486" t="s">
        <v>2280</v>
      </c>
      <c r="B412" s="487" t="s">
        <v>2342</v>
      </c>
      <c r="C412" s="487" t="s">
        <v>468</v>
      </c>
      <c r="D412" s="487" t="s">
        <v>2268</v>
      </c>
      <c r="E412" s="487" t="s">
        <v>2284</v>
      </c>
      <c r="F412" s="487" t="s">
        <v>2297</v>
      </c>
      <c r="G412" s="487" t="s">
        <v>2298</v>
      </c>
      <c r="H412" s="491">
        <v>7</v>
      </c>
      <c r="I412" s="491">
        <v>259</v>
      </c>
      <c r="J412" s="487"/>
      <c r="K412" s="487">
        <v>37</v>
      </c>
      <c r="L412" s="491"/>
      <c r="M412" s="491"/>
      <c r="N412" s="487"/>
      <c r="O412" s="487"/>
      <c r="P412" s="491"/>
      <c r="Q412" s="491"/>
      <c r="R412" s="513"/>
      <c r="S412" s="492"/>
    </row>
    <row r="413" spans="1:19" ht="14.45" customHeight="1" x14ac:dyDescent="0.2">
      <c r="A413" s="486" t="s">
        <v>2280</v>
      </c>
      <c r="B413" s="487" t="s">
        <v>2342</v>
      </c>
      <c r="C413" s="487" t="s">
        <v>468</v>
      </c>
      <c r="D413" s="487" t="s">
        <v>2268</v>
      </c>
      <c r="E413" s="487" t="s">
        <v>2284</v>
      </c>
      <c r="F413" s="487" t="s">
        <v>2347</v>
      </c>
      <c r="G413" s="487" t="s">
        <v>2348</v>
      </c>
      <c r="H413" s="491">
        <v>9</v>
      </c>
      <c r="I413" s="491">
        <v>1602</v>
      </c>
      <c r="J413" s="487"/>
      <c r="K413" s="487">
        <v>178</v>
      </c>
      <c r="L413" s="491"/>
      <c r="M413" s="491"/>
      <c r="N413" s="487"/>
      <c r="O413" s="487"/>
      <c r="P413" s="491"/>
      <c r="Q413" s="491"/>
      <c r="R413" s="513"/>
      <c r="S413" s="492"/>
    </row>
    <row r="414" spans="1:19" ht="14.45" customHeight="1" x14ac:dyDescent="0.2">
      <c r="A414" s="486" t="s">
        <v>2280</v>
      </c>
      <c r="B414" s="487" t="s">
        <v>2342</v>
      </c>
      <c r="C414" s="487" t="s">
        <v>468</v>
      </c>
      <c r="D414" s="487" t="s">
        <v>2268</v>
      </c>
      <c r="E414" s="487" t="s">
        <v>2284</v>
      </c>
      <c r="F414" s="487" t="s">
        <v>2309</v>
      </c>
      <c r="G414" s="487" t="s">
        <v>2310</v>
      </c>
      <c r="H414" s="491">
        <v>12</v>
      </c>
      <c r="I414" s="491">
        <v>2676</v>
      </c>
      <c r="J414" s="487"/>
      <c r="K414" s="487">
        <v>223</v>
      </c>
      <c r="L414" s="491"/>
      <c r="M414" s="491"/>
      <c r="N414" s="487"/>
      <c r="O414" s="487"/>
      <c r="P414" s="491"/>
      <c r="Q414" s="491"/>
      <c r="R414" s="513"/>
      <c r="S414" s="492"/>
    </row>
    <row r="415" spans="1:19" ht="14.45" customHeight="1" x14ac:dyDescent="0.2">
      <c r="A415" s="486" t="s">
        <v>2280</v>
      </c>
      <c r="B415" s="487" t="s">
        <v>2342</v>
      </c>
      <c r="C415" s="487" t="s">
        <v>468</v>
      </c>
      <c r="D415" s="487" t="s">
        <v>2268</v>
      </c>
      <c r="E415" s="487" t="s">
        <v>2284</v>
      </c>
      <c r="F415" s="487" t="s">
        <v>2311</v>
      </c>
      <c r="G415" s="487" t="s">
        <v>2312</v>
      </c>
      <c r="H415" s="491">
        <v>12</v>
      </c>
      <c r="I415" s="491">
        <v>924</v>
      </c>
      <c r="J415" s="487"/>
      <c r="K415" s="487">
        <v>77</v>
      </c>
      <c r="L415" s="491"/>
      <c r="M415" s="491"/>
      <c r="N415" s="487"/>
      <c r="O415" s="487"/>
      <c r="P415" s="491"/>
      <c r="Q415" s="491"/>
      <c r="R415" s="513"/>
      <c r="S415" s="492"/>
    </row>
    <row r="416" spans="1:19" ht="14.45" customHeight="1" x14ac:dyDescent="0.2">
      <c r="A416" s="486" t="s">
        <v>2280</v>
      </c>
      <c r="B416" s="487" t="s">
        <v>2342</v>
      </c>
      <c r="C416" s="487" t="s">
        <v>468</v>
      </c>
      <c r="D416" s="487" t="s">
        <v>2268</v>
      </c>
      <c r="E416" s="487" t="s">
        <v>2284</v>
      </c>
      <c r="F416" s="487" t="s">
        <v>2315</v>
      </c>
      <c r="G416" s="487" t="s">
        <v>2316</v>
      </c>
      <c r="H416" s="491">
        <v>6</v>
      </c>
      <c r="I416" s="491">
        <v>354</v>
      </c>
      <c r="J416" s="487"/>
      <c r="K416" s="487">
        <v>59</v>
      </c>
      <c r="L416" s="491"/>
      <c r="M416" s="491"/>
      <c r="N416" s="487"/>
      <c r="O416" s="487"/>
      <c r="P416" s="491"/>
      <c r="Q416" s="491"/>
      <c r="R416" s="513"/>
      <c r="S416" s="492"/>
    </row>
    <row r="417" spans="1:19" ht="14.45" customHeight="1" x14ac:dyDescent="0.2">
      <c r="A417" s="486" t="s">
        <v>2280</v>
      </c>
      <c r="B417" s="487" t="s">
        <v>2342</v>
      </c>
      <c r="C417" s="487" t="s">
        <v>468</v>
      </c>
      <c r="D417" s="487" t="s">
        <v>2268</v>
      </c>
      <c r="E417" s="487" t="s">
        <v>2284</v>
      </c>
      <c r="F417" s="487" t="s">
        <v>2349</v>
      </c>
      <c r="G417" s="487" t="s">
        <v>2350</v>
      </c>
      <c r="H417" s="491">
        <v>1</v>
      </c>
      <c r="I417" s="491">
        <v>355</v>
      </c>
      <c r="J417" s="487"/>
      <c r="K417" s="487">
        <v>355</v>
      </c>
      <c r="L417" s="491"/>
      <c r="M417" s="491"/>
      <c r="N417" s="487"/>
      <c r="O417" s="487"/>
      <c r="P417" s="491"/>
      <c r="Q417" s="491"/>
      <c r="R417" s="513"/>
      <c r="S417" s="492"/>
    </row>
    <row r="418" spans="1:19" ht="14.45" customHeight="1" x14ac:dyDescent="0.2">
      <c r="A418" s="486" t="s">
        <v>2280</v>
      </c>
      <c r="B418" s="487" t="s">
        <v>2342</v>
      </c>
      <c r="C418" s="487" t="s">
        <v>468</v>
      </c>
      <c r="D418" s="487" t="s">
        <v>2268</v>
      </c>
      <c r="E418" s="487" t="s">
        <v>2284</v>
      </c>
      <c r="F418" s="487" t="s">
        <v>2351</v>
      </c>
      <c r="G418" s="487" t="s">
        <v>2352</v>
      </c>
      <c r="H418" s="491">
        <v>3</v>
      </c>
      <c r="I418" s="491">
        <v>2106</v>
      </c>
      <c r="J418" s="487"/>
      <c r="K418" s="487">
        <v>702</v>
      </c>
      <c r="L418" s="491"/>
      <c r="M418" s="491"/>
      <c r="N418" s="487"/>
      <c r="O418" s="487"/>
      <c r="P418" s="491"/>
      <c r="Q418" s="491"/>
      <c r="R418" s="513"/>
      <c r="S418" s="492"/>
    </row>
    <row r="419" spans="1:19" ht="14.45" customHeight="1" x14ac:dyDescent="0.2">
      <c r="A419" s="486" t="s">
        <v>2280</v>
      </c>
      <c r="B419" s="487" t="s">
        <v>2342</v>
      </c>
      <c r="C419" s="487" t="s">
        <v>468</v>
      </c>
      <c r="D419" s="487" t="s">
        <v>2273</v>
      </c>
      <c r="E419" s="487" t="s">
        <v>2284</v>
      </c>
      <c r="F419" s="487" t="s">
        <v>2285</v>
      </c>
      <c r="G419" s="487" t="s">
        <v>2286</v>
      </c>
      <c r="H419" s="491">
        <v>3</v>
      </c>
      <c r="I419" s="491">
        <v>111</v>
      </c>
      <c r="J419" s="487"/>
      <c r="K419" s="487">
        <v>37</v>
      </c>
      <c r="L419" s="491"/>
      <c r="M419" s="491"/>
      <c r="N419" s="487"/>
      <c r="O419" s="487"/>
      <c r="P419" s="491"/>
      <c r="Q419" s="491"/>
      <c r="R419" s="513"/>
      <c r="S419" s="492"/>
    </row>
    <row r="420" spans="1:19" ht="14.45" customHeight="1" x14ac:dyDescent="0.2">
      <c r="A420" s="486" t="s">
        <v>2280</v>
      </c>
      <c r="B420" s="487" t="s">
        <v>2342</v>
      </c>
      <c r="C420" s="487" t="s">
        <v>468</v>
      </c>
      <c r="D420" s="487" t="s">
        <v>2273</v>
      </c>
      <c r="E420" s="487" t="s">
        <v>2284</v>
      </c>
      <c r="F420" s="487" t="s">
        <v>2295</v>
      </c>
      <c r="G420" s="487" t="s">
        <v>2296</v>
      </c>
      <c r="H420" s="491">
        <v>1</v>
      </c>
      <c r="I420" s="491">
        <v>33.33</v>
      </c>
      <c r="J420" s="487"/>
      <c r="K420" s="487">
        <v>33.33</v>
      </c>
      <c r="L420" s="491"/>
      <c r="M420" s="491"/>
      <c r="N420" s="487"/>
      <c r="O420" s="487"/>
      <c r="P420" s="491"/>
      <c r="Q420" s="491"/>
      <c r="R420" s="513"/>
      <c r="S420" s="492"/>
    </row>
    <row r="421" spans="1:19" ht="14.45" customHeight="1" x14ac:dyDescent="0.2">
      <c r="A421" s="486" t="s">
        <v>2280</v>
      </c>
      <c r="B421" s="487" t="s">
        <v>2342</v>
      </c>
      <c r="C421" s="487" t="s">
        <v>468</v>
      </c>
      <c r="D421" s="487" t="s">
        <v>2273</v>
      </c>
      <c r="E421" s="487" t="s">
        <v>2284</v>
      </c>
      <c r="F421" s="487" t="s">
        <v>2347</v>
      </c>
      <c r="G421" s="487" t="s">
        <v>2348</v>
      </c>
      <c r="H421" s="491">
        <v>5</v>
      </c>
      <c r="I421" s="491">
        <v>890</v>
      </c>
      <c r="J421" s="487"/>
      <c r="K421" s="487">
        <v>178</v>
      </c>
      <c r="L421" s="491"/>
      <c r="M421" s="491"/>
      <c r="N421" s="487"/>
      <c r="O421" s="487"/>
      <c r="P421" s="491"/>
      <c r="Q421" s="491"/>
      <c r="R421" s="513"/>
      <c r="S421" s="492"/>
    </row>
    <row r="422" spans="1:19" ht="14.45" customHeight="1" x14ac:dyDescent="0.2">
      <c r="A422" s="486" t="s">
        <v>2280</v>
      </c>
      <c r="B422" s="487" t="s">
        <v>2342</v>
      </c>
      <c r="C422" s="487" t="s">
        <v>468</v>
      </c>
      <c r="D422" s="487" t="s">
        <v>2273</v>
      </c>
      <c r="E422" s="487" t="s">
        <v>2284</v>
      </c>
      <c r="F422" s="487" t="s">
        <v>2309</v>
      </c>
      <c r="G422" s="487" t="s">
        <v>2310</v>
      </c>
      <c r="H422" s="491">
        <v>4</v>
      </c>
      <c r="I422" s="491">
        <v>892</v>
      </c>
      <c r="J422" s="487"/>
      <c r="K422" s="487">
        <v>223</v>
      </c>
      <c r="L422" s="491"/>
      <c r="M422" s="491"/>
      <c r="N422" s="487"/>
      <c r="O422" s="487"/>
      <c r="P422" s="491"/>
      <c r="Q422" s="491"/>
      <c r="R422" s="513"/>
      <c r="S422" s="492"/>
    </row>
    <row r="423" spans="1:19" ht="14.45" customHeight="1" x14ac:dyDescent="0.2">
      <c r="A423" s="486" t="s">
        <v>2280</v>
      </c>
      <c r="B423" s="487" t="s">
        <v>2342</v>
      </c>
      <c r="C423" s="487" t="s">
        <v>468</v>
      </c>
      <c r="D423" s="487" t="s">
        <v>2273</v>
      </c>
      <c r="E423" s="487" t="s">
        <v>2284</v>
      </c>
      <c r="F423" s="487" t="s">
        <v>2311</v>
      </c>
      <c r="G423" s="487" t="s">
        <v>2312</v>
      </c>
      <c r="H423" s="491">
        <v>5</v>
      </c>
      <c r="I423" s="491">
        <v>385</v>
      </c>
      <c r="J423" s="487"/>
      <c r="K423" s="487">
        <v>77</v>
      </c>
      <c r="L423" s="491"/>
      <c r="M423" s="491"/>
      <c r="N423" s="487"/>
      <c r="O423" s="487"/>
      <c r="P423" s="491"/>
      <c r="Q423" s="491"/>
      <c r="R423" s="513"/>
      <c r="S423" s="492"/>
    </row>
    <row r="424" spans="1:19" ht="14.45" customHeight="1" x14ac:dyDescent="0.2">
      <c r="A424" s="486" t="s">
        <v>2280</v>
      </c>
      <c r="B424" s="487" t="s">
        <v>2342</v>
      </c>
      <c r="C424" s="487" t="s">
        <v>468</v>
      </c>
      <c r="D424" s="487" t="s">
        <v>518</v>
      </c>
      <c r="E424" s="487" t="s">
        <v>2284</v>
      </c>
      <c r="F424" s="487" t="s">
        <v>2285</v>
      </c>
      <c r="G424" s="487" t="s">
        <v>2286</v>
      </c>
      <c r="H424" s="491">
        <v>4</v>
      </c>
      <c r="I424" s="491">
        <v>148</v>
      </c>
      <c r="J424" s="487">
        <v>1.9473684210526316</v>
      </c>
      <c r="K424" s="487">
        <v>37</v>
      </c>
      <c r="L424" s="491">
        <v>2</v>
      </c>
      <c r="M424" s="491">
        <v>76</v>
      </c>
      <c r="N424" s="487">
        <v>1</v>
      </c>
      <c r="O424" s="487">
        <v>38</v>
      </c>
      <c r="P424" s="491"/>
      <c r="Q424" s="491"/>
      <c r="R424" s="513"/>
      <c r="S424" s="492"/>
    </row>
    <row r="425" spans="1:19" ht="14.45" customHeight="1" x14ac:dyDescent="0.2">
      <c r="A425" s="486" t="s">
        <v>2280</v>
      </c>
      <c r="B425" s="487" t="s">
        <v>2342</v>
      </c>
      <c r="C425" s="487" t="s">
        <v>468</v>
      </c>
      <c r="D425" s="487" t="s">
        <v>518</v>
      </c>
      <c r="E425" s="487" t="s">
        <v>2284</v>
      </c>
      <c r="F425" s="487" t="s">
        <v>2295</v>
      </c>
      <c r="G425" s="487" t="s">
        <v>2296</v>
      </c>
      <c r="H425" s="491">
        <v>2</v>
      </c>
      <c r="I425" s="491">
        <v>66.66</v>
      </c>
      <c r="J425" s="487">
        <v>8.6947448054573662E-2</v>
      </c>
      <c r="K425" s="487">
        <v>33.33</v>
      </c>
      <c r="L425" s="491">
        <v>23</v>
      </c>
      <c r="M425" s="491">
        <v>766.67000000000007</v>
      </c>
      <c r="N425" s="487">
        <v>1</v>
      </c>
      <c r="O425" s="487">
        <v>33.333478260869569</v>
      </c>
      <c r="P425" s="491">
        <v>2</v>
      </c>
      <c r="Q425" s="491">
        <v>66.66</v>
      </c>
      <c r="R425" s="513">
        <v>8.6947448054573662E-2</v>
      </c>
      <c r="S425" s="492">
        <v>33.33</v>
      </c>
    </row>
    <row r="426" spans="1:19" ht="14.45" customHeight="1" x14ac:dyDescent="0.2">
      <c r="A426" s="486" t="s">
        <v>2280</v>
      </c>
      <c r="B426" s="487" t="s">
        <v>2342</v>
      </c>
      <c r="C426" s="487" t="s">
        <v>468</v>
      </c>
      <c r="D426" s="487" t="s">
        <v>518</v>
      </c>
      <c r="E426" s="487" t="s">
        <v>2284</v>
      </c>
      <c r="F426" s="487" t="s">
        <v>2297</v>
      </c>
      <c r="G426" s="487" t="s">
        <v>2298</v>
      </c>
      <c r="H426" s="491"/>
      <c r="I426" s="491"/>
      <c r="J426" s="487"/>
      <c r="K426" s="487"/>
      <c r="L426" s="491">
        <v>5</v>
      </c>
      <c r="M426" s="491">
        <v>190</v>
      </c>
      <c r="N426" s="487">
        <v>1</v>
      </c>
      <c r="O426" s="487">
        <v>38</v>
      </c>
      <c r="P426" s="491"/>
      <c r="Q426" s="491"/>
      <c r="R426" s="513"/>
      <c r="S426" s="492"/>
    </row>
    <row r="427" spans="1:19" ht="14.45" customHeight="1" x14ac:dyDescent="0.2">
      <c r="A427" s="486" t="s">
        <v>2280</v>
      </c>
      <c r="B427" s="487" t="s">
        <v>2342</v>
      </c>
      <c r="C427" s="487" t="s">
        <v>468</v>
      </c>
      <c r="D427" s="487" t="s">
        <v>518</v>
      </c>
      <c r="E427" s="487" t="s">
        <v>2284</v>
      </c>
      <c r="F427" s="487" t="s">
        <v>2347</v>
      </c>
      <c r="G427" s="487" t="s">
        <v>2348</v>
      </c>
      <c r="H427" s="491">
        <v>7</v>
      </c>
      <c r="I427" s="491">
        <v>1246</v>
      </c>
      <c r="J427" s="487">
        <v>0.25781088350920756</v>
      </c>
      <c r="K427" s="487">
        <v>178</v>
      </c>
      <c r="L427" s="491">
        <v>27</v>
      </c>
      <c r="M427" s="491">
        <v>4833</v>
      </c>
      <c r="N427" s="487">
        <v>1</v>
      </c>
      <c r="O427" s="487">
        <v>179</v>
      </c>
      <c r="P427" s="491">
        <v>3</v>
      </c>
      <c r="Q427" s="491">
        <v>540</v>
      </c>
      <c r="R427" s="513">
        <v>0.11173184357541899</v>
      </c>
      <c r="S427" s="492">
        <v>180</v>
      </c>
    </row>
    <row r="428" spans="1:19" ht="14.45" customHeight="1" x14ac:dyDescent="0.2">
      <c r="A428" s="486" t="s">
        <v>2280</v>
      </c>
      <c r="B428" s="487" t="s">
        <v>2342</v>
      </c>
      <c r="C428" s="487" t="s">
        <v>468</v>
      </c>
      <c r="D428" s="487" t="s">
        <v>518</v>
      </c>
      <c r="E428" s="487" t="s">
        <v>2284</v>
      </c>
      <c r="F428" s="487" t="s">
        <v>2309</v>
      </c>
      <c r="G428" s="487" t="s">
        <v>2310</v>
      </c>
      <c r="H428" s="491">
        <v>9</v>
      </c>
      <c r="I428" s="491">
        <v>2007</v>
      </c>
      <c r="J428" s="487">
        <v>0.31716182048040453</v>
      </c>
      <c r="K428" s="487">
        <v>223</v>
      </c>
      <c r="L428" s="491">
        <v>28</v>
      </c>
      <c r="M428" s="491">
        <v>6328</v>
      </c>
      <c r="N428" s="487">
        <v>1</v>
      </c>
      <c r="O428" s="487">
        <v>226</v>
      </c>
      <c r="P428" s="491">
        <v>4</v>
      </c>
      <c r="Q428" s="491">
        <v>912</v>
      </c>
      <c r="R428" s="513">
        <v>0.14412136536030343</v>
      </c>
      <c r="S428" s="492">
        <v>228</v>
      </c>
    </row>
    <row r="429" spans="1:19" ht="14.45" customHeight="1" x14ac:dyDescent="0.2">
      <c r="A429" s="486" t="s">
        <v>2280</v>
      </c>
      <c r="B429" s="487" t="s">
        <v>2342</v>
      </c>
      <c r="C429" s="487" t="s">
        <v>468</v>
      </c>
      <c r="D429" s="487" t="s">
        <v>518</v>
      </c>
      <c r="E429" s="487" t="s">
        <v>2284</v>
      </c>
      <c r="F429" s="487" t="s">
        <v>2311</v>
      </c>
      <c r="G429" s="487" t="s">
        <v>2312</v>
      </c>
      <c r="H429" s="491">
        <v>3</v>
      </c>
      <c r="I429" s="491">
        <v>231</v>
      </c>
      <c r="J429" s="487">
        <v>0.16452991452991453</v>
      </c>
      <c r="K429" s="487">
        <v>77</v>
      </c>
      <c r="L429" s="491">
        <v>18</v>
      </c>
      <c r="M429" s="491">
        <v>1404</v>
      </c>
      <c r="N429" s="487">
        <v>1</v>
      </c>
      <c r="O429" s="487">
        <v>78</v>
      </c>
      <c r="P429" s="491">
        <v>1</v>
      </c>
      <c r="Q429" s="491">
        <v>79</v>
      </c>
      <c r="R429" s="513">
        <v>5.6267806267806267E-2</v>
      </c>
      <c r="S429" s="492">
        <v>79</v>
      </c>
    </row>
    <row r="430" spans="1:19" ht="14.45" customHeight="1" x14ac:dyDescent="0.2">
      <c r="A430" s="486" t="s">
        <v>2280</v>
      </c>
      <c r="B430" s="487" t="s">
        <v>2342</v>
      </c>
      <c r="C430" s="487" t="s">
        <v>468</v>
      </c>
      <c r="D430" s="487" t="s">
        <v>518</v>
      </c>
      <c r="E430" s="487" t="s">
        <v>2284</v>
      </c>
      <c r="F430" s="487" t="s">
        <v>2315</v>
      </c>
      <c r="G430" s="487" t="s">
        <v>2316</v>
      </c>
      <c r="H430" s="491"/>
      <c r="I430" s="491"/>
      <c r="J430" s="487"/>
      <c r="K430" s="487"/>
      <c r="L430" s="491">
        <v>3</v>
      </c>
      <c r="M430" s="491">
        <v>183</v>
      </c>
      <c r="N430" s="487">
        <v>1</v>
      </c>
      <c r="O430" s="487">
        <v>61</v>
      </c>
      <c r="P430" s="491"/>
      <c r="Q430" s="491"/>
      <c r="R430" s="513"/>
      <c r="S430" s="492"/>
    </row>
    <row r="431" spans="1:19" ht="14.45" customHeight="1" x14ac:dyDescent="0.2">
      <c r="A431" s="486" t="s">
        <v>2280</v>
      </c>
      <c r="B431" s="487" t="s">
        <v>2342</v>
      </c>
      <c r="C431" s="487" t="s">
        <v>468</v>
      </c>
      <c r="D431" s="487" t="s">
        <v>518</v>
      </c>
      <c r="E431" s="487" t="s">
        <v>2284</v>
      </c>
      <c r="F431" s="487" t="s">
        <v>2349</v>
      </c>
      <c r="G431" s="487" t="s">
        <v>2350</v>
      </c>
      <c r="H431" s="491"/>
      <c r="I431" s="491"/>
      <c r="J431" s="487"/>
      <c r="K431" s="487"/>
      <c r="L431" s="491">
        <v>1</v>
      </c>
      <c r="M431" s="491">
        <v>358</v>
      </c>
      <c r="N431" s="487">
        <v>1</v>
      </c>
      <c r="O431" s="487">
        <v>358</v>
      </c>
      <c r="P431" s="491">
        <v>1</v>
      </c>
      <c r="Q431" s="491">
        <v>360</v>
      </c>
      <c r="R431" s="513">
        <v>1.005586592178771</v>
      </c>
      <c r="S431" s="492">
        <v>360</v>
      </c>
    </row>
    <row r="432" spans="1:19" ht="14.45" customHeight="1" x14ac:dyDescent="0.2">
      <c r="A432" s="486" t="s">
        <v>2280</v>
      </c>
      <c r="B432" s="487" t="s">
        <v>2342</v>
      </c>
      <c r="C432" s="487" t="s">
        <v>468</v>
      </c>
      <c r="D432" s="487" t="s">
        <v>518</v>
      </c>
      <c r="E432" s="487" t="s">
        <v>2284</v>
      </c>
      <c r="F432" s="487" t="s">
        <v>2351</v>
      </c>
      <c r="G432" s="487" t="s">
        <v>2352</v>
      </c>
      <c r="H432" s="491">
        <v>2</v>
      </c>
      <c r="I432" s="491">
        <v>1404</v>
      </c>
      <c r="J432" s="487"/>
      <c r="K432" s="487">
        <v>702</v>
      </c>
      <c r="L432" s="491"/>
      <c r="M432" s="491"/>
      <c r="N432" s="487"/>
      <c r="O432" s="487"/>
      <c r="P432" s="491"/>
      <c r="Q432" s="491"/>
      <c r="R432" s="513"/>
      <c r="S432" s="492"/>
    </row>
    <row r="433" spans="1:19" ht="14.45" customHeight="1" x14ac:dyDescent="0.2">
      <c r="A433" s="486" t="s">
        <v>2280</v>
      </c>
      <c r="B433" s="487" t="s">
        <v>2342</v>
      </c>
      <c r="C433" s="487" t="s">
        <v>468</v>
      </c>
      <c r="D433" s="487" t="s">
        <v>522</v>
      </c>
      <c r="E433" s="487" t="s">
        <v>2284</v>
      </c>
      <c r="F433" s="487" t="s">
        <v>2285</v>
      </c>
      <c r="G433" s="487" t="s">
        <v>2286</v>
      </c>
      <c r="H433" s="491">
        <v>14</v>
      </c>
      <c r="I433" s="491">
        <v>518</v>
      </c>
      <c r="J433" s="487">
        <v>1.9473684210526316</v>
      </c>
      <c r="K433" s="487">
        <v>37</v>
      </c>
      <c r="L433" s="491">
        <v>7</v>
      </c>
      <c r="M433" s="491">
        <v>266</v>
      </c>
      <c r="N433" s="487">
        <v>1</v>
      </c>
      <c r="O433" s="487">
        <v>38</v>
      </c>
      <c r="P433" s="491">
        <v>8</v>
      </c>
      <c r="Q433" s="491">
        <v>304</v>
      </c>
      <c r="R433" s="513">
        <v>1.1428571428571428</v>
      </c>
      <c r="S433" s="492">
        <v>38</v>
      </c>
    </row>
    <row r="434" spans="1:19" ht="14.45" customHeight="1" x14ac:dyDescent="0.2">
      <c r="A434" s="486" t="s">
        <v>2280</v>
      </c>
      <c r="B434" s="487" t="s">
        <v>2342</v>
      </c>
      <c r="C434" s="487" t="s">
        <v>468</v>
      </c>
      <c r="D434" s="487" t="s">
        <v>522</v>
      </c>
      <c r="E434" s="487" t="s">
        <v>2284</v>
      </c>
      <c r="F434" s="487" t="s">
        <v>2295</v>
      </c>
      <c r="G434" s="487" t="s">
        <v>2296</v>
      </c>
      <c r="H434" s="491">
        <v>18</v>
      </c>
      <c r="I434" s="491">
        <v>600</v>
      </c>
      <c r="J434" s="487">
        <v>6</v>
      </c>
      <c r="K434" s="487">
        <v>33.333333333333336</v>
      </c>
      <c r="L434" s="491">
        <v>3</v>
      </c>
      <c r="M434" s="491">
        <v>100</v>
      </c>
      <c r="N434" s="487">
        <v>1</v>
      </c>
      <c r="O434" s="487">
        <v>33.333333333333336</v>
      </c>
      <c r="P434" s="491"/>
      <c r="Q434" s="491"/>
      <c r="R434" s="513"/>
      <c r="S434" s="492"/>
    </row>
    <row r="435" spans="1:19" ht="14.45" customHeight="1" x14ac:dyDescent="0.2">
      <c r="A435" s="486" t="s">
        <v>2280</v>
      </c>
      <c r="B435" s="487" t="s">
        <v>2342</v>
      </c>
      <c r="C435" s="487" t="s">
        <v>468</v>
      </c>
      <c r="D435" s="487" t="s">
        <v>522</v>
      </c>
      <c r="E435" s="487" t="s">
        <v>2284</v>
      </c>
      <c r="F435" s="487" t="s">
        <v>2297</v>
      </c>
      <c r="G435" s="487" t="s">
        <v>2298</v>
      </c>
      <c r="H435" s="491">
        <v>8</v>
      </c>
      <c r="I435" s="491">
        <v>296</v>
      </c>
      <c r="J435" s="487">
        <v>1.5578947368421052</v>
      </c>
      <c r="K435" s="487">
        <v>37</v>
      </c>
      <c r="L435" s="491">
        <v>5</v>
      </c>
      <c r="M435" s="491">
        <v>190</v>
      </c>
      <c r="N435" s="487">
        <v>1</v>
      </c>
      <c r="O435" s="487">
        <v>38</v>
      </c>
      <c r="P435" s="491">
        <v>9</v>
      </c>
      <c r="Q435" s="491">
        <v>342</v>
      </c>
      <c r="R435" s="513">
        <v>1.8</v>
      </c>
      <c r="S435" s="492">
        <v>38</v>
      </c>
    </row>
    <row r="436" spans="1:19" ht="14.45" customHeight="1" x14ac:dyDescent="0.2">
      <c r="A436" s="486" t="s">
        <v>2280</v>
      </c>
      <c r="B436" s="487" t="s">
        <v>2342</v>
      </c>
      <c r="C436" s="487" t="s">
        <v>468</v>
      </c>
      <c r="D436" s="487" t="s">
        <v>522</v>
      </c>
      <c r="E436" s="487" t="s">
        <v>2284</v>
      </c>
      <c r="F436" s="487" t="s">
        <v>2347</v>
      </c>
      <c r="G436" s="487" t="s">
        <v>2348</v>
      </c>
      <c r="H436" s="491">
        <v>19</v>
      </c>
      <c r="I436" s="491">
        <v>3382</v>
      </c>
      <c r="J436" s="487">
        <v>6.2979515828677837</v>
      </c>
      <c r="K436" s="487">
        <v>178</v>
      </c>
      <c r="L436" s="491">
        <v>3</v>
      </c>
      <c r="M436" s="491">
        <v>537</v>
      </c>
      <c r="N436" s="487">
        <v>1</v>
      </c>
      <c r="O436" s="487">
        <v>179</v>
      </c>
      <c r="P436" s="491"/>
      <c r="Q436" s="491"/>
      <c r="R436" s="513"/>
      <c r="S436" s="492"/>
    </row>
    <row r="437" spans="1:19" ht="14.45" customHeight="1" x14ac:dyDescent="0.2">
      <c r="A437" s="486" t="s">
        <v>2280</v>
      </c>
      <c r="B437" s="487" t="s">
        <v>2342</v>
      </c>
      <c r="C437" s="487" t="s">
        <v>468</v>
      </c>
      <c r="D437" s="487" t="s">
        <v>522</v>
      </c>
      <c r="E437" s="487" t="s">
        <v>2284</v>
      </c>
      <c r="F437" s="487" t="s">
        <v>2309</v>
      </c>
      <c r="G437" s="487" t="s">
        <v>2310</v>
      </c>
      <c r="H437" s="491">
        <v>26</v>
      </c>
      <c r="I437" s="491">
        <v>5798</v>
      </c>
      <c r="J437" s="487">
        <v>8.5516224188790559</v>
      </c>
      <c r="K437" s="487">
        <v>223</v>
      </c>
      <c r="L437" s="491">
        <v>3</v>
      </c>
      <c r="M437" s="491">
        <v>678</v>
      </c>
      <c r="N437" s="487">
        <v>1</v>
      </c>
      <c r="O437" s="487">
        <v>226</v>
      </c>
      <c r="P437" s="491">
        <v>1</v>
      </c>
      <c r="Q437" s="491">
        <v>228</v>
      </c>
      <c r="R437" s="513">
        <v>0.33628318584070799</v>
      </c>
      <c r="S437" s="492">
        <v>228</v>
      </c>
    </row>
    <row r="438" spans="1:19" ht="14.45" customHeight="1" x14ac:dyDescent="0.2">
      <c r="A438" s="486" t="s">
        <v>2280</v>
      </c>
      <c r="B438" s="487" t="s">
        <v>2342</v>
      </c>
      <c r="C438" s="487" t="s">
        <v>468</v>
      </c>
      <c r="D438" s="487" t="s">
        <v>522</v>
      </c>
      <c r="E438" s="487" t="s">
        <v>2284</v>
      </c>
      <c r="F438" s="487" t="s">
        <v>2311</v>
      </c>
      <c r="G438" s="487" t="s">
        <v>2312</v>
      </c>
      <c r="H438" s="491">
        <v>26</v>
      </c>
      <c r="I438" s="491">
        <v>2002</v>
      </c>
      <c r="J438" s="487">
        <v>12.833333333333334</v>
      </c>
      <c r="K438" s="487">
        <v>77</v>
      </c>
      <c r="L438" s="491">
        <v>2</v>
      </c>
      <c r="M438" s="491">
        <v>156</v>
      </c>
      <c r="N438" s="487">
        <v>1</v>
      </c>
      <c r="O438" s="487">
        <v>78</v>
      </c>
      <c r="P438" s="491">
        <v>2</v>
      </c>
      <c r="Q438" s="491">
        <v>158</v>
      </c>
      <c r="R438" s="513">
        <v>1.0128205128205128</v>
      </c>
      <c r="S438" s="492">
        <v>79</v>
      </c>
    </row>
    <row r="439" spans="1:19" ht="14.45" customHeight="1" x14ac:dyDescent="0.2">
      <c r="A439" s="486" t="s">
        <v>2280</v>
      </c>
      <c r="B439" s="487" t="s">
        <v>2342</v>
      </c>
      <c r="C439" s="487" t="s">
        <v>468</v>
      </c>
      <c r="D439" s="487" t="s">
        <v>522</v>
      </c>
      <c r="E439" s="487" t="s">
        <v>2284</v>
      </c>
      <c r="F439" s="487" t="s">
        <v>2315</v>
      </c>
      <c r="G439" s="487" t="s">
        <v>2316</v>
      </c>
      <c r="H439" s="491">
        <v>7</v>
      </c>
      <c r="I439" s="491">
        <v>413</v>
      </c>
      <c r="J439" s="487">
        <v>1.3540983606557377</v>
      </c>
      <c r="K439" s="487">
        <v>59</v>
      </c>
      <c r="L439" s="491">
        <v>5</v>
      </c>
      <c r="M439" s="491">
        <v>305</v>
      </c>
      <c r="N439" s="487">
        <v>1</v>
      </c>
      <c r="O439" s="487">
        <v>61</v>
      </c>
      <c r="P439" s="491">
        <v>2</v>
      </c>
      <c r="Q439" s="491">
        <v>124</v>
      </c>
      <c r="R439" s="513">
        <v>0.40655737704918032</v>
      </c>
      <c r="S439" s="492">
        <v>62</v>
      </c>
    </row>
    <row r="440" spans="1:19" ht="14.45" customHeight="1" x14ac:dyDescent="0.2">
      <c r="A440" s="486" t="s">
        <v>2280</v>
      </c>
      <c r="B440" s="487" t="s">
        <v>2342</v>
      </c>
      <c r="C440" s="487" t="s">
        <v>468</v>
      </c>
      <c r="D440" s="487" t="s">
        <v>522</v>
      </c>
      <c r="E440" s="487" t="s">
        <v>2284</v>
      </c>
      <c r="F440" s="487" t="s">
        <v>2349</v>
      </c>
      <c r="G440" s="487" t="s">
        <v>2350</v>
      </c>
      <c r="H440" s="491">
        <v>7</v>
      </c>
      <c r="I440" s="491">
        <v>2485</v>
      </c>
      <c r="J440" s="487"/>
      <c r="K440" s="487">
        <v>355</v>
      </c>
      <c r="L440" s="491"/>
      <c r="M440" s="491"/>
      <c r="N440" s="487"/>
      <c r="O440" s="487"/>
      <c r="P440" s="491">
        <v>1</v>
      </c>
      <c r="Q440" s="491">
        <v>360</v>
      </c>
      <c r="R440" s="513"/>
      <c r="S440" s="492">
        <v>360</v>
      </c>
    </row>
    <row r="441" spans="1:19" ht="14.45" customHeight="1" x14ac:dyDescent="0.2">
      <c r="A441" s="486" t="s">
        <v>2280</v>
      </c>
      <c r="B441" s="487" t="s">
        <v>2342</v>
      </c>
      <c r="C441" s="487" t="s">
        <v>468</v>
      </c>
      <c r="D441" s="487" t="s">
        <v>519</v>
      </c>
      <c r="E441" s="487" t="s">
        <v>2284</v>
      </c>
      <c r="F441" s="487" t="s">
        <v>2295</v>
      </c>
      <c r="G441" s="487" t="s">
        <v>2296</v>
      </c>
      <c r="H441" s="491"/>
      <c r="I441" s="491"/>
      <c r="J441" s="487"/>
      <c r="K441" s="487"/>
      <c r="L441" s="491"/>
      <c r="M441" s="491"/>
      <c r="N441" s="487"/>
      <c r="O441" s="487"/>
      <c r="P441" s="491">
        <v>3</v>
      </c>
      <c r="Q441" s="491">
        <v>99.99</v>
      </c>
      <c r="R441" s="513"/>
      <c r="S441" s="492">
        <v>33.33</v>
      </c>
    </row>
    <row r="442" spans="1:19" ht="14.45" customHeight="1" x14ac:dyDescent="0.2">
      <c r="A442" s="486" t="s">
        <v>2280</v>
      </c>
      <c r="B442" s="487" t="s">
        <v>2342</v>
      </c>
      <c r="C442" s="487" t="s">
        <v>468</v>
      </c>
      <c r="D442" s="487" t="s">
        <v>519</v>
      </c>
      <c r="E442" s="487" t="s">
        <v>2284</v>
      </c>
      <c r="F442" s="487" t="s">
        <v>2347</v>
      </c>
      <c r="G442" s="487" t="s">
        <v>2348</v>
      </c>
      <c r="H442" s="491"/>
      <c r="I442" s="491"/>
      <c r="J442" s="487"/>
      <c r="K442" s="487"/>
      <c r="L442" s="491"/>
      <c r="M442" s="491"/>
      <c r="N442" s="487"/>
      <c r="O442" s="487"/>
      <c r="P442" s="491">
        <v>4</v>
      </c>
      <c r="Q442" s="491">
        <v>720</v>
      </c>
      <c r="R442" s="513"/>
      <c r="S442" s="492">
        <v>180</v>
      </c>
    </row>
    <row r="443" spans="1:19" ht="14.45" customHeight="1" x14ac:dyDescent="0.2">
      <c r="A443" s="486" t="s">
        <v>2280</v>
      </c>
      <c r="B443" s="487" t="s">
        <v>2342</v>
      </c>
      <c r="C443" s="487" t="s">
        <v>468</v>
      </c>
      <c r="D443" s="487" t="s">
        <v>519</v>
      </c>
      <c r="E443" s="487" t="s">
        <v>2284</v>
      </c>
      <c r="F443" s="487" t="s">
        <v>2309</v>
      </c>
      <c r="G443" s="487" t="s">
        <v>2310</v>
      </c>
      <c r="H443" s="491"/>
      <c r="I443" s="491"/>
      <c r="J443" s="487"/>
      <c r="K443" s="487"/>
      <c r="L443" s="491"/>
      <c r="M443" s="491"/>
      <c r="N443" s="487"/>
      <c r="O443" s="487"/>
      <c r="P443" s="491">
        <v>4</v>
      </c>
      <c r="Q443" s="491">
        <v>912</v>
      </c>
      <c r="R443" s="513"/>
      <c r="S443" s="492">
        <v>228</v>
      </c>
    </row>
    <row r="444" spans="1:19" ht="14.45" customHeight="1" x14ac:dyDescent="0.2">
      <c r="A444" s="486" t="s">
        <v>2280</v>
      </c>
      <c r="B444" s="487" t="s">
        <v>2342</v>
      </c>
      <c r="C444" s="487" t="s">
        <v>468</v>
      </c>
      <c r="D444" s="487" t="s">
        <v>519</v>
      </c>
      <c r="E444" s="487" t="s">
        <v>2284</v>
      </c>
      <c r="F444" s="487" t="s">
        <v>2311</v>
      </c>
      <c r="G444" s="487" t="s">
        <v>2312</v>
      </c>
      <c r="H444" s="491"/>
      <c r="I444" s="491"/>
      <c r="J444" s="487"/>
      <c r="K444" s="487"/>
      <c r="L444" s="491"/>
      <c r="M444" s="491"/>
      <c r="N444" s="487"/>
      <c r="O444" s="487"/>
      <c r="P444" s="491">
        <v>4</v>
      </c>
      <c r="Q444" s="491">
        <v>316</v>
      </c>
      <c r="R444" s="513"/>
      <c r="S444" s="492">
        <v>79</v>
      </c>
    </row>
    <row r="445" spans="1:19" ht="14.45" customHeight="1" x14ac:dyDescent="0.2">
      <c r="A445" s="486" t="s">
        <v>2280</v>
      </c>
      <c r="B445" s="487" t="s">
        <v>2342</v>
      </c>
      <c r="C445" s="487" t="s">
        <v>468</v>
      </c>
      <c r="D445" s="487" t="s">
        <v>519</v>
      </c>
      <c r="E445" s="487" t="s">
        <v>2284</v>
      </c>
      <c r="F445" s="487" t="s">
        <v>2321</v>
      </c>
      <c r="G445" s="487" t="s">
        <v>2322</v>
      </c>
      <c r="H445" s="491"/>
      <c r="I445" s="491"/>
      <c r="J445" s="487"/>
      <c r="K445" s="487"/>
      <c r="L445" s="491"/>
      <c r="M445" s="491"/>
      <c r="N445" s="487"/>
      <c r="O445" s="487"/>
      <c r="P445" s="491">
        <v>1</v>
      </c>
      <c r="Q445" s="491">
        <v>137</v>
      </c>
      <c r="R445" s="513"/>
      <c r="S445" s="492">
        <v>137</v>
      </c>
    </row>
    <row r="446" spans="1:19" ht="14.45" customHeight="1" x14ac:dyDescent="0.2">
      <c r="A446" s="486" t="s">
        <v>2280</v>
      </c>
      <c r="B446" s="487" t="s">
        <v>2342</v>
      </c>
      <c r="C446" s="487" t="s">
        <v>468</v>
      </c>
      <c r="D446" s="487" t="s">
        <v>2277</v>
      </c>
      <c r="E446" s="487" t="s">
        <v>2284</v>
      </c>
      <c r="F446" s="487" t="s">
        <v>2285</v>
      </c>
      <c r="G446" s="487" t="s">
        <v>2286</v>
      </c>
      <c r="H446" s="491"/>
      <c r="I446" s="491"/>
      <c r="J446" s="487"/>
      <c r="K446" s="487"/>
      <c r="L446" s="491">
        <v>1</v>
      </c>
      <c r="M446" s="491">
        <v>38</v>
      </c>
      <c r="N446" s="487">
        <v>1</v>
      </c>
      <c r="O446" s="487">
        <v>38</v>
      </c>
      <c r="P446" s="491"/>
      <c r="Q446" s="491"/>
      <c r="R446" s="513"/>
      <c r="S446" s="492"/>
    </row>
    <row r="447" spans="1:19" ht="14.45" customHeight="1" x14ac:dyDescent="0.2">
      <c r="A447" s="486" t="s">
        <v>2280</v>
      </c>
      <c r="B447" s="487" t="s">
        <v>2342</v>
      </c>
      <c r="C447" s="487" t="s">
        <v>468</v>
      </c>
      <c r="D447" s="487" t="s">
        <v>2277</v>
      </c>
      <c r="E447" s="487" t="s">
        <v>2284</v>
      </c>
      <c r="F447" s="487" t="s">
        <v>2295</v>
      </c>
      <c r="G447" s="487" t="s">
        <v>2296</v>
      </c>
      <c r="H447" s="491"/>
      <c r="I447" s="491"/>
      <c r="J447" s="487"/>
      <c r="K447" s="487"/>
      <c r="L447" s="491">
        <v>3</v>
      </c>
      <c r="M447" s="491">
        <v>100</v>
      </c>
      <c r="N447" s="487">
        <v>1</v>
      </c>
      <c r="O447" s="487">
        <v>33.333333333333336</v>
      </c>
      <c r="P447" s="491"/>
      <c r="Q447" s="491"/>
      <c r="R447" s="513"/>
      <c r="S447" s="492"/>
    </row>
    <row r="448" spans="1:19" ht="14.45" customHeight="1" x14ac:dyDescent="0.2">
      <c r="A448" s="486" t="s">
        <v>2280</v>
      </c>
      <c r="B448" s="487" t="s">
        <v>2342</v>
      </c>
      <c r="C448" s="487" t="s">
        <v>468</v>
      </c>
      <c r="D448" s="487" t="s">
        <v>2277</v>
      </c>
      <c r="E448" s="487" t="s">
        <v>2284</v>
      </c>
      <c r="F448" s="487" t="s">
        <v>2347</v>
      </c>
      <c r="G448" s="487" t="s">
        <v>2348</v>
      </c>
      <c r="H448" s="491"/>
      <c r="I448" s="491"/>
      <c r="J448" s="487"/>
      <c r="K448" s="487"/>
      <c r="L448" s="491">
        <v>4</v>
      </c>
      <c r="M448" s="491">
        <v>716</v>
      </c>
      <c r="N448" s="487">
        <v>1</v>
      </c>
      <c r="O448" s="487">
        <v>179</v>
      </c>
      <c r="P448" s="491"/>
      <c r="Q448" s="491"/>
      <c r="R448" s="513"/>
      <c r="S448" s="492"/>
    </row>
    <row r="449" spans="1:19" ht="14.45" customHeight="1" x14ac:dyDescent="0.2">
      <c r="A449" s="486" t="s">
        <v>2280</v>
      </c>
      <c r="B449" s="487" t="s">
        <v>2342</v>
      </c>
      <c r="C449" s="487" t="s">
        <v>468</v>
      </c>
      <c r="D449" s="487" t="s">
        <v>2277</v>
      </c>
      <c r="E449" s="487" t="s">
        <v>2284</v>
      </c>
      <c r="F449" s="487" t="s">
        <v>2309</v>
      </c>
      <c r="G449" s="487" t="s">
        <v>2310</v>
      </c>
      <c r="H449" s="491"/>
      <c r="I449" s="491"/>
      <c r="J449" s="487"/>
      <c r="K449" s="487"/>
      <c r="L449" s="491">
        <v>5</v>
      </c>
      <c r="M449" s="491">
        <v>1130</v>
      </c>
      <c r="N449" s="487">
        <v>1</v>
      </c>
      <c r="O449" s="487">
        <v>226</v>
      </c>
      <c r="P449" s="491"/>
      <c r="Q449" s="491"/>
      <c r="R449" s="513"/>
      <c r="S449" s="492"/>
    </row>
    <row r="450" spans="1:19" ht="14.45" customHeight="1" x14ac:dyDescent="0.2">
      <c r="A450" s="486" t="s">
        <v>2280</v>
      </c>
      <c r="B450" s="487" t="s">
        <v>2342</v>
      </c>
      <c r="C450" s="487" t="s">
        <v>468</v>
      </c>
      <c r="D450" s="487" t="s">
        <v>2277</v>
      </c>
      <c r="E450" s="487" t="s">
        <v>2284</v>
      </c>
      <c r="F450" s="487" t="s">
        <v>2311</v>
      </c>
      <c r="G450" s="487" t="s">
        <v>2312</v>
      </c>
      <c r="H450" s="491"/>
      <c r="I450" s="491"/>
      <c r="J450" s="487"/>
      <c r="K450" s="487"/>
      <c r="L450" s="491">
        <v>5</v>
      </c>
      <c r="M450" s="491">
        <v>390</v>
      </c>
      <c r="N450" s="487">
        <v>1</v>
      </c>
      <c r="O450" s="487">
        <v>78</v>
      </c>
      <c r="P450" s="491"/>
      <c r="Q450" s="491"/>
      <c r="R450" s="513"/>
      <c r="S450" s="492"/>
    </row>
    <row r="451" spans="1:19" ht="14.45" customHeight="1" x14ac:dyDescent="0.2">
      <c r="A451" s="486" t="s">
        <v>2280</v>
      </c>
      <c r="B451" s="487" t="s">
        <v>2342</v>
      </c>
      <c r="C451" s="487" t="s">
        <v>468</v>
      </c>
      <c r="D451" s="487" t="s">
        <v>2277</v>
      </c>
      <c r="E451" s="487" t="s">
        <v>2284</v>
      </c>
      <c r="F451" s="487" t="s">
        <v>2349</v>
      </c>
      <c r="G451" s="487" t="s">
        <v>2350</v>
      </c>
      <c r="H451" s="491"/>
      <c r="I451" s="491"/>
      <c r="J451" s="487"/>
      <c r="K451" s="487"/>
      <c r="L451" s="491">
        <v>1</v>
      </c>
      <c r="M451" s="491">
        <v>358</v>
      </c>
      <c r="N451" s="487">
        <v>1</v>
      </c>
      <c r="O451" s="487">
        <v>358</v>
      </c>
      <c r="P451" s="491"/>
      <c r="Q451" s="491"/>
      <c r="R451" s="513"/>
      <c r="S451" s="492"/>
    </row>
    <row r="452" spans="1:19" ht="14.45" customHeight="1" x14ac:dyDescent="0.2">
      <c r="A452" s="486" t="s">
        <v>2280</v>
      </c>
      <c r="B452" s="487" t="s">
        <v>2342</v>
      </c>
      <c r="C452" s="487" t="s">
        <v>468</v>
      </c>
      <c r="D452" s="487" t="s">
        <v>2270</v>
      </c>
      <c r="E452" s="487" t="s">
        <v>2284</v>
      </c>
      <c r="F452" s="487" t="s">
        <v>2285</v>
      </c>
      <c r="G452" s="487" t="s">
        <v>2286</v>
      </c>
      <c r="H452" s="491"/>
      <c r="I452" s="491"/>
      <c r="J452" s="487"/>
      <c r="K452" s="487"/>
      <c r="L452" s="491">
        <v>1</v>
      </c>
      <c r="M452" s="491">
        <v>38</v>
      </c>
      <c r="N452" s="487">
        <v>1</v>
      </c>
      <c r="O452" s="487">
        <v>38</v>
      </c>
      <c r="P452" s="491"/>
      <c r="Q452" s="491"/>
      <c r="R452" s="513"/>
      <c r="S452" s="492"/>
    </row>
    <row r="453" spans="1:19" ht="14.45" customHeight="1" x14ac:dyDescent="0.2">
      <c r="A453" s="486" t="s">
        <v>2280</v>
      </c>
      <c r="B453" s="487" t="s">
        <v>2342</v>
      </c>
      <c r="C453" s="487" t="s">
        <v>468</v>
      </c>
      <c r="D453" s="487" t="s">
        <v>2270</v>
      </c>
      <c r="E453" s="487" t="s">
        <v>2284</v>
      </c>
      <c r="F453" s="487" t="s">
        <v>2295</v>
      </c>
      <c r="G453" s="487" t="s">
        <v>2296</v>
      </c>
      <c r="H453" s="491"/>
      <c r="I453" s="491"/>
      <c r="J453" s="487"/>
      <c r="K453" s="487"/>
      <c r="L453" s="491">
        <v>2</v>
      </c>
      <c r="M453" s="491">
        <v>66.67</v>
      </c>
      <c r="N453" s="487">
        <v>1</v>
      </c>
      <c r="O453" s="487">
        <v>33.335000000000001</v>
      </c>
      <c r="P453" s="491"/>
      <c r="Q453" s="491"/>
      <c r="R453" s="513"/>
      <c r="S453" s="492"/>
    </row>
    <row r="454" spans="1:19" ht="14.45" customHeight="1" x14ac:dyDescent="0.2">
      <c r="A454" s="486" t="s">
        <v>2280</v>
      </c>
      <c r="B454" s="487" t="s">
        <v>2342</v>
      </c>
      <c r="C454" s="487" t="s">
        <v>468</v>
      </c>
      <c r="D454" s="487" t="s">
        <v>2270</v>
      </c>
      <c r="E454" s="487" t="s">
        <v>2284</v>
      </c>
      <c r="F454" s="487" t="s">
        <v>2297</v>
      </c>
      <c r="G454" s="487" t="s">
        <v>2298</v>
      </c>
      <c r="H454" s="491"/>
      <c r="I454" s="491"/>
      <c r="J454" s="487"/>
      <c r="K454" s="487"/>
      <c r="L454" s="491">
        <v>1</v>
      </c>
      <c r="M454" s="491">
        <v>38</v>
      </c>
      <c r="N454" s="487">
        <v>1</v>
      </c>
      <c r="O454" s="487">
        <v>38</v>
      </c>
      <c r="P454" s="491"/>
      <c r="Q454" s="491"/>
      <c r="R454" s="513"/>
      <c r="S454" s="492"/>
    </row>
    <row r="455" spans="1:19" ht="14.45" customHeight="1" x14ac:dyDescent="0.2">
      <c r="A455" s="486" t="s">
        <v>2280</v>
      </c>
      <c r="B455" s="487" t="s">
        <v>2342</v>
      </c>
      <c r="C455" s="487" t="s">
        <v>468</v>
      </c>
      <c r="D455" s="487" t="s">
        <v>2270</v>
      </c>
      <c r="E455" s="487" t="s">
        <v>2284</v>
      </c>
      <c r="F455" s="487" t="s">
        <v>2347</v>
      </c>
      <c r="G455" s="487" t="s">
        <v>2348</v>
      </c>
      <c r="H455" s="491"/>
      <c r="I455" s="491"/>
      <c r="J455" s="487"/>
      <c r="K455" s="487"/>
      <c r="L455" s="491">
        <v>3</v>
      </c>
      <c r="M455" s="491">
        <v>537</v>
      </c>
      <c r="N455" s="487">
        <v>1</v>
      </c>
      <c r="O455" s="487">
        <v>179</v>
      </c>
      <c r="P455" s="491"/>
      <c r="Q455" s="491"/>
      <c r="R455" s="513"/>
      <c r="S455" s="492"/>
    </row>
    <row r="456" spans="1:19" ht="14.45" customHeight="1" x14ac:dyDescent="0.2">
      <c r="A456" s="486" t="s">
        <v>2280</v>
      </c>
      <c r="B456" s="487" t="s">
        <v>2342</v>
      </c>
      <c r="C456" s="487" t="s">
        <v>468</v>
      </c>
      <c r="D456" s="487" t="s">
        <v>2270</v>
      </c>
      <c r="E456" s="487" t="s">
        <v>2284</v>
      </c>
      <c r="F456" s="487" t="s">
        <v>2309</v>
      </c>
      <c r="G456" s="487" t="s">
        <v>2310</v>
      </c>
      <c r="H456" s="491"/>
      <c r="I456" s="491"/>
      <c r="J456" s="487"/>
      <c r="K456" s="487"/>
      <c r="L456" s="491">
        <v>3</v>
      </c>
      <c r="M456" s="491">
        <v>678</v>
      </c>
      <c r="N456" s="487">
        <v>1</v>
      </c>
      <c r="O456" s="487">
        <v>226</v>
      </c>
      <c r="P456" s="491"/>
      <c r="Q456" s="491"/>
      <c r="R456" s="513"/>
      <c r="S456" s="492"/>
    </row>
    <row r="457" spans="1:19" ht="14.45" customHeight="1" x14ac:dyDescent="0.2">
      <c r="A457" s="486" t="s">
        <v>2280</v>
      </c>
      <c r="B457" s="487" t="s">
        <v>2342</v>
      </c>
      <c r="C457" s="487" t="s">
        <v>468</v>
      </c>
      <c r="D457" s="487" t="s">
        <v>2270</v>
      </c>
      <c r="E457" s="487" t="s">
        <v>2284</v>
      </c>
      <c r="F457" s="487" t="s">
        <v>2311</v>
      </c>
      <c r="G457" s="487" t="s">
        <v>2312</v>
      </c>
      <c r="H457" s="491"/>
      <c r="I457" s="491"/>
      <c r="J457" s="487"/>
      <c r="K457" s="487"/>
      <c r="L457" s="491">
        <v>3</v>
      </c>
      <c r="M457" s="491">
        <v>234</v>
      </c>
      <c r="N457" s="487">
        <v>1</v>
      </c>
      <c r="O457" s="487">
        <v>78</v>
      </c>
      <c r="P457" s="491"/>
      <c r="Q457" s="491"/>
      <c r="R457" s="513"/>
      <c r="S457" s="492"/>
    </row>
    <row r="458" spans="1:19" ht="14.45" customHeight="1" x14ac:dyDescent="0.2">
      <c r="A458" s="486" t="s">
        <v>2280</v>
      </c>
      <c r="B458" s="487" t="s">
        <v>2342</v>
      </c>
      <c r="C458" s="487" t="s">
        <v>468</v>
      </c>
      <c r="D458" s="487" t="s">
        <v>2270</v>
      </c>
      <c r="E458" s="487" t="s">
        <v>2284</v>
      </c>
      <c r="F458" s="487" t="s">
        <v>2315</v>
      </c>
      <c r="G458" s="487" t="s">
        <v>2316</v>
      </c>
      <c r="H458" s="491"/>
      <c r="I458" s="491"/>
      <c r="J458" s="487"/>
      <c r="K458" s="487"/>
      <c r="L458" s="491">
        <v>1</v>
      </c>
      <c r="M458" s="491">
        <v>61</v>
      </c>
      <c r="N458" s="487">
        <v>1</v>
      </c>
      <c r="O458" s="487">
        <v>61</v>
      </c>
      <c r="P458" s="491"/>
      <c r="Q458" s="491"/>
      <c r="R458" s="513"/>
      <c r="S458" s="492"/>
    </row>
    <row r="459" spans="1:19" ht="14.45" customHeight="1" x14ac:dyDescent="0.2">
      <c r="A459" s="486" t="s">
        <v>2280</v>
      </c>
      <c r="B459" s="487" t="s">
        <v>2342</v>
      </c>
      <c r="C459" s="487" t="s">
        <v>468</v>
      </c>
      <c r="D459" s="487" t="s">
        <v>2275</v>
      </c>
      <c r="E459" s="487" t="s">
        <v>2284</v>
      </c>
      <c r="F459" s="487" t="s">
        <v>2285</v>
      </c>
      <c r="G459" s="487" t="s">
        <v>2286</v>
      </c>
      <c r="H459" s="491">
        <v>2</v>
      </c>
      <c r="I459" s="491">
        <v>74</v>
      </c>
      <c r="J459" s="487"/>
      <c r="K459" s="487">
        <v>37</v>
      </c>
      <c r="L459" s="491"/>
      <c r="M459" s="491"/>
      <c r="N459" s="487"/>
      <c r="O459" s="487"/>
      <c r="P459" s="491"/>
      <c r="Q459" s="491"/>
      <c r="R459" s="513"/>
      <c r="S459" s="492"/>
    </row>
    <row r="460" spans="1:19" ht="14.45" customHeight="1" x14ac:dyDescent="0.2">
      <c r="A460" s="486" t="s">
        <v>2280</v>
      </c>
      <c r="B460" s="487" t="s">
        <v>2342</v>
      </c>
      <c r="C460" s="487" t="s">
        <v>468</v>
      </c>
      <c r="D460" s="487" t="s">
        <v>2275</v>
      </c>
      <c r="E460" s="487" t="s">
        <v>2284</v>
      </c>
      <c r="F460" s="487" t="s">
        <v>2295</v>
      </c>
      <c r="G460" s="487" t="s">
        <v>2296</v>
      </c>
      <c r="H460" s="491">
        <v>2</v>
      </c>
      <c r="I460" s="491">
        <v>66.66</v>
      </c>
      <c r="J460" s="487">
        <v>2</v>
      </c>
      <c r="K460" s="487">
        <v>33.33</v>
      </c>
      <c r="L460" s="491">
        <v>1</v>
      </c>
      <c r="M460" s="491">
        <v>33.33</v>
      </c>
      <c r="N460" s="487">
        <v>1</v>
      </c>
      <c r="O460" s="487">
        <v>33.33</v>
      </c>
      <c r="P460" s="491"/>
      <c r="Q460" s="491"/>
      <c r="R460" s="513"/>
      <c r="S460" s="492"/>
    </row>
    <row r="461" spans="1:19" ht="14.45" customHeight="1" x14ac:dyDescent="0.2">
      <c r="A461" s="486" t="s">
        <v>2280</v>
      </c>
      <c r="B461" s="487" t="s">
        <v>2342</v>
      </c>
      <c r="C461" s="487" t="s">
        <v>468</v>
      </c>
      <c r="D461" s="487" t="s">
        <v>2275</v>
      </c>
      <c r="E461" s="487" t="s">
        <v>2284</v>
      </c>
      <c r="F461" s="487" t="s">
        <v>2347</v>
      </c>
      <c r="G461" s="487" t="s">
        <v>2348</v>
      </c>
      <c r="H461" s="491">
        <v>5</v>
      </c>
      <c r="I461" s="491">
        <v>890</v>
      </c>
      <c r="J461" s="487">
        <v>1.2430167597765363</v>
      </c>
      <c r="K461" s="487">
        <v>178</v>
      </c>
      <c r="L461" s="491">
        <v>4</v>
      </c>
      <c r="M461" s="491">
        <v>716</v>
      </c>
      <c r="N461" s="487">
        <v>1</v>
      </c>
      <c r="O461" s="487">
        <v>179</v>
      </c>
      <c r="P461" s="491"/>
      <c r="Q461" s="491"/>
      <c r="R461" s="513"/>
      <c r="S461" s="492"/>
    </row>
    <row r="462" spans="1:19" ht="14.45" customHeight="1" x14ac:dyDescent="0.2">
      <c r="A462" s="486" t="s">
        <v>2280</v>
      </c>
      <c r="B462" s="487" t="s">
        <v>2342</v>
      </c>
      <c r="C462" s="487" t="s">
        <v>468</v>
      </c>
      <c r="D462" s="487" t="s">
        <v>2275</v>
      </c>
      <c r="E462" s="487" t="s">
        <v>2284</v>
      </c>
      <c r="F462" s="487" t="s">
        <v>2309</v>
      </c>
      <c r="G462" s="487" t="s">
        <v>2310</v>
      </c>
      <c r="H462" s="491"/>
      <c r="I462" s="491"/>
      <c r="J462" s="487"/>
      <c r="K462" s="487"/>
      <c r="L462" s="491">
        <v>4</v>
      </c>
      <c r="M462" s="491">
        <v>904</v>
      </c>
      <c r="N462" s="487">
        <v>1</v>
      </c>
      <c r="O462" s="487">
        <v>226</v>
      </c>
      <c r="P462" s="491"/>
      <c r="Q462" s="491"/>
      <c r="R462" s="513"/>
      <c r="S462" s="492"/>
    </row>
    <row r="463" spans="1:19" ht="14.45" customHeight="1" x14ac:dyDescent="0.2">
      <c r="A463" s="486" t="s">
        <v>2280</v>
      </c>
      <c r="B463" s="487" t="s">
        <v>2342</v>
      </c>
      <c r="C463" s="487" t="s">
        <v>468</v>
      </c>
      <c r="D463" s="487" t="s">
        <v>2275</v>
      </c>
      <c r="E463" s="487" t="s">
        <v>2284</v>
      </c>
      <c r="F463" s="487" t="s">
        <v>2311</v>
      </c>
      <c r="G463" s="487" t="s">
        <v>2312</v>
      </c>
      <c r="H463" s="491"/>
      <c r="I463" s="491"/>
      <c r="J463" s="487"/>
      <c r="K463" s="487"/>
      <c r="L463" s="491">
        <v>4</v>
      </c>
      <c r="M463" s="491">
        <v>312</v>
      </c>
      <c r="N463" s="487">
        <v>1</v>
      </c>
      <c r="O463" s="487">
        <v>78</v>
      </c>
      <c r="P463" s="491"/>
      <c r="Q463" s="491"/>
      <c r="R463" s="513"/>
      <c r="S463" s="492"/>
    </row>
    <row r="464" spans="1:19" ht="14.45" customHeight="1" x14ac:dyDescent="0.2">
      <c r="A464" s="486" t="s">
        <v>2280</v>
      </c>
      <c r="B464" s="487" t="s">
        <v>2353</v>
      </c>
      <c r="C464" s="487" t="s">
        <v>468</v>
      </c>
      <c r="D464" s="487" t="s">
        <v>520</v>
      </c>
      <c r="E464" s="487" t="s">
        <v>2284</v>
      </c>
      <c r="F464" s="487" t="s">
        <v>2285</v>
      </c>
      <c r="G464" s="487" t="s">
        <v>2286</v>
      </c>
      <c r="H464" s="491"/>
      <c r="I464" s="491"/>
      <c r="J464" s="487"/>
      <c r="K464" s="487"/>
      <c r="L464" s="491"/>
      <c r="M464" s="491"/>
      <c r="N464" s="487"/>
      <c r="O464" s="487"/>
      <c r="P464" s="491">
        <v>0</v>
      </c>
      <c r="Q464" s="491">
        <v>0</v>
      </c>
      <c r="R464" s="513"/>
      <c r="S464" s="492"/>
    </row>
    <row r="465" spans="1:19" ht="14.45" customHeight="1" x14ac:dyDescent="0.2">
      <c r="A465" s="486" t="s">
        <v>2280</v>
      </c>
      <c r="B465" s="487" t="s">
        <v>2353</v>
      </c>
      <c r="C465" s="487" t="s">
        <v>468</v>
      </c>
      <c r="D465" s="487" t="s">
        <v>520</v>
      </c>
      <c r="E465" s="487" t="s">
        <v>2284</v>
      </c>
      <c r="F465" s="487" t="s">
        <v>2356</v>
      </c>
      <c r="G465" s="487" t="s">
        <v>2357</v>
      </c>
      <c r="H465" s="491"/>
      <c r="I465" s="491"/>
      <c r="J465" s="487"/>
      <c r="K465" s="487"/>
      <c r="L465" s="491"/>
      <c r="M465" s="491"/>
      <c r="N465" s="487"/>
      <c r="O465" s="487"/>
      <c r="P465" s="491">
        <v>0</v>
      </c>
      <c r="Q465" s="491">
        <v>0</v>
      </c>
      <c r="R465" s="513"/>
      <c r="S465" s="492"/>
    </row>
    <row r="466" spans="1:19" ht="14.45" customHeight="1" x14ac:dyDescent="0.2">
      <c r="A466" s="486" t="s">
        <v>2280</v>
      </c>
      <c r="B466" s="487" t="s">
        <v>2353</v>
      </c>
      <c r="C466" s="487" t="s">
        <v>468</v>
      </c>
      <c r="D466" s="487" t="s">
        <v>520</v>
      </c>
      <c r="E466" s="487" t="s">
        <v>2284</v>
      </c>
      <c r="F466" s="487" t="s">
        <v>2309</v>
      </c>
      <c r="G466" s="487" t="s">
        <v>2310</v>
      </c>
      <c r="H466" s="491"/>
      <c r="I466" s="491"/>
      <c r="J466" s="487"/>
      <c r="K466" s="487"/>
      <c r="L466" s="491">
        <v>1</v>
      </c>
      <c r="M466" s="491">
        <v>226</v>
      </c>
      <c r="N466" s="487">
        <v>1</v>
      </c>
      <c r="O466" s="487">
        <v>226</v>
      </c>
      <c r="P466" s="491"/>
      <c r="Q466" s="491"/>
      <c r="R466" s="513"/>
      <c r="S466" s="492"/>
    </row>
    <row r="467" spans="1:19" ht="14.45" customHeight="1" x14ac:dyDescent="0.2">
      <c r="A467" s="486" t="s">
        <v>2280</v>
      </c>
      <c r="B467" s="487" t="s">
        <v>2353</v>
      </c>
      <c r="C467" s="487" t="s">
        <v>468</v>
      </c>
      <c r="D467" s="487" t="s">
        <v>520</v>
      </c>
      <c r="E467" s="487" t="s">
        <v>2284</v>
      </c>
      <c r="F467" s="487" t="s">
        <v>2311</v>
      </c>
      <c r="G467" s="487" t="s">
        <v>2312</v>
      </c>
      <c r="H467" s="491"/>
      <c r="I467" s="491"/>
      <c r="J467" s="487"/>
      <c r="K467" s="487"/>
      <c r="L467" s="491">
        <v>2</v>
      </c>
      <c r="M467" s="491">
        <v>156</v>
      </c>
      <c r="N467" s="487">
        <v>1</v>
      </c>
      <c r="O467" s="487">
        <v>78</v>
      </c>
      <c r="P467" s="491">
        <v>0</v>
      </c>
      <c r="Q467" s="491">
        <v>0</v>
      </c>
      <c r="R467" s="513">
        <v>0</v>
      </c>
      <c r="S467" s="492"/>
    </row>
    <row r="468" spans="1:19" ht="14.45" customHeight="1" x14ac:dyDescent="0.2">
      <c r="A468" s="486" t="s">
        <v>2280</v>
      </c>
      <c r="B468" s="487" t="s">
        <v>2353</v>
      </c>
      <c r="C468" s="487" t="s">
        <v>468</v>
      </c>
      <c r="D468" s="487" t="s">
        <v>520</v>
      </c>
      <c r="E468" s="487" t="s">
        <v>2284</v>
      </c>
      <c r="F468" s="487" t="s">
        <v>2313</v>
      </c>
      <c r="G468" s="487" t="s">
        <v>2314</v>
      </c>
      <c r="H468" s="491"/>
      <c r="I468" s="491"/>
      <c r="J468" s="487"/>
      <c r="K468" s="487"/>
      <c r="L468" s="491">
        <v>1</v>
      </c>
      <c r="M468" s="491">
        <v>226</v>
      </c>
      <c r="N468" s="487">
        <v>1</v>
      </c>
      <c r="O468" s="487">
        <v>226</v>
      </c>
      <c r="P468" s="491">
        <v>0</v>
      </c>
      <c r="Q468" s="491">
        <v>0</v>
      </c>
      <c r="R468" s="513">
        <v>0</v>
      </c>
      <c r="S468" s="492"/>
    </row>
    <row r="469" spans="1:19" ht="14.45" customHeight="1" x14ac:dyDescent="0.2">
      <c r="A469" s="486" t="s">
        <v>2280</v>
      </c>
      <c r="B469" s="487" t="s">
        <v>2353</v>
      </c>
      <c r="C469" s="487" t="s">
        <v>468</v>
      </c>
      <c r="D469" s="487" t="s">
        <v>522</v>
      </c>
      <c r="E469" s="487" t="s">
        <v>2284</v>
      </c>
      <c r="F469" s="487" t="s">
        <v>2354</v>
      </c>
      <c r="G469" s="487" t="s">
        <v>2355</v>
      </c>
      <c r="H469" s="491"/>
      <c r="I469" s="491"/>
      <c r="J469" s="487"/>
      <c r="K469" s="487"/>
      <c r="L469" s="491">
        <v>1</v>
      </c>
      <c r="M469" s="491">
        <v>179</v>
      </c>
      <c r="N469" s="487">
        <v>1</v>
      </c>
      <c r="O469" s="487">
        <v>179</v>
      </c>
      <c r="P469" s="491"/>
      <c r="Q469" s="491"/>
      <c r="R469" s="513"/>
      <c r="S469" s="492"/>
    </row>
    <row r="470" spans="1:19" ht="14.45" customHeight="1" x14ac:dyDescent="0.2">
      <c r="A470" s="486" t="s">
        <v>2280</v>
      </c>
      <c r="B470" s="487" t="s">
        <v>2353</v>
      </c>
      <c r="C470" s="487" t="s">
        <v>468</v>
      </c>
      <c r="D470" s="487" t="s">
        <v>522</v>
      </c>
      <c r="E470" s="487" t="s">
        <v>2284</v>
      </c>
      <c r="F470" s="487" t="s">
        <v>2311</v>
      </c>
      <c r="G470" s="487" t="s">
        <v>2312</v>
      </c>
      <c r="H470" s="491"/>
      <c r="I470" s="491"/>
      <c r="J470" s="487"/>
      <c r="K470" s="487"/>
      <c r="L470" s="491">
        <v>1</v>
      </c>
      <c r="M470" s="491">
        <v>78</v>
      </c>
      <c r="N470" s="487">
        <v>1</v>
      </c>
      <c r="O470" s="487">
        <v>78</v>
      </c>
      <c r="P470" s="491"/>
      <c r="Q470" s="491"/>
      <c r="R470" s="513"/>
      <c r="S470" s="492"/>
    </row>
    <row r="471" spans="1:19" ht="14.45" customHeight="1" x14ac:dyDescent="0.2">
      <c r="A471" s="486" t="s">
        <v>2280</v>
      </c>
      <c r="B471" s="487" t="s">
        <v>2353</v>
      </c>
      <c r="C471" s="487" t="s">
        <v>468</v>
      </c>
      <c r="D471" s="487" t="s">
        <v>522</v>
      </c>
      <c r="E471" s="487" t="s">
        <v>2284</v>
      </c>
      <c r="F471" s="487" t="s">
        <v>2313</v>
      </c>
      <c r="G471" s="487" t="s">
        <v>2314</v>
      </c>
      <c r="H471" s="491"/>
      <c r="I471" s="491"/>
      <c r="J471" s="487"/>
      <c r="K471" s="487"/>
      <c r="L471" s="491">
        <v>1</v>
      </c>
      <c r="M471" s="491">
        <v>226</v>
      </c>
      <c r="N471" s="487">
        <v>1</v>
      </c>
      <c r="O471" s="487">
        <v>226</v>
      </c>
      <c r="P471" s="491"/>
      <c r="Q471" s="491"/>
      <c r="R471" s="513"/>
      <c r="S471" s="492"/>
    </row>
    <row r="472" spans="1:19" ht="14.45" customHeight="1" x14ac:dyDescent="0.2">
      <c r="A472" s="486" t="s">
        <v>2280</v>
      </c>
      <c r="B472" s="487" t="s">
        <v>2358</v>
      </c>
      <c r="C472" s="487" t="s">
        <v>473</v>
      </c>
      <c r="D472" s="487" t="s">
        <v>2278</v>
      </c>
      <c r="E472" s="487" t="s">
        <v>2284</v>
      </c>
      <c r="F472" s="487" t="s">
        <v>2285</v>
      </c>
      <c r="G472" s="487" t="s">
        <v>2286</v>
      </c>
      <c r="H472" s="491"/>
      <c r="I472" s="491"/>
      <c r="J472" s="487"/>
      <c r="K472" s="487"/>
      <c r="L472" s="491">
        <v>4</v>
      </c>
      <c r="M472" s="491">
        <v>152</v>
      </c>
      <c r="N472" s="487">
        <v>1</v>
      </c>
      <c r="O472" s="487">
        <v>38</v>
      </c>
      <c r="P472" s="491"/>
      <c r="Q472" s="491"/>
      <c r="R472" s="513"/>
      <c r="S472" s="492"/>
    </row>
    <row r="473" spans="1:19" ht="14.45" customHeight="1" x14ac:dyDescent="0.2">
      <c r="A473" s="486" t="s">
        <v>2280</v>
      </c>
      <c r="B473" s="487" t="s">
        <v>2358</v>
      </c>
      <c r="C473" s="487" t="s">
        <v>473</v>
      </c>
      <c r="D473" s="487" t="s">
        <v>2278</v>
      </c>
      <c r="E473" s="487" t="s">
        <v>2284</v>
      </c>
      <c r="F473" s="487" t="s">
        <v>2359</v>
      </c>
      <c r="G473" s="487" t="s">
        <v>2360</v>
      </c>
      <c r="H473" s="491">
        <v>1</v>
      </c>
      <c r="I473" s="491">
        <v>178</v>
      </c>
      <c r="J473" s="487">
        <v>0.994413407821229</v>
      </c>
      <c r="K473" s="487">
        <v>178</v>
      </c>
      <c r="L473" s="491">
        <v>1</v>
      </c>
      <c r="M473" s="491">
        <v>179</v>
      </c>
      <c r="N473" s="487">
        <v>1</v>
      </c>
      <c r="O473" s="487">
        <v>179</v>
      </c>
      <c r="P473" s="491"/>
      <c r="Q473" s="491"/>
      <c r="R473" s="513"/>
      <c r="S473" s="492"/>
    </row>
    <row r="474" spans="1:19" ht="14.45" customHeight="1" x14ac:dyDescent="0.2">
      <c r="A474" s="486" t="s">
        <v>2280</v>
      </c>
      <c r="B474" s="487" t="s">
        <v>2358</v>
      </c>
      <c r="C474" s="487" t="s">
        <v>473</v>
      </c>
      <c r="D474" s="487" t="s">
        <v>2278</v>
      </c>
      <c r="E474" s="487" t="s">
        <v>2284</v>
      </c>
      <c r="F474" s="487" t="s">
        <v>2295</v>
      </c>
      <c r="G474" s="487" t="s">
        <v>2296</v>
      </c>
      <c r="H474" s="491">
        <v>2</v>
      </c>
      <c r="I474" s="491">
        <v>66.67</v>
      </c>
      <c r="J474" s="487">
        <v>0.33336666833341677</v>
      </c>
      <c r="K474" s="487">
        <v>33.335000000000001</v>
      </c>
      <c r="L474" s="491">
        <v>6</v>
      </c>
      <c r="M474" s="491">
        <v>199.98999999999995</v>
      </c>
      <c r="N474" s="487">
        <v>1</v>
      </c>
      <c r="O474" s="487">
        <v>33.331666666666656</v>
      </c>
      <c r="P474" s="491">
        <v>1</v>
      </c>
      <c r="Q474" s="491">
        <v>33.33</v>
      </c>
      <c r="R474" s="513">
        <v>0.16665833291664586</v>
      </c>
      <c r="S474" s="492">
        <v>33.33</v>
      </c>
    </row>
    <row r="475" spans="1:19" ht="14.45" customHeight="1" x14ac:dyDescent="0.2">
      <c r="A475" s="486" t="s">
        <v>2280</v>
      </c>
      <c r="B475" s="487" t="s">
        <v>2358</v>
      </c>
      <c r="C475" s="487" t="s">
        <v>473</v>
      </c>
      <c r="D475" s="487" t="s">
        <v>2278</v>
      </c>
      <c r="E475" s="487" t="s">
        <v>2284</v>
      </c>
      <c r="F475" s="487" t="s">
        <v>2361</v>
      </c>
      <c r="G475" s="487" t="s">
        <v>2362</v>
      </c>
      <c r="H475" s="491">
        <v>1</v>
      </c>
      <c r="I475" s="491">
        <v>702</v>
      </c>
      <c r="J475" s="487">
        <v>0.19858557284299858</v>
      </c>
      <c r="K475" s="487">
        <v>702</v>
      </c>
      <c r="L475" s="491">
        <v>5</v>
      </c>
      <c r="M475" s="491">
        <v>3535</v>
      </c>
      <c r="N475" s="487">
        <v>1</v>
      </c>
      <c r="O475" s="487">
        <v>707</v>
      </c>
      <c r="P475" s="491">
        <v>1</v>
      </c>
      <c r="Q475" s="491">
        <v>711</v>
      </c>
      <c r="R475" s="513">
        <v>0.20113154172560113</v>
      </c>
      <c r="S475" s="492">
        <v>711</v>
      </c>
    </row>
    <row r="476" spans="1:19" ht="14.45" customHeight="1" x14ac:dyDescent="0.2">
      <c r="A476" s="486" t="s">
        <v>2363</v>
      </c>
      <c r="B476" s="487" t="s">
        <v>2364</v>
      </c>
      <c r="C476" s="487" t="s">
        <v>468</v>
      </c>
      <c r="D476" s="487" t="s">
        <v>2260</v>
      </c>
      <c r="E476" s="487" t="s">
        <v>2284</v>
      </c>
      <c r="F476" s="487" t="s">
        <v>2365</v>
      </c>
      <c r="G476" s="487" t="s">
        <v>2366</v>
      </c>
      <c r="H476" s="491"/>
      <c r="I476" s="491"/>
      <c r="J476" s="487"/>
      <c r="K476" s="487"/>
      <c r="L476" s="491"/>
      <c r="M476" s="491"/>
      <c r="N476" s="487"/>
      <c r="O476" s="487"/>
      <c r="P476" s="491">
        <v>74</v>
      </c>
      <c r="Q476" s="491">
        <v>9102</v>
      </c>
      <c r="R476" s="513"/>
      <c r="S476" s="492">
        <v>123</v>
      </c>
    </row>
    <row r="477" spans="1:19" ht="14.45" customHeight="1" x14ac:dyDescent="0.2">
      <c r="A477" s="486" t="s">
        <v>2363</v>
      </c>
      <c r="B477" s="487" t="s">
        <v>2364</v>
      </c>
      <c r="C477" s="487" t="s">
        <v>468</v>
      </c>
      <c r="D477" s="487" t="s">
        <v>2260</v>
      </c>
      <c r="E477" s="487" t="s">
        <v>2284</v>
      </c>
      <c r="F477" s="487" t="s">
        <v>2369</v>
      </c>
      <c r="G477" s="487" t="s">
        <v>2370</v>
      </c>
      <c r="H477" s="491">
        <v>92</v>
      </c>
      <c r="I477" s="491">
        <v>8004</v>
      </c>
      <c r="J477" s="487"/>
      <c r="K477" s="487">
        <v>87</v>
      </c>
      <c r="L477" s="491"/>
      <c r="M477" s="491"/>
      <c r="N477" s="487"/>
      <c r="O477" s="487"/>
      <c r="P477" s="491"/>
      <c r="Q477" s="491"/>
      <c r="R477" s="513"/>
      <c r="S477" s="492"/>
    </row>
    <row r="478" spans="1:19" ht="14.45" customHeight="1" x14ac:dyDescent="0.2">
      <c r="A478" s="486" t="s">
        <v>2363</v>
      </c>
      <c r="B478" s="487" t="s">
        <v>2364</v>
      </c>
      <c r="C478" s="487" t="s">
        <v>468</v>
      </c>
      <c r="D478" s="487" t="s">
        <v>2260</v>
      </c>
      <c r="E478" s="487" t="s">
        <v>2284</v>
      </c>
      <c r="F478" s="487" t="s">
        <v>2371</v>
      </c>
      <c r="G478" s="487" t="s">
        <v>2372</v>
      </c>
      <c r="H478" s="491">
        <v>108</v>
      </c>
      <c r="I478" s="491">
        <v>8856</v>
      </c>
      <c r="J478" s="487"/>
      <c r="K478" s="487">
        <v>82</v>
      </c>
      <c r="L478" s="491"/>
      <c r="M478" s="491"/>
      <c r="N478" s="487"/>
      <c r="O478" s="487"/>
      <c r="P478" s="491"/>
      <c r="Q478" s="491"/>
      <c r="R478" s="513"/>
      <c r="S478" s="492"/>
    </row>
    <row r="479" spans="1:19" ht="14.45" customHeight="1" x14ac:dyDescent="0.2">
      <c r="A479" s="486" t="s">
        <v>2363</v>
      </c>
      <c r="B479" s="487" t="s">
        <v>2364</v>
      </c>
      <c r="C479" s="487" t="s">
        <v>468</v>
      </c>
      <c r="D479" s="487" t="s">
        <v>2260</v>
      </c>
      <c r="E479" s="487" t="s">
        <v>2284</v>
      </c>
      <c r="F479" s="487" t="s">
        <v>2373</v>
      </c>
      <c r="G479" s="487" t="s">
        <v>2374</v>
      </c>
      <c r="H479" s="491">
        <v>43</v>
      </c>
      <c r="I479" s="491">
        <v>22403</v>
      </c>
      <c r="J479" s="487"/>
      <c r="K479" s="487">
        <v>521</v>
      </c>
      <c r="L479" s="491"/>
      <c r="M479" s="491"/>
      <c r="N479" s="487"/>
      <c r="O479" s="487"/>
      <c r="P479" s="491"/>
      <c r="Q479" s="491"/>
      <c r="R479" s="513"/>
      <c r="S479" s="492"/>
    </row>
    <row r="480" spans="1:19" ht="14.45" customHeight="1" x14ac:dyDescent="0.2">
      <c r="A480" s="486" t="s">
        <v>2363</v>
      </c>
      <c r="B480" s="487" t="s">
        <v>2364</v>
      </c>
      <c r="C480" s="487" t="s">
        <v>468</v>
      </c>
      <c r="D480" s="487" t="s">
        <v>2260</v>
      </c>
      <c r="E480" s="487" t="s">
        <v>2284</v>
      </c>
      <c r="F480" s="487" t="s">
        <v>2377</v>
      </c>
      <c r="G480" s="487" t="s">
        <v>2378</v>
      </c>
      <c r="H480" s="491">
        <v>36</v>
      </c>
      <c r="I480" s="491">
        <v>14796</v>
      </c>
      <c r="J480" s="487"/>
      <c r="K480" s="487">
        <v>411</v>
      </c>
      <c r="L480" s="491"/>
      <c r="M480" s="491"/>
      <c r="N480" s="487"/>
      <c r="O480" s="487"/>
      <c r="P480" s="491"/>
      <c r="Q480" s="491"/>
      <c r="R480" s="513"/>
      <c r="S480" s="492"/>
    </row>
    <row r="481" spans="1:19" ht="14.45" customHeight="1" x14ac:dyDescent="0.2">
      <c r="A481" s="486" t="s">
        <v>2363</v>
      </c>
      <c r="B481" s="487" t="s">
        <v>2364</v>
      </c>
      <c r="C481" s="487" t="s">
        <v>468</v>
      </c>
      <c r="D481" s="487" t="s">
        <v>2260</v>
      </c>
      <c r="E481" s="487" t="s">
        <v>2284</v>
      </c>
      <c r="F481" s="487" t="s">
        <v>2379</v>
      </c>
      <c r="G481" s="487" t="s">
        <v>2380</v>
      </c>
      <c r="H481" s="491">
        <v>73</v>
      </c>
      <c r="I481" s="491">
        <v>5986</v>
      </c>
      <c r="J481" s="487"/>
      <c r="K481" s="487">
        <v>82</v>
      </c>
      <c r="L481" s="491"/>
      <c r="M481" s="491"/>
      <c r="N481" s="487"/>
      <c r="O481" s="487"/>
      <c r="P481" s="491"/>
      <c r="Q481" s="491"/>
      <c r="R481" s="513"/>
      <c r="S481" s="492"/>
    </row>
    <row r="482" spans="1:19" ht="14.45" customHeight="1" x14ac:dyDescent="0.2">
      <c r="A482" s="486" t="s">
        <v>2363</v>
      </c>
      <c r="B482" s="487" t="s">
        <v>2364</v>
      </c>
      <c r="C482" s="487" t="s">
        <v>468</v>
      </c>
      <c r="D482" s="487" t="s">
        <v>2260</v>
      </c>
      <c r="E482" s="487" t="s">
        <v>2284</v>
      </c>
      <c r="F482" s="487" t="s">
        <v>2383</v>
      </c>
      <c r="G482" s="487" t="s">
        <v>2384</v>
      </c>
      <c r="H482" s="491">
        <v>32</v>
      </c>
      <c r="I482" s="491">
        <v>2176</v>
      </c>
      <c r="J482" s="487"/>
      <c r="K482" s="487">
        <v>68</v>
      </c>
      <c r="L482" s="491"/>
      <c r="M482" s="491"/>
      <c r="N482" s="487"/>
      <c r="O482" s="487"/>
      <c r="P482" s="491"/>
      <c r="Q482" s="491"/>
      <c r="R482" s="513"/>
      <c r="S482" s="492"/>
    </row>
    <row r="483" spans="1:19" ht="14.45" customHeight="1" x14ac:dyDescent="0.2">
      <c r="A483" s="486" t="s">
        <v>2363</v>
      </c>
      <c r="B483" s="487" t="s">
        <v>2364</v>
      </c>
      <c r="C483" s="487" t="s">
        <v>468</v>
      </c>
      <c r="D483" s="487" t="s">
        <v>2260</v>
      </c>
      <c r="E483" s="487" t="s">
        <v>2284</v>
      </c>
      <c r="F483" s="487" t="s">
        <v>2389</v>
      </c>
      <c r="G483" s="487" t="s">
        <v>2390</v>
      </c>
      <c r="H483" s="491">
        <v>1</v>
      </c>
      <c r="I483" s="491">
        <v>164</v>
      </c>
      <c r="J483" s="487"/>
      <c r="K483" s="487">
        <v>164</v>
      </c>
      <c r="L483" s="491"/>
      <c r="M483" s="491"/>
      <c r="N483" s="487"/>
      <c r="O483" s="487"/>
      <c r="P483" s="491"/>
      <c r="Q483" s="491"/>
      <c r="R483" s="513"/>
      <c r="S483" s="492"/>
    </row>
    <row r="484" spans="1:19" ht="14.45" customHeight="1" x14ac:dyDescent="0.2">
      <c r="A484" s="486" t="s">
        <v>2363</v>
      </c>
      <c r="B484" s="487" t="s">
        <v>2364</v>
      </c>
      <c r="C484" s="487" t="s">
        <v>468</v>
      </c>
      <c r="D484" s="487" t="s">
        <v>2276</v>
      </c>
      <c r="E484" s="487" t="s">
        <v>2284</v>
      </c>
      <c r="F484" s="487" t="s">
        <v>2367</v>
      </c>
      <c r="G484" s="487" t="s">
        <v>2368</v>
      </c>
      <c r="H484" s="491">
        <v>6</v>
      </c>
      <c r="I484" s="491">
        <v>984</v>
      </c>
      <c r="J484" s="487"/>
      <c r="K484" s="487">
        <v>164</v>
      </c>
      <c r="L484" s="491"/>
      <c r="M484" s="491"/>
      <c r="N484" s="487"/>
      <c r="O484" s="487"/>
      <c r="P484" s="491"/>
      <c r="Q484" s="491"/>
      <c r="R484" s="513"/>
      <c r="S484" s="492"/>
    </row>
    <row r="485" spans="1:19" ht="14.45" customHeight="1" x14ac:dyDescent="0.2">
      <c r="A485" s="486" t="s">
        <v>2363</v>
      </c>
      <c r="B485" s="487" t="s">
        <v>2364</v>
      </c>
      <c r="C485" s="487" t="s">
        <v>468</v>
      </c>
      <c r="D485" s="487" t="s">
        <v>2276</v>
      </c>
      <c r="E485" s="487" t="s">
        <v>2284</v>
      </c>
      <c r="F485" s="487" t="s">
        <v>2369</v>
      </c>
      <c r="G485" s="487" t="s">
        <v>2370</v>
      </c>
      <c r="H485" s="491">
        <v>734</v>
      </c>
      <c r="I485" s="491">
        <v>63858</v>
      </c>
      <c r="J485" s="487"/>
      <c r="K485" s="487">
        <v>87</v>
      </c>
      <c r="L485" s="491"/>
      <c r="M485" s="491"/>
      <c r="N485" s="487"/>
      <c r="O485" s="487"/>
      <c r="P485" s="491"/>
      <c r="Q485" s="491"/>
      <c r="R485" s="513"/>
      <c r="S485" s="492"/>
    </row>
    <row r="486" spans="1:19" ht="14.45" customHeight="1" x14ac:dyDescent="0.2">
      <c r="A486" s="486" t="s">
        <v>2363</v>
      </c>
      <c r="B486" s="487" t="s">
        <v>2364</v>
      </c>
      <c r="C486" s="487" t="s">
        <v>468</v>
      </c>
      <c r="D486" s="487" t="s">
        <v>2276</v>
      </c>
      <c r="E486" s="487" t="s">
        <v>2284</v>
      </c>
      <c r="F486" s="487" t="s">
        <v>2371</v>
      </c>
      <c r="G486" s="487" t="s">
        <v>2372</v>
      </c>
      <c r="H486" s="491">
        <v>331</v>
      </c>
      <c r="I486" s="491">
        <v>27142</v>
      </c>
      <c r="J486" s="487"/>
      <c r="K486" s="487">
        <v>82</v>
      </c>
      <c r="L486" s="491"/>
      <c r="M486" s="491"/>
      <c r="N486" s="487"/>
      <c r="O486" s="487"/>
      <c r="P486" s="491"/>
      <c r="Q486" s="491"/>
      <c r="R486" s="513"/>
      <c r="S486" s="492"/>
    </row>
    <row r="487" spans="1:19" ht="14.45" customHeight="1" x14ac:dyDescent="0.2">
      <c r="A487" s="486" t="s">
        <v>2363</v>
      </c>
      <c r="B487" s="487" t="s">
        <v>2364</v>
      </c>
      <c r="C487" s="487" t="s">
        <v>468</v>
      </c>
      <c r="D487" s="487" t="s">
        <v>2276</v>
      </c>
      <c r="E487" s="487" t="s">
        <v>2284</v>
      </c>
      <c r="F487" s="487" t="s">
        <v>2373</v>
      </c>
      <c r="G487" s="487" t="s">
        <v>2374</v>
      </c>
      <c r="H487" s="491">
        <v>49</v>
      </c>
      <c r="I487" s="491">
        <v>25529</v>
      </c>
      <c r="J487" s="487"/>
      <c r="K487" s="487">
        <v>521</v>
      </c>
      <c r="L487" s="491"/>
      <c r="M487" s="491"/>
      <c r="N487" s="487"/>
      <c r="O487" s="487"/>
      <c r="P487" s="491"/>
      <c r="Q487" s="491"/>
      <c r="R487" s="513"/>
      <c r="S487" s="492"/>
    </row>
    <row r="488" spans="1:19" ht="14.45" customHeight="1" x14ac:dyDescent="0.2">
      <c r="A488" s="486" t="s">
        <v>2363</v>
      </c>
      <c r="B488" s="487" t="s">
        <v>2364</v>
      </c>
      <c r="C488" s="487" t="s">
        <v>468</v>
      </c>
      <c r="D488" s="487" t="s">
        <v>2276</v>
      </c>
      <c r="E488" s="487" t="s">
        <v>2284</v>
      </c>
      <c r="F488" s="487" t="s">
        <v>2377</v>
      </c>
      <c r="G488" s="487" t="s">
        <v>2378</v>
      </c>
      <c r="H488" s="491">
        <v>18</v>
      </c>
      <c r="I488" s="491">
        <v>7398</v>
      </c>
      <c r="J488" s="487"/>
      <c r="K488" s="487">
        <v>411</v>
      </c>
      <c r="L488" s="491"/>
      <c r="M488" s="491"/>
      <c r="N488" s="487"/>
      <c r="O488" s="487"/>
      <c r="P488" s="491"/>
      <c r="Q488" s="491"/>
      <c r="R488" s="513"/>
      <c r="S488" s="492"/>
    </row>
    <row r="489" spans="1:19" ht="14.45" customHeight="1" x14ac:dyDescent="0.2">
      <c r="A489" s="486" t="s">
        <v>2363</v>
      </c>
      <c r="B489" s="487" t="s">
        <v>2364</v>
      </c>
      <c r="C489" s="487" t="s">
        <v>468</v>
      </c>
      <c r="D489" s="487" t="s">
        <v>2276</v>
      </c>
      <c r="E489" s="487" t="s">
        <v>2284</v>
      </c>
      <c r="F489" s="487" t="s">
        <v>2379</v>
      </c>
      <c r="G489" s="487" t="s">
        <v>2380</v>
      </c>
      <c r="H489" s="491">
        <v>174</v>
      </c>
      <c r="I489" s="491">
        <v>14268</v>
      </c>
      <c r="J489" s="487"/>
      <c r="K489" s="487">
        <v>82</v>
      </c>
      <c r="L489" s="491"/>
      <c r="M489" s="491"/>
      <c r="N489" s="487"/>
      <c r="O489" s="487"/>
      <c r="P489" s="491"/>
      <c r="Q489" s="491"/>
      <c r="R489" s="513"/>
      <c r="S489" s="492"/>
    </row>
    <row r="490" spans="1:19" ht="14.45" customHeight="1" x14ac:dyDescent="0.2">
      <c r="A490" s="486" t="s">
        <v>2363</v>
      </c>
      <c r="B490" s="487" t="s">
        <v>2364</v>
      </c>
      <c r="C490" s="487" t="s">
        <v>468</v>
      </c>
      <c r="D490" s="487" t="s">
        <v>2276</v>
      </c>
      <c r="E490" s="487" t="s">
        <v>2284</v>
      </c>
      <c r="F490" s="487" t="s">
        <v>2381</v>
      </c>
      <c r="G490" s="487" t="s">
        <v>2382</v>
      </c>
      <c r="H490" s="491">
        <v>16</v>
      </c>
      <c r="I490" s="491">
        <v>1744</v>
      </c>
      <c r="J490" s="487"/>
      <c r="K490" s="487">
        <v>109</v>
      </c>
      <c r="L490" s="491"/>
      <c r="M490" s="491"/>
      <c r="N490" s="487"/>
      <c r="O490" s="487"/>
      <c r="P490" s="491"/>
      <c r="Q490" s="491"/>
      <c r="R490" s="513"/>
      <c r="S490" s="492"/>
    </row>
    <row r="491" spans="1:19" ht="14.45" customHeight="1" x14ac:dyDescent="0.2">
      <c r="A491" s="486" t="s">
        <v>2363</v>
      </c>
      <c r="B491" s="487" t="s">
        <v>2364</v>
      </c>
      <c r="C491" s="487" t="s">
        <v>468</v>
      </c>
      <c r="D491" s="487" t="s">
        <v>2276</v>
      </c>
      <c r="E491" s="487" t="s">
        <v>2284</v>
      </c>
      <c r="F491" s="487" t="s">
        <v>2383</v>
      </c>
      <c r="G491" s="487" t="s">
        <v>2384</v>
      </c>
      <c r="H491" s="491">
        <v>212</v>
      </c>
      <c r="I491" s="491">
        <v>14416</v>
      </c>
      <c r="J491" s="487"/>
      <c r="K491" s="487">
        <v>68</v>
      </c>
      <c r="L491" s="491"/>
      <c r="M491" s="491"/>
      <c r="N491" s="487"/>
      <c r="O491" s="487"/>
      <c r="P491" s="491"/>
      <c r="Q491" s="491"/>
      <c r="R491" s="513"/>
      <c r="S491" s="492"/>
    </row>
    <row r="492" spans="1:19" ht="14.45" customHeight="1" x14ac:dyDescent="0.2">
      <c r="A492" s="486" t="s">
        <v>2363</v>
      </c>
      <c r="B492" s="487" t="s">
        <v>2364</v>
      </c>
      <c r="C492" s="487" t="s">
        <v>468</v>
      </c>
      <c r="D492" s="487" t="s">
        <v>2276</v>
      </c>
      <c r="E492" s="487" t="s">
        <v>2284</v>
      </c>
      <c r="F492" s="487" t="s">
        <v>2385</v>
      </c>
      <c r="G492" s="487" t="s">
        <v>2386</v>
      </c>
      <c r="H492" s="491">
        <v>25</v>
      </c>
      <c r="I492" s="491">
        <v>6950</v>
      </c>
      <c r="J492" s="487"/>
      <c r="K492" s="487">
        <v>278</v>
      </c>
      <c r="L492" s="491"/>
      <c r="M492" s="491"/>
      <c r="N492" s="487"/>
      <c r="O492" s="487"/>
      <c r="P492" s="491"/>
      <c r="Q492" s="491"/>
      <c r="R492" s="513"/>
      <c r="S492" s="492"/>
    </row>
    <row r="493" spans="1:19" ht="14.45" customHeight="1" x14ac:dyDescent="0.2">
      <c r="A493" s="486" t="s">
        <v>2363</v>
      </c>
      <c r="B493" s="487" t="s">
        <v>2364</v>
      </c>
      <c r="C493" s="487" t="s">
        <v>468</v>
      </c>
      <c r="D493" s="487" t="s">
        <v>2276</v>
      </c>
      <c r="E493" s="487" t="s">
        <v>2284</v>
      </c>
      <c r="F493" s="487" t="s">
        <v>2387</v>
      </c>
      <c r="G493" s="487" t="s">
        <v>2388</v>
      </c>
      <c r="H493" s="491">
        <v>2</v>
      </c>
      <c r="I493" s="491">
        <v>576</v>
      </c>
      <c r="J493" s="487"/>
      <c r="K493" s="487">
        <v>288</v>
      </c>
      <c r="L493" s="491"/>
      <c r="M493" s="491"/>
      <c r="N493" s="487"/>
      <c r="O493" s="487"/>
      <c r="P493" s="491"/>
      <c r="Q493" s="491"/>
      <c r="R493" s="513"/>
      <c r="S493" s="492"/>
    </row>
    <row r="494" spans="1:19" ht="14.45" customHeight="1" x14ac:dyDescent="0.2">
      <c r="A494" s="486" t="s">
        <v>2363</v>
      </c>
      <c r="B494" s="487" t="s">
        <v>2364</v>
      </c>
      <c r="C494" s="487" t="s">
        <v>468</v>
      </c>
      <c r="D494" s="487" t="s">
        <v>2266</v>
      </c>
      <c r="E494" s="487" t="s">
        <v>2284</v>
      </c>
      <c r="F494" s="487" t="s">
        <v>2367</v>
      </c>
      <c r="G494" s="487" t="s">
        <v>2368</v>
      </c>
      <c r="H494" s="491">
        <v>2</v>
      </c>
      <c r="I494" s="491">
        <v>328</v>
      </c>
      <c r="J494" s="487">
        <v>0.11553363860514265</v>
      </c>
      <c r="K494" s="487">
        <v>164</v>
      </c>
      <c r="L494" s="491">
        <v>17</v>
      </c>
      <c r="M494" s="491">
        <v>2839</v>
      </c>
      <c r="N494" s="487">
        <v>1</v>
      </c>
      <c r="O494" s="487">
        <v>167</v>
      </c>
      <c r="P494" s="491">
        <v>817</v>
      </c>
      <c r="Q494" s="491">
        <v>138073</v>
      </c>
      <c r="R494" s="513">
        <v>48.634378302219091</v>
      </c>
      <c r="S494" s="492">
        <v>169</v>
      </c>
    </row>
    <row r="495" spans="1:19" ht="14.45" customHeight="1" x14ac:dyDescent="0.2">
      <c r="A495" s="486" t="s">
        <v>2363</v>
      </c>
      <c r="B495" s="487" t="s">
        <v>2364</v>
      </c>
      <c r="C495" s="487" t="s">
        <v>468</v>
      </c>
      <c r="D495" s="487" t="s">
        <v>2266</v>
      </c>
      <c r="E495" s="487" t="s">
        <v>2284</v>
      </c>
      <c r="F495" s="487" t="s">
        <v>2369</v>
      </c>
      <c r="G495" s="487" t="s">
        <v>2370</v>
      </c>
      <c r="H495" s="491">
        <v>1932</v>
      </c>
      <c r="I495" s="491">
        <v>168084</v>
      </c>
      <c r="J495" s="487">
        <v>0.95527782987502341</v>
      </c>
      <c r="K495" s="487">
        <v>87</v>
      </c>
      <c r="L495" s="491">
        <v>1977</v>
      </c>
      <c r="M495" s="491">
        <v>175953</v>
      </c>
      <c r="N495" s="487">
        <v>1</v>
      </c>
      <c r="O495" s="487">
        <v>89</v>
      </c>
      <c r="P495" s="491">
        <v>1517</v>
      </c>
      <c r="Q495" s="491">
        <v>136530</v>
      </c>
      <c r="R495" s="513">
        <v>0.77594584917563214</v>
      </c>
      <c r="S495" s="492">
        <v>90</v>
      </c>
    </row>
    <row r="496" spans="1:19" ht="14.45" customHeight="1" x14ac:dyDescent="0.2">
      <c r="A496" s="486" t="s">
        <v>2363</v>
      </c>
      <c r="B496" s="487" t="s">
        <v>2364</v>
      </c>
      <c r="C496" s="487" t="s">
        <v>468</v>
      </c>
      <c r="D496" s="487" t="s">
        <v>2266</v>
      </c>
      <c r="E496" s="487" t="s">
        <v>2284</v>
      </c>
      <c r="F496" s="487" t="s">
        <v>2371</v>
      </c>
      <c r="G496" s="487" t="s">
        <v>2372</v>
      </c>
      <c r="H496" s="491">
        <v>1849</v>
      </c>
      <c r="I496" s="491">
        <v>151618</v>
      </c>
      <c r="J496" s="487">
        <v>1.8361914450419028</v>
      </c>
      <c r="K496" s="487">
        <v>82</v>
      </c>
      <c r="L496" s="491">
        <v>983</v>
      </c>
      <c r="M496" s="491">
        <v>82572</v>
      </c>
      <c r="N496" s="487">
        <v>1</v>
      </c>
      <c r="O496" s="487">
        <v>84</v>
      </c>
      <c r="P496" s="491">
        <v>695</v>
      </c>
      <c r="Q496" s="491">
        <v>59075</v>
      </c>
      <c r="R496" s="513">
        <v>0.71543622535484186</v>
      </c>
      <c r="S496" s="492">
        <v>85</v>
      </c>
    </row>
    <row r="497" spans="1:19" ht="14.45" customHeight="1" x14ac:dyDescent="0.2">
      <c r="A497" s="486" t="s">
        <v>2363</v>
      </c>
      <c r="B497" s="487" t="s">
        <v>2364</v>
      </c>
      <c r="C497" s="487" t="s">
        <v>468</v>
      </c>
      <c r="D497" s="487" t="s">
        <v>2266</v>
      </c>
      <c r="E497" s="487" t="s">
        <v>2284</v>
      </c>
      <c r="F497" s="487" t="s">
        <v>2373</v>
      </c>
      <c r="G497" s="487" t="s">
        <v>2374</v>
      </c>
      <c r="H497" s="491">
        <v>204</v>
      </c>
      <c r="I497" s="491">
        <v>106284</v>
      </c>
      <c r="J497" s="487">
        <v>0.42882042509239388</v>
      </c>
      <c r="K497" s="487">
        <v>521</v>
      </c>
      <c r="L497" s="491">
        <v>473</v>
      </c>
      <c r="M497" s="491">
        <v>247852</v>
      </c>
      <c r="N497" s="487">
        <v>1</v>
      </c>
      <c r="O497" s="487">
        <v>524</v>
      </c>
      <c r="P497" s="491">
        <v>423</v>
      </c>
      <c r="Q497" s="491">
        <v>223344</v>
      </c>
      <c r="R497" s="513">
        <v>0.90111840937333565</v>
      </c>
      <c r="S497" s="492">
        <v>528</v>
      </c>
    </row>
    <row r="498" spans="1:19" ht="14.45" customHeight="1" x14ac:dyDescent="0.2">
      <c r="A498" s="486" t="s">
        <v>2363</v>
      </c>
      <c r="B498" s="487" t="s">
        <v>2364</v>
      </c>
      <c r="C498" s="487" t="s">
        <v>468</v>
      </c>
      <c r="D498" s="487" t="s">
        <v>2266</v>
      </c>
      <c r="E498" s="487" t="s">
        <v>2284</v>
      </c>
      <c r="F498" s="487" t="s">
        <v>2375</v>
      </c>
      <c r="G498" s="487" t="s">
        <v>2376</v>
      </c>
      <c r="H498" s="491">
        <v>2</v>
      </c>
      <c r="I498" s="491">
        <v>164</v>
      </c>
      <c r="J498" s="487">
        <v>0.97619047619047616</v>
      </c>
      <c r="K498" s="487">
        <v>82</v>
      </c>
      <c r="L498" s="491">
        <v>2</v>
      </c>
      <c r="M498" s="491">
        <v>168</v>
      </c>
      <c r="N498" s="487">
        <v>1</v>
      </c>
      <c r="O498" s="487">
        <v>84</v>
      </c>
      <c r="P498" s="491">
        <v>2</v>
      </c>
      <c r="Q498" s="491">
        <v>170</v>
      </c>
      <c r="R498" s="513">
        <v>1.0119047619047619</v>
      </c>
      <c r="S498" s="492">
        <v>85</v>
      </c>
    </row>
    <row r="499" spans="1:19" ht="14.45" customHeight="1" x14ac:dyDescent="0.2">
      <c r="A499" s="486" t="s">
        <v>2363</v>
      </c>
      <c r="B499" s="487" t="s">
        <v>2364</v>
      </c>
      <c r="C499" s="487" t="s">
        <v>468</v>
      </c>
      <c r="D499" s="487" t="s">
        <v>2266</v>
      </c>
      <c r="E499" s="487" t="s">
        <v>2284</v>
      </c>
      <c r="F499" s="487" t="s">
        <v>2377</v>
      </c>
      <c r="G499" s="487" t="s">
        <v>2378</v>
      </c>
      <c r="H499" s="491">
        <v>83</v>
      </c>
      <c r="I499" s="491">
        <v>34113</v>
      </c>
      <c r="J499" s="487">
        <v>0.8765803268578477</v>
      </c>
      <c r="K499" s="487">
        <v>411</v>
      </c>
      <c r="L499" s="491">
        <v>94</v>
      </c>
      <c r="M499" s="491">
        <v>38916</v>
      </c>
      <c r="N499" s="487">
        <v>1</v>
      </c>
      <c r="O499" s="487">
        <v>414</v>
      </c>
      <c r="P499" s="491">
        <v>74</v>
      </c>
      <c r="Q499" s="491">
        <v>30932</v>
      </c>
      <c r="R499" s="513">
        <v>0.79484016856819817</v>
      </c>
      <c r="S499" s="492">
        <v>418</v>
      </c>
    </row>
    <row r="500" spans="1:19" ht="14.45" customHeight="1" x14ac:dyDescent="0.2">
      <c r="A500" s="486" t="s">
        <v>2363</v>
      </c>
      <c r="B500" s="487" t="s">
        <v>2364</v>
      </c>
      <c r="C500" s="487" t="s">
        <v>468</v>
      </c>
      <c r="D500" s="487" t="s">
        <v>2266</v>
      </c>
      <c r="E500" s="487" t="s">
        <v>2284</v>
      </c>
      <c r="F500" s="487" t="s">
        <v>2379</v>
      </c>
      <c r="G500" s="487" t="s">
        <v>2380</v>
      </c>
      <c r="H500" s="491">
        <v>849</v>
      </c>
      <c r="I500" s="491">
        <v>69618</v>
      </c>
      <c r="J500" s="487">
        <v>2.8383072407045011</v>
      </c>
      <c r="K500" s="487">
        <v>82</v>
      </c>
      <c r="L500" s="491">
        <v>292</v>
      </c>
      <c r="M500" s="491">
        <v>24528</v>
      </c>
      <c r="N500" s="487">
        <v>1</v>
      </c>
      <c r="O500" s="487">
        <v>84</v>
      </c>
      <c r="P500" s="491">
        <v>341</v>
      </c>
      <c r="Q500" s="491">
        <v>28985</v>
      </c>
      <c r="R500" s="513">
        <v>1.1817106979778214</v>
      </c>
      <c r="S500" s="492">
        <v>85</v>
      </c>
    </row>
    <row r="501" spans="1:19" ht="14.45" customHeight="1" x14ac:dyDescent="0.2">
      <c r="A501" s="486" t="s">
        <v>2363</v>
      </c>
      <c r="B501" s="487" t="s">
        <v>2364</v>
      </c>
      <c r="C501" s="487" t="s">
        <v>468</v>
      </c>
      <c r="D501" s="487" t="s">
        <v>2266</v>
      </c>
      <c r="E501" s="487" t="s">
        <v>2284</v>
      </c>
      <c r="F501" s="487" t="s">
        <v>2381</v>
      </c>
      <c r="G501" s="487" t="s">
        <v>2382</v>
      </c>
      <c r="H501" s="491"/>
      <c r="I501" s="491"/>
      <c r="J501" s="487"/>
      <c r="K501" s="487"/>
      <c r="L501" s="491">
        <v>37</v>
      </c>
      <c r="M501" s="491">
        <v>4107</v>
      </c>
      <c r="N501" s="487">
        <v>1</v>
      </c>
      <c r="O501" s="487">
        <v>111</v>
      </c>
      <c r="P501" s="491">
        <v>29</v>
      </c>
      <c r="Q501" s="491">
        <v>3277</v>
      </c>
      <c r="R501" s="513">
        <v>0.79790601412223039</v>
      </c>
      <c r="S501" s="492">
        <v>113</v>
      </c>
    </row>
    <row r="502" spans="1:19" ht="14.45" customHeight="1" x14ac:dyDescent="0.2">
      <c r="A502" s="486" t="s">
        <v>2363</v>
      </c>
      <c r="B502" s="487" t="s">
        <v>2364</v>
      </c>
      <c r="C502" s="487" t="s">
        <v>468</v>
      </c>
      <c r="D502" s="487" t="s">
        <v>2266</v>
      </c>
      <c r="E502" s="487" t="s">
        <v>2284</v>
      </c>
      <c r="F502" s="487" t="s">
        <v>2383</v>
      </c>
      <c r="G502" s="487" t="s">
        <v>2384</v>
      </c>
      <c r="H502" s="491">
        <v>645</v>
      </c>
      <c r="I502" s="491">
        <v>43860</v>
      </c>
      <c r="J502" s="487">
        <v>3.7391304347826089</v>
      </c>
      <c r="K502" s="487">
        <v>68</v>
      </c>
      <c r="L502" s="491">
        <v>170</v>
      </c>
      <c r="M502" s="491">
        <v>11730</v>
      </c>
      <c r="N502" s="487">
        <v>1</v>
      </c>
      <c r="O502" s="487">
        <v>69</v>
      </c>
      <c r="P502" s="491">
        <v>199</v>
      </c>
      <c r="Q502" s="491">
        <v>13930</v>
      </c>
      <c r="R502" s="513">
        <v>1.1875532821824382</v>
      </c>
      <c r="S502" s="492">
        <v>70</v>
      </c>
    </row>
    <row r="503" spans="1:19" ht="14.45" customHeight="1" x14ac:dyDescent="0.2">
      <c r="A503" s="486" t="s">
        <v>2363</v>
      </c>
      <c r="B503" s="487" t="s">
        <v>2364</v>
      </c>
      <c r="C503" s="487" t="s">
        <v>468</v>
      </c>
      <c r="D503" s="487" t="s">
        <v>2266</v>
      </c>
      <c r="E503" s="487" t="s">
        <v>2284</v>
      </c>
      <c r="F503" s="487" t="s">
        <v>2385</v>
      </c>
      <c r="G503" s="487" t="s">
        <v>2386</v>
      </c>
      <c r="H503" s="491">
        <v>148</v>
      </c>
      <c r="I503" s="491">
        <v>41144</v>
      </c>
      <c r="J503" s="487">
        <v>20.991836734693877</v>
      </c>
      <c r="K503" s="487">
        <v>278</v>
      </c>
      <c r="L503" s="491">
        <v>7</v>
      </c>
      <c r="M503" s="491">
        <v>1960</v>
      </c>
      <c r="N503" s="487">
        <v>1</v>
      </c>
      <c r="O503" s="487">
        <v>280</v>
      </c>
      <c r="P503" s="491"/>
      <c r="Q503" s="491"/>
      <c r="R503" s="513"/>
      <c r="S503" s="492"/>
    </row>
    <row r="504" spans="1:19" ht="14.45" customHeight="1" x14ac:dyDescent="0.2">
      <c r="A504" s="486" t="s">
        <v>2363</v>
      </c>
      <c r="B504" s="487" t="s">
        <v>2364</v>
      </c>
      <c r="C504" s="487" t="s">
        <v>468</v>
      </c>
      <c r="D504" s="487" t="s">
        <v>2266</v>
      </c>
      <c r="E504" s="487" t="s">
        <v>2284</v>
      </c>
      <c r="F504" s="487" t="s">
        <v>2389</v>
      </c>
      <c r="G504" s="487" t="s">
        <v>2390</v>
      </c>
      <c r="H504" s="491">
        <v>8</v>
      </c>
      <c r="I504" s="491">
        <v>1312</v>
      </c>
      <c r="J504" s="487">
        <v>1.5712574850299401</v>
      </c>
      <c r="K504" s="487">
        <v>164</v>
      </c>
      <c r="L504" s="491">
        <v>5</v>
      </c>
      <c r="M504" s="491">
        <v>835</v>
      </c>
      <c r="N504" s="487">
        <v>1</v>
      </c>
      <c r="O504" s="487">
        <v>167</v>
      </c>
      <c r="P504" s="491">
        <v>2</v>
      </c>
      <c r="Q504" s="491">
        <v>338</v>
      </c>
      <c r="R504" s="513">
        <v>0.40479041916167663</v>
      </c>
      <c r="S504" s="492">
        <v>169</v>
      </c>
    </row>
    <row r="505" spans="1:19" ht="14.45" customHeight="1" x14ac:dyDescent="0.2">
      <c r="A505" s="486" t="s">
        <v>2363</v>
      </c>
      <c r="B505" s="487" t="s">
        <v>2364</v>
      </c>
      <c r="C505" s="487" t="s">
        <v>468</v>
      </c>
      <c r="D505" s="487" t="s">
        <v>2272</v>
      </c>
      <c r="E505" s="487" t="s">
        <v>2284</v>
      </c>
      <c r="F505" s="487" t="s">
        <v>2367</v>
      </c>
      <c r="G505" s="487" t="s">
        <v>2368</v>
      </c>
      <c r="H505" s="491"/>
      <c r="I505" s="491"/>
      <c r="J505" s="487"/>
      <c r="K505" s="487"/>
      <c r="L505" s="491"/>
      <c r="M505" s="491"/>
      <c r="N505" s="487"/>
      <c r="O505" s="487"/>
      <c r="P505" s="491">
        <v>410</v>
      </c>
      <c r="Q505" s="491">
        <v>69290</v>
      </c>
      <c r="R505" s="513"/>
      <c r="S505" s="492">
        <v>169</v>
      </c>
    </row>
    <row r="506" spans="1:19" ht="14.45" customHeight="1" x14ac:dyDescent="0.2">
      <c r="A506" s="486" t="s">
        <v>2363</v>
      </c>
      <c r="B506" s="487" t="s">
        <v>2364</v>
      </c>
      <c r="C506" s="487" t="s">
        <v>468</v>
      </c>
      <c r="D506" s="487" t="s">
        <v>2272</v>
      </c>
      <c r="E506" s="487" t="s">
        <v>2284</v>
      </c>
      <c r="F506" s="487" t="s">
        <v>2369</v>
      </c>
      <c r="G506" s="487" t="s">
        <v>2370</v>
      </c>
      <c r="H506" s="491"/>
      <c r="I506" s="491"/>
      <c r="J506" s="487"/>
      <c r="K506" s="487"/>
      <c r="L506" s="491">
        <v>1359</v>
      </c>
      <c r="M506" s="491">
        <v>120951</v>
      </c>
      <c r="N506" s="487">
        <v>1</v>
      </c>
      <c r="O506" s="487">
        <v>89</v>
      </c>
      <c r="P506" s="491">
        <v>864</v>
      </c>
      <c r="Q506" s="491">
        <v>77760</v>
      </c>
      <c r="R506" s="513">
        <v>0.64290497804896196</v>
      </c>
      <c r="S506" s="492">
        <v>90</v>
      </c>
    </row>
    <row r="507" spans="1:19" ht="14.45" customHeight="1" x14ac:dyDescent="0.2">
      <c r="A507" s="486" t="s">
        <v>2363</v>
      </c>
      <c r="B507" s="487" t="s">
        <v>2364</v>
      </c>
      <c r="C507" s="487" t="s">
        <v>468</v>
      </c>
      <c r="D507" s="487" t="s">
        <v>2272</v>
      </c>
      <c r="E507" s="487" t="s">
        <v>2284</v>
      </c>
      <c r="F507" s="487" t="s">
        <v>2371</v>
      </c>
      <c r="G507" s="487" t="s">
        <v>2372</v>
      </c>
      <c r="H507" s="491"/>
      <c r="I507" s="491"/>
      <c r="J507" s="487"/>
      <c r="K507" s="487"/>
      <c r="L507" s="491">
        <v>878</v>
      </c>
      <c r="M507" s="491">
        <v>73752</v>
      </c>
      <c r="N507" s="487">
        <v>1</v>
      </c>
      <c r="O507" s="487">
        <v>84</v>
      </c>
      <c r="P507" s="491">
        <v>516</v>
      </c>
      <c r="Q507" s="491">
        <v>43860</v>
      </c>
      <c r="R507" s="513">
        <v>0.59469573706475753</v>
      </c>
      <c r="S507" s="492">
        <v>85</v>
      </c>
    </row>
    <row r="508" spans="1:19" ht="14.45" customHeight="1" x14ac:dyDescent="0.2">
      <c r="A508" s="486" t="s">
        <v>2363</v>
      </c>
      <c r="B508" s="487" t="s">
        <v>2364</v>
      </c>
      <c r="C508" s="487" t="s">
        <v>468</v>
      </c>
      <c r="D508" s="487" t="s">
        <v>2272</v>
      </c>
      <c r="E508" s="487" t="s">
        <v>2284</v>
      </c>
      <c r="F508" s="487" t="s">
        <v>2373</v>
      </c>
      <c r="G508" s="487" t="s">
        <v>2374</v>
      </c>
      <c r="H508" s="491"/>
      <c r="I508" s="491"/>
      <c r="J508" s="487"/>
      <c r="K508" s="487"/>
      <c r="L508" s="491">
        <v>481</v>
      </c>
      <c r="M508" s="491">
        <v>252044</v>
      </c>
      <c r="N508" s="487">
        <v>1</v>
      </c>
      <c r="O508" s="487">
        <v>524</v>
      </c>
      <c r="P508" s="491">
        <v>391</v>
      </c>
      <c r="Q508" s="491">
        <v>206448</v>
      </c>
      <c r="R508" s="513">
        <v>0.81909507863706332</v>
      </c>
      <c r="S508" s="492">
        <v>528</v>
      </c>
    </row>
    <row r="509" spans="1:19" ht="14.45" customHeight="1" x14ac:dyDescent="0.2">
      <c r="A509" s="486" t="s">
        <v>2363</v>
      </c>
      <c r="B509" s="487" t="s">
        <v>2364</v>
      </c>
      <c r="C509" s="487" t="s">
        <v>468</v>
      </c>
      <c r="D509" s="487" t="s">
        <v>2272</v>
      </c>
      <c r="E509" s="487" t="s">
        <v>2284</v>
      </c>
      <c r="F509" s="487" t="s">
        <v>2377</v>
      </c>
      <c r="G509" s="487" t="s">
        <v>2378</v>
      </c>
      <c r="H509" s="491"/>
      <c r="I509" s="491"/>
      <c r="J509" s="487"/>
      <c r="K509" s="487"/>
      <c r="L509" s="491">
        <v>63</v>
      </c>
      <c r="M509" s="491">
        <v>26082</v>
      </c>
      <c r="N509" s="487">
        <v>1</v>
      </c>
      <c r="O509" s="487">
        <v>414</v>
      </c>
      <c r="P509" s="491">
        <v>68</v>
      </c>
      <c r="Q509" s="491">
        <v>28424</v>
      </c>
      <c r="R509" s="513">
        <v>1.0897937274748868</v>
      </c>
      <c r="S509" s="492">
        <v>418</v>
      </c>
    </row>
    <row r="510" spans="1:19" ht="14.45" customHeight="1" x14ac:dyDescent="0.2">
      <c r="A510" s="486" t="s">
        <v>2363</v>
      </c>
      <c r="B510" s="487" t="s">
        <v>2364</v>
      </c>
      <c r="C510" s="487" t="s">
        <v>468</v>
      </c>
      <c r="D510" s="487" t="s">
        <v>2272</v>
      </c>
      <c r="E510" s="487" t="s">
        <v>2284</v>
      </c>
      <c r="F510" s="487" t="s">
        <v>2379</v>
      </c>
      <c r="G510" s="487" t="s">
        <v>2380</v>
      </c>
      <c r="H510" s="491"/>
      <c r="I510" s="491"/>
      <c r="J510" s="487"/>
      <c r="K510" s="487"/>
      <c r="L510" s="491">
        <v>614</v>
      </c>
      <c r="M510" s="491">
        <v>51576</v>
      </c>
      <c r="N510" s="487">
        <v>1</v>
      </c>
      <c r="O510" s="487">
        <v>84</v>
      </c>
      <c r="P510" s="491">
        <v>436</v>
      </c>
      <c r="Q510" s="491">
        <v>37060</v>
      </c>
      <c r="R510" s="513">
        <v>0.71855126415387005</v>
      </c>
      <c r="S510" s="492">
        <v>85</v>
      </c>
    </row>
    <row r="511" spans="1:19" ht="14.45" customHeight="1" x14ac:dyDescent="0.2">
      <c r="A511" s="486" t="s">
        <v>2363</v>
      </c>
      <c r="B511" s="487" t="s">
        <v>2364</v>
      </c>
      <c r="C511" s="487" t="s">
        <v>468</v>
      </c>
      <c r="D511" s="487" t="s">
        <v>2272</v>
      </c>
      <c r="E511" s="487" t="s">
        <v>2284</v>
      </c>
      <c r="F511" s="487" t="s">
        <v>2381</v>
      </c>
      <c r="G511" s="487" t="s">
        <v>2382</v>
      </c>
      <c r="H511" s="491"/>
      <c r="I511" s="491"/>
      <c r="J511" s="487"/>
      <c r="K511" s="487"/>
      <c r="L511" s="491">
        <v>20</v>
      </c>
      <c r="M511" s="491">
        <v>2220</v>
      </c>
      <c r="N511" s="487">
        <v>1</v>
      </c>
      <c r="O511" s="487">
        <v>111</v>
      </c>
      <c r="P511" s="491">
        <v>26</v>
      </c>
      <c r="Q511" s="491">
        <v>2938</v>
      </c>
      <c r="R511" s="513">
        <v>1.3234234234234235</v>
      </c>
      <c r="S511" s="492">
        <v>113</v>
      </c>
    </row>
    <row r="512" spans="1:19" ht="14.45" customHeight="1" x14ac:dyDescent="0.2">
      <c r="A512" s="486" t="s">
        <v>2363</v>
      </c>
      <c r="B512" s="487" t="s">
        <v>2364</v>
      </c>
      <c r="C512" s="487" t="s">
        <v>468</v>
      </c>
      <c r="D512" s="487" t="s">
        <v>2272</v>
      </c>
      <c r="E512" s="487" t="s">
        <v>2284</v>
      </c>
      <c r="F512" s="487" t="s">
        <v>2383</v>
      </c>
      <c r="G512" s="487" t="s">
        <v>2384</v>
      </c>
      <c r="H512" s="491"/>
      <c r="I512" s="491"/>
      <c r="J512" s="487"/>
      <c r="K512" s="487"/>
      <c r="L512" s="491">
        <v>93</v>
      </c>
      <c r="M512" s="491">
        <v>6417</v>
      </c>
      <c r="N512" s="487">
        <v>1</v>
      </c>
      <c r="O512" s="487">
        <v>69</v>
      </c>
      <c r="P512" s="491">
        <v>257</v>
      </c>
      <c r="Q512" s="491">
        <v>17990</v>
      </c>
      <c r="R512" s="513">
        <v>2.8034907277544026</v>
      </c>
      <c r="S512" s="492">
        <v>70</v>
      </c>
    </row>
    <row r="513" spans="1:19" ht="14.45" customHeight="1" x14ac:dyDescent="0.2">
      <c r="A513" s="486" t="s">
        <v>2363</v>
      </c>
      <c r="B513" s="487" t="s">
        <v>2364</v>
      </c>
      <c r="C513" s="487" t="s">
        <v>468</v>
      </c>
      <c r="D513" s="487" t="s">
        <v>2272</v>
      </c>
      <c r="E513" s="487" t="s">
        <v>2284</v>
      </c>
      <c r="F513" s="487" t="s">
        <v>2385</v>
      </c>
      <c r="G513" s="487" t="s">
        <v>2386</v>
      </c>
      <c r="H513" s="491"/>
      <c r="I513" s="491"/>
      <c r="J513" s="487"/>
      <c r="K513" s="487"/>
      <c r="L513" s="491"/>
      <c r="M513" s="491"/>
      <c r="N513" s="487"/>
      <c r="O513" s="487"/>
      <c r="P513" s="491">
        <v>1</v>
      </c>
      <c r="Q513" s="491">
        <v>282</v>
      </c>
      <c r="R513" s="513"/>
      <c r="S513" s="492">
        <v>282</v>
      </c>
    </row>
    <row r="514" spans="1:19" ht="14.45" customHeight="1" thickBot="1" x14ac:dyDescent="0.25">
      <c r="A514" s="493" t="s">
        <v>2363</v>
      </c>
      <c r="B514" s="494" t="s">
        <v>2364</v>
      </c>
      <c r="C514" s="494" t="s">
        <v>468</v>
      </c>
      <c r="D514" s="494" t="s">
        <v>2272</v>
      </c>
      <c r="E514" s="494" t="s">
        <v>2284</v>
      </c>
      <c r="F514" s="494" t="s">
        <v>2389</v>
      </c>
      <c r="G514" s="494" t="s">
        <v>2390</v>
      </c>
      <c r="H514" s="498"/>
      <c r="I514" s="498"/>
      <c r="J514" s="494"/>
      <c r="K514" s="494"/>
      <c r="L514" s="498">
        <v>0</v>
      </c>
      <c r="M514" s="498">
        <v>0</v>
      </c>
      <c r="N514" s="494"/>
      <c r="O514" s="494"/>
      <c r="P514" s="498">
        <v>7</v>
      </c>
      <c r="Q514" s="498">
        <v>1183</v>
      </c>
      <c r="R514" s="506"/>
      <c r="S514" s="499">
        <v>169</v>
      </c>
    </row>
  </sheetData>
  <autoFilter ref="A5:S5" xr:uid="{00000000-0009-0000-0000-000023000000}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 xr:uid="{CBF11D41-D7D4-4B61-80F9-DC5B441762E6}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List46">
    <tabColor theme="0" tint="-0.249977111117893"/>
    <outlinePr summaryRight="0"/>
    <pageSetUpPr fitToPage="1"/>
  </sheetPr>
  <dimension ref="A1:S16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ColWidth="8.85546875" defaultRowHeight="14.45" customHeight="1" outlineLevelCol="1" x14ac:dyDescent="0.2"/>
  <cols>
    <col min="1" max="1" width="46.7109375" style="129" bestFit="1" customWidth="1" collapsed="1"/>
    <col min="2" max="2" width="7.7109375" style="106" hidden="1" customWidth="1" outlineLevel="1"/>
    <col min="3" max="3" width="0.140625" style="129" hidden="1" customWidth="1"/>
    <col min="4" max="4" width="7.7109375" style="106" customWidth="1"/>
    <col min="5" max="5" width="5.42578125" style="129" hidden="1" customWidth="1"/>
    <col min="6" max="6" width="7.7109375" style="106" customWidth="1"/>
    <col min="7" max="7" width="7.7109375" style="210" customWidth="1" collapsed="1"/>
    <col min="8" max="8" width="7.7109375" style="106" hidden="1" customWidth="1" outlineLevel="1"/>
    <col min="9" max="9" width="5.42578125" style="129" hidden="1" customWidth="1"/>
    <col min="10" max="10" width="7.7109375" style="106" customWidth="1"/>
    <col min="11" max="11" width="5.42578125" style="129" hidden="1" customWidth="1"/>
    <col min="12" max="12" width="7.7109375" style="106" customWidth="1"/>
    <col min="13" max="13" width="7.7109375" style="210" customWidth="1" collapsed="1"/>
    <col min="14" max="14" width="7.7109375" style="106" hidden="1" customWidth="1" outlineLevel="1"/>
    <col min="15" max="15" width="5" style="129" hidden="1" customWidth="1"/>
    <col min="16" max="16" width="7.7109375" style="106" customWidth="1"/>
    <col min="17" max="17" width="5" style="129" hidden="1" customWidth="1"/>
    <col min="18" max="18" width="7.7109375" style="106" customWidth="1"/>
    <col min="19" max="19" width="7.7109375" style="210" customWidth="1"/>
    <col min="20" max="16384" width="8.85546875" style="129"/>
  </cols>
  <sheetData>
    <row r="1" spans="1:19" ht="18.600000000000001" customHeight="1" thickBot="1" x14ac:dyDescent="0.35">
      <c r="A1" s="341" t="s">
        <v>126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</row>
    <row r="2" spans="1:19" ht="14.45" customHeight="1" thickBot="1" x14ac:dyDescent="0.25">
      <c r="A2" s="459" t="s">
        <v>270</v>
      </c>
      <c r="B2" s="226"/>
      <c r="C2" s="111"/>
      <c r="D2" s="226"/>
      <c r="E2" s="111"/>
      <c r="F2" s="226"/>
      <c r="G2" s="227"/>
      <c r="H2" s="226"/>
      <c r="I2" s="111"/>
      <c r="J2" s="226"/>
      <c r="K2" s="111"/>
      <c r="L2" s="226"/>
      <c r="M2" s="227"/>
      <c r="N2" s="226"/>
      <c r="O2" s="111"/>
      <c r="P2" s="226"/>
      <c r="Q2" s="111"/>
      <c r="R2" s="226"/>
      <c r="S2" s="227"/>
    </row>
    <row r="3" spans="1:19" ht="14.45" customHeight="1" thickBot="1" x14ac:dyDescent="0.25">
      <c r="A3" s="220" t="s">
        <v>127</v>
      </c>
      <c r="B3" s="221">
        <f>SUBTOTAL(9,B6:B1048576)</f>
        <v>12434</v>
      </c>
      <c r="C3" s="222">
        <f t="shared" ref="C3:R3" si="0">SUBTOTAL(9,C6:C1048576)</f>
        <v>9.1414386539816945</v>
      </c>
      <c r="D3" s="222">
        <f t="shared" si="0"/>
        <v>5031</v>
      </c>
      <c r="E3" s="222">
        <f t="shared" si="0"/>
        <v>3</v>
      </c>
      <c r="F3" s="222">
        <f t="shared" si="0"/>
        <v>15511.32</v>
      </c>
      <c r="G3" s="225">
        <f>IF(D3&lt;&gt;0,F3/D3,"")</f>
        <v>3.0831484794275492</v>
      </c>
      <c r="H3" s="221">
        <f t="shared" si="0"/>
        <v>0</v>
      </c>
      <c r="I3" s="222">
        <f t="shared" si="0"/>
        <v>0</v>
      </c>
      <c r="J3" s="222">
        <f t="shared" si="0"/>
        <v>0</v>
      </c>
      <c r="K3" s="222">
        <f t="shared" si="0"/>
        <v>0</v>
      </c>
      <c r="L3" s="222">
        <f t="shared" si="0"/>
        <v>0</v>
      </c>
      <c r="M3" s="223" t="str">
        <f>IF(J3&lt;&gt;0,L3/J3,"")</f>
        <v/>
      </c>
      <c r="N3" s="224">
        <f t="shared" si="0"/>
        <v>0</v>
      </c>
      <c r="O3" s="222">
        <f t="shared" si="0"/>
        <v>0</v>
      </c>
      <c r="P3" s="222">
        <f t="shared" si="0"/>
        <v>0</v>
      </c>
      <c r="Q3" s="222">
        <f t="shared" si="0"/>
        <v>0</v>
      </c>
      <c r="R3" s="222">
        <f t="shared" si="0"/>
        <v>0</v>
      </c>
      <c r="S3" s="223" t="str">
        <f>IF(P3&lt;&gt;0,R3/P3,"")</f>
        <v/>
      </c>
    </row>
    <row r="4" spans="1:19" ht="14.45" customHeight="1" x14ac:dyDescent="0.2">
      <c r="A4" s="439" t="s">
        <v>104</v>
      </c>
      <c r="B4" s="440" t="s">
        <v>98</v>
      </c>
      <c r="C4" s="441"/>
      <c r="D4" s="441"/>
      <c r="E4" s="441"/>
      <c r="F4" s="441"/>
      <c r="G4" s="443"/>
      <c r="H4" s="440" t="s">
        <v>99</v>
      </c>
      <c r="I4" s="441"/>
      <c r="J4" s="441"/>
      <c r="K4" s="441"/>
      <c r="L4" s="441"/>
      <c r="M4" s="443"/>
      <c r="N4" s="440" t="s">
        <v>100</v>
      </c>
      <c r="O4" s="441"/>
      <c r="P4" s="441"/>
      <c r="Q4" s="441"/>
      <c r="R4" s="441"/>
      <c r="S4" s="443"/>
    </row>
    <row r="5" spans="1:19" ht="14.45" customHeight="1" thickBot="1" x14ac:dyDescent="0.25">
      <c r="A5" s="585"/>
      <c r="B5" s="586">
        <v>2018</v>
      </c>
      <c r="C5" s="587"/>
      <c r="D5" s="587">
        <v>2019</v>
      </c>
      <c r="E5" s="587"/>
      <c r="F5" s="587">
        <v>2020</v>
      </c>
      <c r="G5" s="625" t="s">
        <v>2</v>
      </c>
      <c r="H5" s="586">
        <v>2018</v>
      </c>
      <c r="I5" s="587"/>
      <c r="J5" s="587">
        <v>2019</v>
      </c>
      <c r="K5" s="587"/>
      <c r="L5" s="587">
        <v>2020</v>
      </c>
      <c r="M5" s="625" t="s">
        <v>2</v>
      </c>
      <c r="N5" s="586">
        <v>2018</v>
      </c>
      <c r="O5" s="587"/>
      <c r="P5" s="587">
        <v>2019</v>
      </c>
      <c r="Q5" s="587"/>
      <c r="R5" s="587">
        <v>2020</v>
      </c>
      <c r="S5" s="625" t="s">
        <v>2</v>
      </c>
    </row>
    <row r="6" spans="1:19" ht="14.45" customHeight="1" x14ac:dyDescent="0.2">
      <c r="A6" s="579" t="s">
        <v>2393</v>
      </c>
      <c r="B6" s="607">
        <v>4404</v>
      </c>
      <c r="C6" s="565">
        <v>8.2011173184357542</v>
      </c>
      <c r="D6" s="607">
        <v>537</v>
      </c>
      <c r="E6" s="565">
        <v>1</v>
      </c>
      <c r="F6" s="607">
        <v>393.33</v>
      </c>
      <c r="G6" s="570">
        <v>0.73245810055865923</v>
      </c>
      <c r="H6" s="607"/>
      <c r="I6" s="565"/>
      <c r="J6" s="607"/>
      <c r="K6" s="565"/>
      <c r="L6" s="607"/>
      <c r="M6" s="570"/>
      <c r="N6" s="607"/>
      <c r="O6" s="565"/>
      <c r="P6" s="607"/>
      <c r="Q6" s="565"/>
      <c r="R6" s="607"/>
      <c r="S6" s="122"/>
    </row>
    <row r="7" spans="1:19" ht="14.45" customHeight="1" x14ac:dyDescent="0.2">
      <c r="A7" s="580" t="s">
        <v>2394</v>
      </c>
      <c r="B7" s="609">
        <v>533</v>
      </c>
      <c r="C7" s="487"/>
      <c r="D7" s="609"/>
      <c r="E7" s="487"/>
      <c r="F7" s="609">
        <v>1180.33</v>
      </c>
      <c r="G7" s="513"/>
      <c r="H7" s="609"/>
      <c r="I7" s="487"/>
      <c r="J7" s="609"/>
      <c r="K7" s="487"/>
      <c r="L7" s="609"/>
      <c r="M7" s="513"/>
      <c r="N7" s="609"/>
      <c r="O7" s="487"/>
      <c r="P7" s="609"/>
      <c r="Q7" s="487"/>
      <c r="R7" s="609"/>
      <c r="S7" s="529"/>
    </row>
    <row r="8" spans="1:19" ht="14.45" customHeight="1" x14ac:dyDescent="0.2">
      <c r="A8" s="580" t="s">
        <v>2395</v>
      </c>
      <c r="B8" s="609">
        <v>355</v>
      </c>
      <c r="C8" s="487"/>
      <c r="D8" s="609"/>
      <c r="E8" s="487"/>
      <c r="F8" s="609"/>
      <c r="G8" s="513"/>
      <c r="H8" s="609"/>
      <c r="I8" s="487"/>
      <c r="J8" s="609"/>
      <c r="K8" s="487"/>
      <c r="L8" s="609"/>
      <c r="M8" s="513"/>
      <c r="N8" s="609"/>
      <c r="O8" s="487"/>
      <c r="P8" s="609"/>
      <c r="Q8" s="487"/>
      <c r="R8" s="609"/>
      <c r="S8" s="529"/>
    </row>
    <row r="9" spans="1:19" ht="14.45" customHeight="1" x14ac:dyDescent="0.2">
      <c r="A9" s="580" t="s">
        <v>2396</v>
      </c>
      <c r="B9" s="609">
        <v>958</v>
      </c>
      <c r="C9" s="487"/>
      <c r="D9" s="609"/>
      <c r="E9" s="487"/>
      <c r="F9" s="609"/>
      <c r="G9" s="513"/>
      <c r="H9" s="609"/>
      <c r="I9" s="487"/>
      <c r="J9" s="609"/>
      <c r="K9" s="487"/>
      <c r="L9" s="609"/>
      <c r="M9" s="513"/>
      <c r="N9" s="609"/>
      <c r="O9" s="487"/>
      <c r="P9" s="609"/>
      <c r="Q9" s="487"/>
      <c r="R9" s="609"/>
      <c r="S9" s="529"/>
    </row>
    <row r="10" spans="1:19" ht="14.45" customHeight="1" x14ac:dyDescent="0.2">
      <c r="A10" s="580" t="s">
        <v>2397</v>
      </c>
      <c r="B10" s="609">
        <v>236</v>
      </c>
      <c r="C10" s="487"/>
      <c r="D10" s="609"/>
      <c r="E10" s="487"/>
      <c r="F10" s="609"/>
      <c r="G10" s="513"/>
      <c r="H10" s="609"/>
      <c r="I10" s="487"/>
      <c r="J10" s="609"/>
      <c r="K10" s="487"/>
      <c r="L10" s="609"/>
      <c r="M10" s="513"/>
      <c r="N10" s="609"/>
      <c r="O10" s="487"/>
      <c r="P10" s="609"/>
      <c r="Q10" s="487"/>
      <c r="R10" s="609"/>
      <c r="S10" s="529"/>
    </row>
    <row r="11" spans="1:19" ht="14.45" customHeight="1" x14ac:dyDescent="0.2">
      <c r="A11" s="580" t="s">
        <v>2398</v>
      </c>
      <c r="B11" s="609">
        <v>236</v>
      </c>
      <c r="C11" s="487"/>
      <c r="D11" s="609"/>
      <c r="E11" s="487"/>
      <c r="F11" s="609"/>
      <c r="G11" s="513"/>
      <c r="H11" s="609"/>
      <c r="I11" s="487"/>
      <c r="J11" s="609"/>
      <c r="K11" s="487"/>
      <c r="L11" s="609"/>
      <c r="M11" s="513"/>
      <c r="N11" s="609"/>
      <c r="O11" s="487"/>
      <c r="P11" s="609"/>
      <c r="Q11" s="487"/>
      <c r="R11" s="609"/>
      <c r="S11" s="529"/>
    </row>
    <row r="12" spans="1:19" ht="14.45" customHeight="1" x14ac:dyDescent="0.2">
      <c r="A12" s="580" t="s">
        <v>2399</v>
      </c>
      <c r="B12" s="609">
        <v>2660</v>
      </c>
      <c r="C12" s="487">
        <v>0.72637902785363184</v>
      </c>
      <c r="D12" s="609">
        <v>3662</v>
      </c>
      <c r="E12" s="487">
        <v>1</v>
      </c>
      <c r="F12" s="609">
        <v>12438</v>
      </c>
      <c r="G12" s="513">
        <v>3.3965046422719825</v>
      </c>
      <c r="H12" s="609"/>
      <c r="I12" s="487"/>
      <c r="J12" s="609"/>
      <c r="K12" s="487"/>
      <c r="L12" s="609"/>
      <c r="M12" s="513"/>
      <c r="N12" s="609"/>
      <c r="O12" s="487"/>
      <c r="P12" s="609"/>
      <c r="Q12" s="487"/>
      <c r="R12" s="609"/>
      <c r="S12" s="529"/>
    </row>
    <row r="13" spans="1:19" ht="14.45" customHeight="1" x14ac:dyDescent="0.2">
      <c r="A13" s="580" t="s">
        <v>2400</v>
      </c>
      <c r="B13" s="609">
        <v>958</v>
      </c>
      <c r="C13" s="487"/>
      <c r="D13" s="609"/>
      <c r="E13" s="487"/>
      <c r="F13" s="609"/>
      <c r="G13" s="513"/>
      <c r="H13" s="609"/>
      <c r="I13" s="487"/>
      <c r="J13" s="609"/>
      <c r="K13" s="487"/>
      <c r="L13" s="609"/>
      <c r="M13" s="513"/>
      <c r="N13" s="609"/>
      <c r="O13" s="487"/>
      <c r="P13" s="609"/>
      <c r="Q13" s="487"/>
      <c r="R13" s="609"/>
      <c r="S13" s="529"/>
    </row>
    <row r="14" spans="1:19" ht="14.45" customHeight="1" x14ac:dyDescent="0.2">
      <c r="A14" s="580" t="s">
        <v>2401</v>
      </c>
      <c r="B14" s="609">
        <v>178</v>
      </c>
      <c r="C14" s="487">
        <v>0.21394230769230768</v>
      </c>
      <c r="D14" s="609">
        <v>832</v>
      </c>
      <c r="E14" s="487">
        <v>1</v>
      </c>
      <c r="F14" s="609">
        <v>1227.33</v>
      </c>
      <c r="G14" s="513">
        <v>1.4751562499999999</v>
      </c>
      <c r="H14" s="609"/>
      <c r="I14" s="487"/>
      <c r="J14" s="609"/>
      <c r="K14" s="487"/>
      <c r="L14" s="609"/>
      <c r="M14" s="513"/>
      <c r="N14" s="609"/>
      <c r="O14" s="487"/>
      <c r="P14" s="609"/>
      <c r="Q14" s="487"/>
      <c r="R14" s="609"/>
      <c r="S14" s="529"/>
    </row>
    <row r="15" spans="1:19" ht="14.45" customHeight="1" x14ac:dyDescent="0.2">
      <c r="A15" s="580" t="s">
        <v>2402</v>
      </c>
      <c r="B15" s="609">
        <v>1916</v>
      </c>
      <c r="C15" s="487"/>
      <c r="D15" s="609"/>
      <c r="E15" s="487"/>
      <c r="F15" s="609"/>
      <c r="G15" s="513"/>
      <c r="H15" s="609"/>
      <c r="I15" s="487"/>
      <c r="J15" s="609"/>
      <c r="K15" s="487"/>
      <c r="L15" s="609"/>
      <c r="M15" s="513"/>
      <c r="N15" s="609"/>
      <c r="O15" s="487"/>
      <c r="P15" s="609"/>
      <c r="Q15" s="487"/>
      <c r="R15" s="609"/>
      <c r="S15" s="529"/>
    </row>
    <row r="16" spans="1:19" ht="14.45" customHeight="1" thickBot="1" x14ac:dyDescent="0.25">
      <c r="A16" s="613" t="s">
        <v>2403</v>
      </c>
      <c r="B16" s="611"/>
      <c r="C16" s="494"/>
      <c r="D16" s="611"/>
      <c r="E16" s="494"/>
      <c r="F16" s="611">
        <v>272.33</v>
      </c>
      <c r="G16" s="506"/>
      <c r="H16" s="611"/>
      <c r="I16" s="494"/>
      <c r="J16" s="611"/>
      <c r="K16" s="494"/>
      <c r="L16" s="611"/>
      <c r="M16" s="506"/>
      <c r="N16" s="611"/>
      <c r="O16" s="494"/>
      <c r="P16" s="611"/>
      <c r="Q16" s="494"/>
      <c r="R16" s="611"/>
      <c r="S16" s="530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 xr:uid="{679985E6-CABE-4ED6-80EE-6152A081E5C8}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List21">
    <tabColor theme="0" tint="-0.249977111117893"/>
    <outlinePr summaryRight="0"/>
    <pageSetUpPr fitToPage="1"/>
  </sheetPr>
  <dimension ref="A1:Q36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ColWidth="8.85546875" defaultRowHeight="14.45" customHeight="1" outlineLevelCol="1" x14ac:dyDescent="0.2"/>
  <cols>
    <col min="1" max="1" width="3" style="129" bestFit="1" customWidth="1"/>
    <col min="2" max="2" width="8.7109375" style="129" bestFit="1" customWidth="1"/>
    <col min="3" max="3" width="2.140625" style="129" bestFit="1" customWidth="1"/>
    <col min="4" max="4" width="8" style="129" bestFit="1" customWidth="1"/>
    <col min="5" max="5" width="52.85546875" style="129" bestFit="1" customWidth="1" collapsed="1"/>
    <col min="6" max="7" width="11.140625" style="207" hidden="1" customWidth="1" outlineLevel="1"/>
    <col min="8" max="9" width="9.28515625" style="207" hidden="1" customWidth="1"/>
    <col min="10" max="11" width="11.140625" style="207" customWidth="1"/>
    <col min="12" max="13" width="9.28515625" style="207" hidden="1" customWidth="1"/>
    <col min="14" max="15" width="11.140625" style="207" customWidth="1"/>
    <col min="16" max="16" width="11.140625" style="210" customWidth="1"/>
    <col min="17" max="17" width="11.140625" style="207" customWidth="1"/>
    <col min="18" max="16384" width="8.85546875" style="129"/>
  </cols>
  <sheetData>
    <row r="1" spans="1:17" ht="18.600000000000001" customHeight="1" thickBot="1" x14ac:dyDescent="0.35">
      <c r="A1" s="329" t="s">
        <v>2413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</row>
    <row r="2" spans="1:17" ht="14.45" customHeight="1" thickBot="1" x14ac:dyDescent="0.25">
      <c r="A2" s="459" t="s">
        <v>270</v>
      </c>
      <c r="B2" s="130"/>
      <c r="C2" s="130"/>
      <c r="D2" s="130"/>
      <c r="E2" s="130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9"/>
      <c r="Q2" s="228"/>
    </row>
    <row r="3" spans="1:17" ht="14.45" customHeight="1" thickBot="1" x14ac:dyDescent="0.25">
      <c r="E3" s="87" t="s">
        <v>127</v>
      </c>
      <c r="F3" s="102">
        <f t="shared" ref="F3:O3" si="0">SUBTOTAL(9,F6:F1048576)</f>
        <v>20</v>
      </c>
      <c r="G3" s="103">
        <f t="shared" si="0"/>
        <v>12434</v>
      </c>
      <c r="H3" s="103"/>
      <c r="I3" s="103"/>
      <c r="J3" s="103">
        <f t="shared" si="0"/>
        <v>11</v>
      </c>
      <c r="K3" s="103">
        <f t="shared" si="0"/>
        <v>5031</v>
      </c>
      <c r="L3" s="103"/>
      <c r="M3" s="103"/>
      <c r="N3" s="103">
        <f t="shared" si="0"/>
        <v>26</v>
      </c>
      <c r="O3" s="103">
        <f t="shared" si="0"/>
        <v>15511.32</v>
      </c>
      <c r="P3" s="75">
        <f>IF(K3=0,0,O3/K3)</f>
        <v>3.0831484794275492</v>
      </c>
      <c r="Q3" s="104">
        <f>IF(N3=0,0,O3/N3)</f>
        <v>596.58923076923077</v>
      </c>
    </row>
    <row r="4" spans="1:17" ht="14.45" customHeight="1" x14ac:dyDescent="0.2">
      <c r="A4" s="448" t="s">
        <v>68</v>
      </c>
      <c r="B4" s="446" t="s">
        <v>94</v>
      </c>
      <c r="C4" s="448" t="s">
        <v>95</v>
      </c>
      <c r="D4" s="457" t="s">
        <v>96</v>
      </c>
      <c r="E4" s="449" t="s">
        <v>69</v>
      </c>
      <c r="F4" s="455">
        <v>2018</v>
      </c>
      <c r="G4" s="456"/>
      <c r="H4" s="105"/>
      <c r="I4" s="105"/>
      <c r="J4" s="455">
        <v>2019</v>
      </c>
      <c r="K4" s="456"/>
      <c r="L4" s="105"/>
      <c r="M4" s="105"/>
      <c r="N4" s="455">
        <v>2020</v>
      </c>
      <c r="O4" s="456"/>
      <c r="P4" s="458" t="s">
        <v>2</v>
      </c>
      <c r="Q4" s="447" t="s">
        <v>97</v>
      </c>
    </row>
    <row r="5" spans="1:17" ht="14.45" customHeight="1" thickBot="1" x14ac:dyDescent="0.25">
      <c r="A5" s="616"/>
      <c r="B5" s="614"/>
      <c r="C5" s="616"/>
      <c r="D5" s="626"/>
      <c r="E5" s="618"/>
      <c r="F5" s="627" t="s">
        <v>71</v>
      </c>
      <c r="G5" s="628" t="s">
        <v>14</v>
      </c>
      <c r="H5" s="629"/>
      <c r="I5" s="629"/>
      <c r="J5" s="627" t="s">
        <v>71</v>
      </c>
      <c r="K5" s="628" t="s">
        <v>14</v>
      </c>
      <c r="L5" s="629"/>
      <c r="M5" s="629"/>
      <c r="N5" s="627" t="s">
        <v>71</v>
      </c>
      <c r="O5" s="628" t="s">
        <v>14</v>
      </c>
      <c r="P5" s="630"/>
      <c r="Q5" s="623"/>
    </row>
    <row r="6" spans="1:17" ht="14.45" customHeight="1" x14ac:dyDescent="0.2">
      <c r="A6" s="564" t="s">
        <v>2404</v>
      </c>
      <c r="B6" s="565" t="s">
        <v>2281</v>
      </c>
      <c r="C6" s="565" t="s">
        <v>2284</v>
      </c>
      <c r="D6" s="565" t="s">
        <v>2287</v>
      </c>
      <c r="E6" s="565" t="s">
        <v>2288</v>
      </c>
      <c r="F6" s="116">
        <v>2</v>
      </c>
      <c r="G6" s="116">
        <v>278</v>
      </c>
      <c r="H6" s="116"/>
      <c r="I6" s="116">
        <v>139</v>
      </c>
      <c r="J6" s="116"/>
      <c r="K6" s="116"/>
      <c r="L6" s="116"/>
      <c r="M6" s="116"/>
      <c r="N6" s="116"/>
      <c r="O6" s="116"/>
      <c r="P6" s="570"/>
      <c r="Q6" s="578"/>
    </row>
    <row r="7" spans="1:17" ht="14.45" customHeight="1" x14ac:dyDescent="0.2">
      <c r="A7" s="486" t="s">
        <v>2404</v>
      </c>
      <c r="B7" s="487" t="s">
        <v>2281</v>
      </c>
      <c r="C7" s="487" t="s">
        <v>2284</v>
      </c>
      <c r="D7" s="487" t="s">
        <v>2289</v>
      </c>
      <c r="E7" s="487" t="s">
        <v>2290</v>
      </c>
      <c r="F7" s="491">
        <v>1</v>
      </c>
      <c r="G7" s="491">
        <v>1819</v>
      </c>
      <c r="H7" s="491"/>
      <c r="I7" s="491">
        <v>1819</v>
      </c>
      <c r="J7" s="491"/>
      <c r="K7" s="491"/>
      <c r="L7" s="491"/>
      <c r="M7" s="491"/>
      <c r="N7" s="491"/>
      <c r="O7" s="491"/>
      <c r="P7" s="513"/>
      <c r="Q7" s="492"/>
    </row>
    <row r="8" spans="1:17" ht="14.45" customHeight="1" x14ac:dyDescent="0.2">
      <c r="A8" s="486" t="s">
        <v>2404</v>
      </c>
      <c r="B8" s="487" t="s">
        <v>2281</v>
      </c>
      <c r="C8" s="487" t="s">
        <v>2284</v>
      </c>
      <c r="D8" s="487" t="s">
        <v>2291</v>
      </c>
      <c r="E8" s="487" t="s">
        <v>2292</v>
      </c>
      <c r="F8" s="491">
        <v>2</v>
      </c>
      <c r="G8" s="491">
        <v>1250</v>
      </c>
      <c r="H8" s="491"/>
      <c r="I8" s="491">
        <v>625</v>
      </c>
      <c r="J8" s="491"/>
      <c r="K8" s="491"/>
      <c r="L8" s="491"/>
      <c r="M8" s="491"/>
      <c r="N8" s="491"/>
      <c r="O8" s="491"/>
      <c r="P8" s="513"/>
      <c r="Q8" s="492"/>
    </row>
    <row r="9" spans="1:17" ht="14.45" customHeight="1" x14ac:dyDescent="0.2">
      <c r="A9" s="486" t="s">
        <v>2404</v>
      </c>
      <c r="B9" s="487" t="s">
        <v>2281</v>
      </c>
      <c r="C9" s="487" t="s">
        <v>2284</v>
      </c>
      <c r="D9" s="487" t="s">
        <v>2303</v>
      </c>
      <c r="E9" s="487" t="s">
        <v>2304</v>
      </c>
      <c r="F9" s="491">
        <v>1</v>
      </c>
      <c r="G9" s="491">
        <v>702</v>
      </c>
      <c r="H9" s="491"/>
      <c r="I9" s="491">
        <v>702</v>
      </c>
      <c r="J9" s="491"/>
      <c r="K9" s="491"/>
      <c r="L9" s="491"/>
      <c r="M9" s="491"/>
      <c r="N9" s="491"/>
      <c r="O9" s="491"/>
      <c r="P9" s="513"/>
      <c r="Q9" s="492"/>
    </row>
    <row r="10" spans="1:17" ht="14.45" customHeight="1" x14ac:dyDescent="0.2">
      <c r="A10" s="486" t="s">
        <v>2404</v>
      </c>
      <c r="B10" s="487" t="s">
        <v>2323</v>
      </c>
      <c r="C10" s="487" t="s">
        <v>2284</v>
      </c>
      <c r="D10" s="487" t="s">
        <v>2324</v>
      </c>
      <c r="E10" s="487" t="s">
        <v>2325</v>
      </c>
      <c r="F10" s="491"/>
      <c r="G10" s="491"/>
      <c r="H10" s="491"/>
      <c r="I10" s="491"/>
      <c r="J10" s="491">
        <v>0</v>
      </c>
      <c r="K10" s="491">
        <v>0</v>
      </c>
      <c r="L10" s="491"/>
      <c r="M10" s="491"/>
      <c r="N10" s="491"/>
      <c r="O10" s="491"/>
      <c r="P10" s="513"/>
      <c r="Q10" s="492"/>
    </row>
    <row r="11" spans="1:17" ht="14.45" customHeight="1" x14ac:dyDescent="0.2">
      <c r="A11" s="486" t="s">
        <v>2404</v>
      </c>
      <c r="B11" s="487" t="s">
        <v>2323</v>
      </c>
      <c r="C11" s="487" t="s">
        <v>2284</v>
      </c>
      <c r="D11" s="487" t="s">
        <v>2295</v>
      </c>
      <c r="E11" s="487" t="s">
        <v>2296</v>
      </c>
      <c r="F11" s="491"/>
      <c r="G11" s="491"/>
      <c r="H11" s="491"/>
      <c r="I11" s="491"/>
      <c r="J11" s="491"/>
      <c r="K11" s="491"/>
      <c r="L11" s="491"/>
      <c r="M11" s="491"/>
      <c r="N11" s="491">
        <v>1</v>
      </c>
      <c r="O11" s="491">
        <v>33.33</v>
      </c>
      <c r="P11" s="513"/>
      <c r="Q11" s="492">
        <v>33.33</v>
      </c>
    </row>
    <row r="12" spans="1:17" ht="14.45" customHeight="1" x14ac:dyDescent="0.2">
      <c r="A12" s="486" t="s">
        <v>2404</v>
      </c>
      <c r="B12" s="487" t="s">
        <v>2323</v>
      </c>
      <c r="C12" s="487" t="s">
        <v>2284</v>
      </c>
      <c r="D12" s="487" t="s">
        <v>2338</v>
      </c>
      <c r="E12" s="487" t="s">
        <v>2339</v>
      </c>
      <c r="F12" s="491">
        <v>1</v>
      </c>
      <c r="G12" s="491">
        <v>355</v>
      </c>
      <c r="H12" s="491">
        <v>0.99162011173184361</v>
      </c>
      <c r="I12" s="491">
        <v>355</v>
      </c>
      <c r="J12" s="491">
        <v>1</v>
      </c>
      <c r="K12" s="491">
        <v>358</v>
      </c>
      <c r="L12" s="491">
        <v>1</v>
      </c>
      <c r="M12" s="491">
        <v>358</v>
      </c>
      <c r="N12" s="491">
        <v>1</v>
      </c>
      <c r="O12" s="491">
        <v>360</v>
      </c>
      <c r="P12" s="513">
        <v>1.005586592178771</v>
      </c>
      <c r="Q12" s="492">
        <v>360</v>
      </c>
    </row>
    <row r="13" spans="1:17" ht="14.45" customHeight="1" x14ac:dyDescent="0.2">
      <c r="A13" s="486" t="s">
        <v>2404</v>
      </c>
      <c r="B13" s="487" t="s">
        <v>2323</v>
      </c>
      <c r="C13" s="487" t="s">
        <v>2284</v>
      </c>
      <c r="D13" s="487" t="s">
        <v>2340</v>
      </c>
      <c r="E13" s="487" t="s">
        <v>2341</v>
      </c>
      <c r="F13" s="491"/>
      <c r="G13" s="491"/>
      <c r="H13" s="491"/>
      <c r="I13" s="491"/>
      <c r="J13" s="491">
        <v>1</v>
      </c>
      <c r="K13" s="491">
        <v>179</v>
      </c>
      <c r="L13" s="491">
        <v>1</v>
      </c>
      <c r="M13" s="491">
        <v>179</v>
      </c>
      <c r="N13" s="491">
        <v>0</v>
      </c>
      <c r="O13" s="491">
        <v>0</v>
      </c>
      <c r="P13" s="513">
        <v>0</v>
      </c>
      <c r="Q13" s="492"/>
    </row>
    <row r="14" spans="1:17" ht="14.45" customHeight="1" x14ac:dyDescent="0.2">
      <c r="A14" s="486" t="s">
        <v>2405</v>
      </c>
      <c r="B14" s="487" t="s">
        <v>2281</v>
      </c>
      <c r="C14" s="487" t="s">
        <v>2284</v>
      </c>
      <c r="D14" s="487" t="s">
        <v>2295</v>
      </c>
      <c r="E14" s="487" t="s">
        <v>2296</v>
      </c>
      <c r="F14" s="491"/>
      <c r="G14" s="491"/>
      <c r="H14" s="491"/>
      <c r="I14" s="491"/>
      <c r="J14" s="491"/>
      <c r="K14" s="491"/>
      <c r="L14" s="491"/>
      <c r="M14" s="491"/>
      <c r="N14" s="491">
        <v>0</v>
      </c>
      <c r="O14" s="491">
        <v>0</v>
      </c>
      <c r="P14" s="513"/>
      <c r="Q14" s="492"/>
    </row>
    <row r="15" spans="1:17" ht="14.45" customHeight="1" x14ac:dyDescent="0.2">
      <c r="A15" s="486" t="s">
        <v>2405</v>
      </c>
      <c r="B15" s="487" t="s">
        <v>2323</v>
      </c>
      <c r="C15" s="487" t="s">
        <v>2284</v>
      </c>
      <c r="D15" s="487" t="s">
        <v>2328</v>
      </c>
      <c r="E15" s="487" t="s">
        <v>2329</v>
      </c>
      <c r="F15" s="491"/>
      <c r="G15" s="491"/>
      <c r="H15" s="491"/>
      <c r="I15" s="491"/>
      <c r="J15" s="491"/>
      <c r="K15" s="491"/>
      <c r="L15" s="491"/>
      <c r="M15" s="491"/>
      <c r="N15" s="491">
        <v>1</v>
      </c>
      <c r="O15" s="491">
        <v>967</v>
      </c>
      <c r="P15" s="513"/>
      <c r="Q15" s="492">
        <v>967</v>
      </c>
    </row>
    <row r="16" spans="1:17" ht="14.45" customHeight="1" x14ac:dyDescent="0.2">
      <c r="A16" s="486" t="s">
        <v>2405</v>
      </c>
      <c r="B16" s="487" t="s">
        <v>2323</v>
      </c>
      <c r="C16" s="487" t="s">
        <v>2284</v>
      </c>
      <c r="D16" s="487" t="s">
        <v>2295</v>
      </c>
      <c r="E16" s="487" t="s">
        <v>2296</v>
      </c>
      <c r="F16" s="491"/>
      <c r="G16" s="491"/>
      <c r="H16" s="491"/>
      <c r="I16" s="491"/>
      <c r="J16" s="491"/>
      <c r="K16" s="491"/>
      <c r="L16" s="491"/>
      <c r="M16" s="491"/>
      <c r="N16" s="491">
        <v>1</v>
      </c>
      <c r="O16" s="491">
        <v>33.33</v>
      </c>
      <c r="P16" s="513"/>
      <c r="Q16" s="492">
        <v>33.33</v>
      </c>
    </row>
    <row r="17" spans="1:17" ht="14.45" customHeight="1" x14ac:dyDescent="0.2">
      <c r="A17" s="486" t="s">
        <v>2405</v>
      </c>
      <c r="B17" s="487" t="s">
        <v>2323</v>
      </c>
      <c r="C17" s="487" t="s">
        <v>2284</v>
      </c>
      <c r="D17" s="487" t="s">
        <v>2338</v>
      </c>
      <c r="E17" s="487" t="s">
        <v>2339</v>
      </c>
      <c r="F17" s="491">
        <v>1</v>
      </c>
      <c r="G17" s="491">
        <v>355</v>
      </c>
      <c r="H17" s="491"/>
      <c r="I17" s="491">
        <v>355</v>
      </c>
      <c r="J17" s="491"/>
      <c r="K17" s="491"/>
      <c r="L17" s="491"/>
      <c r="M17" s="491"/>
      <c r="N17" s="491"/>
      <c r="O17" s="491"/>
      <c r="P17" s="513"/>
      <c r="Q17" s="492"/>
    </row>
    <row r="18" spans="1:17" ht="14.45" customHeight="1" x14ac:dyDescent="0.2">
      <c r="A18" s="486" t="s">
        <v>2405</v>
      </c>
      <c r="B18" s="487" t="s">
        <v>2323</v>
      </c>
      <c r="C18" s="487" t="s">
        <v>2284</v>
      </c>
      <c r="D18" s="487" t="s">
        <v>2340</v>
      </c>
      <c r="E18" s="487" t="s">
        <v>2341</v>
      </c>
      <c r="F18" s="491">
        <v>1</v>
      </c>
      <c r="G18" s="491">
        <v>178</v>
      </c>
      <c r="H18" s="491"/>
      <c r="I18" s="491">
        <v>178</v>
      </c>
      <c r="J18" s="491"/>
      <c r="K18" s="491"/>
      <c r="L18" s="491"/>
      <c r="M18" s="491"/>
      <c r="N18" s="491">
        <v>1</v>
      </c>
      <c r="O18" s="491">
        <v>180</v>
      </c>
      <c r="P18" s="513"/>
      <c r="Q18" s="492">
        <v>180</v>
      </c>
    </row>
    <row r="19" spans="1:17" ht="14.45" customHeight="1" x14ac:dyDescent="0.2">
      <c r="A19" s="486" t="s">
        <v>2406</v>
      </c>
      <c r="B19" s="487" t="s">
        <v>2323</v>
      </c>
      <c r="C19" s="487" t="s">
        <v>2284</v>
      </c>
      <c r="D19" s="487" t="s">
        <v>2338</v>
      </c>
      <c r="E19" s="487" t="s">
        <v>2339</v>
      </c>
      <c r="F19" s="491">
        <v>1</v>
      </c>
      <c r="G19" s="491">
        <v>355</v>
      </c>
      <c r="H19" s="491"/>
      <c r="I19" s="491">
        <v>355</v>
      </c>
      <c r="J19" s="491"/>
      <c r="K19" s="491"/>
      <c r="L19" s="491"/>
      <c r="M19" s="491"/>
      <c r="N19" s="491"/>
      <c r="O19" s="491"/>
      <c r="P19" s="513"/>
      <c r="Q19" s="492"/>
    </row>
    <row r="20" spans="1:17" ht="14.45" customHeight="1" x14ac:dyDescent="0.2">
      <c r="A20" s="486" t="s">
        <v>2280</v>
      </c>
      <c r="B20" s="487" t="s">
        <v>2323</v>
      </c>
      <c r="C20" s="487" t="s">
        <v>2284</v>
      </c>
      <c r="D20" s="487" t="s">
        <v>2328</v>
      </c>
      <c r="E20" s="487" t="s">
        <v>2329</v>
      </c>
      <c r="F20" s="491">
        <v>1</v>
      </c>
      <c r="G20" s="491">
        <v>958</v>
      </c>
      <c r="H20" s="491"/>
      <c r="I20" s="491">
        <v>958</v>
      </c>
      <c r="J20" s="491"/>
      <c r="K20" s="491"/>
      <c r="L20" s="491"/>
      <c r="M20" s="491"/>
      <c r="N20" s="491"/>
      <c r="O20" s="491"/>
      <c r="P20" s="513"/>
      <c r="Q20" s="492"/>
    </row>
    <row r="21" spans="1:17" ht="14.45" customHeight="1" x14ac:dyDescent="0.2">
      <c r="A21" s="486" t="s">
        <v>2407</v>
      </c>
      <c r="B21" s="487" t="s">
        <v>2281</v>
      </c>
      <c r="C21" s="487" t="s">
        <v>2284</v>
      </c>
      <c r="D21" s="487" t="s">
        <v>2305</v>
      </c>
      <c r="E21" s="487" t="s">
        <v>2306</v>
      </c>
      <c r="F21" s="491">
        <v>1</v>
      </c>
      <c r="G21" s="491">
        <v>236</v>
      </c>
      <c r="H21" s="491"/>
      <c r="I21" s="491">
        <v>236</v>
      </c>
      <c r="J21" s="491"/>
      <c r="K21" s="491"/>
      <c r="L21" s="491"/>
      <c r="M21" s="491"/>
      <c r="N21" s="491"/>
      <c r="O21" s="491"/>
      <c r="P21" s="513"/>
      <c r="Q21" s="492"/>
    </row>
    <row r="22" spans="1:17" ht="14.45" customHeight="1" x14ac:dyDescent="0.2">
      <c r="A22" s="486" t="s">
        <v>2363</v>
      </c>
      <c r="B22" s="487" t="s">
        <v>2281</v>
      </c>
      <c r="C22" s="487" t="s">
        <v>2284</v>
      </c>
      <c r="D22" s="487" t="s">
        <v>2305</v>
      </c>
      <c r="E22" s="487" t="s">
        <v>2306</v>
      </c>
      <c r="F22" s="491">
        <v>1</v>
      </c>
      <c r="G22" s="491">
        <v>236</v>
      </c>
      <c r="H22" s="491"/>
      <c r="I22" s="491">
        <v>236</v>
      </c>
      <c r="J22" s="491"/>
      <c r="K22" s="491"/>
      <c r="L22" s="491"/>
      <c r="M22" s="491"/>
      <c r="N22" s="491"/>
      <c r="O22" s="491"/>
      <c r="P22" s="513"/>
      <c r="Q22" s="492"/>
    </row>
    <row r="23" spans="1:17" ht="14.45" customHeight="1" x14ac:dyDescent="0.2">
      <c r="A23" s="486" t="s">
        <v>2408</v>
      </c>
      <c r="B23" s="487" t="s">
        <v>2281</v>
      </c>
      <c r="C23" s="487" t="s">
        <v>2284</v>
      </c>
      <c r="D23" s="487" t="s">
        <v>2287</v>
      </c>
      <c r="E23" s="487" t="s">
        <v>2288</v>
      </c>
      <c r="F23" s="491">
        <v>1</v>
      </c>
      <c r="G23" s="491">
        <v>139</v>
      </c>
      <c r="H23" s="491">
        <v>0.98581560283687941</v>
      </c>
      <c r="I23" s="491">
        <v>139</v>
      </c>
      <c r="J23" s="491">
        <v>1</v>
      </c>
      <c r="K23" s="491">
        <v>141</v>
      </c>
      <c r="L23" s="491">
        <v>1</v>
      </c>
      <c r="M23" s="491">
        <v>141</v>
      </c>
      <c r="N23" s="491">
        <v>3</v>
      </c>
      <c r="O23" s="491">
        <v>429</v>
      </c>
      <c r="P23" s="513">
        <v>3.0425531914893615</v>
      </c>
      <c r="Q23" s="492">
        <v>143</v>
      </c>
    </row>
    <row r="24" spans="1:17" ht="14.45" customHeight="1" x14ac:dyDescent="0.2">
      <c r="A24" s="486" t="s">
        <v>2408</v>
      </c>
      <c r="B24" s="487" t="s">
        <v>2281</v>
      </c>
      <c r="C24" s="487" t="s">
        <v>2284</v>
      </c>
      <c r="D24" s="487" t="s">
        <v>2289</v>
      </c>
      <c r="E24" s="487" t="s">
        <v>2290</v>
      </c>
      <c r="F24" s="491">
        <v>1</v>
      </c>
      <c r="G24" s="491">
        <v>1819</v>
      </c>
      <c r="H24" s="491">
        <v>0.99507658643326036</v>
      </c>
      <c r="I24" s="491">
        <v>1819</v>
      </c>
      <c r="J24" s="491">
        <v>1</v>
      </c>
      <c r="K24" s="491">
        <v>1828</v>
      </c>
      <c r="L24" s="491">
        <v>1</v>
      </c>
      <c r="M24" s="491">
        <v>1828</v>
      </c>
      <c r="N24" s="491">
        <v>4</v>
      </c>
      <c r="O24" s="491">
        <v>7348</v>
      </c>
      <c r="P24" s="513">
        <v>4.0196936542669581</v>
      </c>
      <c r="Q24" s="492">
        <v>1837</v>
      </c>
    </row>
    <row r="25" spans="1:17" ht="14.45" customHeight="1" x14ac:dyDescent="0.2">
      <c r="A25" s="486" t="s">
        <v>2408</v>
      </c>
      <c r="B25" s="487" t="s">
        <v>2281</v>
      </c>
      <c r="C25" s="487" t="s">
        <v>2284</v>
      </c>
      <c r="D25" s="487" t="s">
        <v>2291</v>
      </c>
      <c r="E25" s="487" t="s">
        <v>2292</v>
      </c>
      <c r="F25" s="491"/>
      <c r="G25" s="491"/>
      <c r="H25" s="491"/>
      <c r="I25" s="491"/>
      <c r="J25" s="491">
        <v>1</v>
      </c>
      <c r="K25" s="491">
        <v>628</v>
      </c>
      <c r="L25" s="491">
        <v>1</v>
      </c>
      <c r="M25" s="491">
        <v>628</v>
      </c>
      <c r="N25" s="491">
        <v>4</v>
      </c>
      <c r="O25" s="491">
        <v>2528</v>
      </c>
      <c r="P25" s="513">
        <v>4.0254777070063694</v>
      </c>
      <c r="Q25" s="492">
        <v>632</v>
      </c>
    </row>
    <row r="26" spans="1:17" ht="14.45" customHeight="1" x14ac:dyDescent="0.2">
      <c r="A26" s="486" t="s">
        <v>2408</v>
      </c>
      <c r="B26" s="487" t="s">
        <v>2281</v>
      </c>
      <c r="C26" s="487" t="s">
        <v>2284</v>
      </c>
      <c r="D26" s="487" t="s">
        <v>2303</v>
      </c>
      <c r="E26" s="487" t="s">
        <v>2304</v>
      </c>
      <c r="F26" s="491">
        <v>1</v>
      </c>
      <c r="G26" s="491">
        <v>702</v>
      </c>
      <c r="H26" s="491">
        <v>0.99292786421499291</v>
      </c>
      <c r="I26" s="491">
        <v>702</v>
      </c>
      <c r="J26" s="491">
        <v>1</v>
      </c>
      <c r="K26" s="491">
        <v>707</v>
      </c>
      <c r="L26" s="491">
        <v>1</v>
      </c>
      <c r="M26" s="491">
        <v>707</v>
      </c>
      <c r="N26" s="491">
        <v>3</v>
      </c>
      <c r="O26" s="491">
        <v>2133</v>
      </c>
      <c r="P26" s="513">
        <v>3.0169731258840171</v>
      </c>
      <c r="Q26" s="492">
        <v>711</v>
      </c>
    </row>
    <row r="27" spans="1:17" ht="14.45" customHeight="1" x14ac:dyDescent="0.2">
      <c r="A27" s="486" t="s">
        <v>2408</v>
      </c>
      <c r="B27" s="487" t="s">
        <v>2323</v>
      </c>
      <c r="C27" s="487" t="s">
        <v>2284</v>
      </c>
      <c r="D27" s="487" t="s">
        <v>2340</v>
      </c>
      <c r="E27" s="487" t="s">
        <v>2341</v>
      </c>
      <c r="F27" s="491"/>
      <c r="G27" s="491"/>
      <c r="H27" s="491"/>
      <c r="I27" s="491"/>
      <c r="J27" s="491">
        <v>2</v>
      </c>
      <c r="K27" s="491">
        <v>358</v>
      </c>
      <c r="L27" s="491">
        <v>1</v>
      </c>
      <c r="M27" s="491">
        <v>179</v>
      </c>
      <c r="N27" s="491"/>
      <c r="O27" s="491"/>
      <c r="P27" s="513"/>
      <c r="Q27" s="492"/>
    </row>
    <row r="28" spans="1:17" ht="14.45" customHeight="1" x14ac:dyDescent="0.2">
      <c r="A28" s="486" t="s">
        <v>2409</v>
      </c>
      <c r="B28" s="487" t="s">
        <v>2323</v>
      </c>
      <c r="C28" s="487" t="s">
        <v>2284</v>
      </c>
      <c r="D28" s="487" t="s">
        <v>2328</v>
      </c>
      <c r="E28" s="487" t="s">
        <v>2329</v>
      </c>
      <c r="F28" s="491">
        <v>1</v>
      </c>
      <c r="G28" s="491">
        <v>958</v>
      </c>
      <c r="H28" s="491"/>
      <c r="I28" s="491">
        <v>958</v>
      </c>
      <c r="J28" s="491"/>
      <c r="K28" s="491"/>
      <c r="L28" s="491"/>
      <c r="M28" s="491"/>
      <c r="N28" s="491"/>
      <c r="O28" s="491"/>
      <c r="P28" s="513"/>
      <c r="Q28" s="492"/>
    </row>
    <row r="29" spans="1:17" ht="14.45" customHeight="1" x14ac:dyDescent="0.2">
      <c r="A29" s="486" t="s">
        <v>2410</v>
      </c>
      <c r="B29" s="487" t="s">
        <v>2281</v>
      </c>
      <c r="C29" s="487" t="s">
        <v>2284</v>
      </c>
      <c r="D29" s="487" t="s">
        <v>2293</v>
      </c>
      <c r="E29" s="487" t="s">
        <v>2294</v>
      </c>
      <c r="F29" s="491"/>
      <c r="G29" s="491"/>
      <c r="H29" s="491"/>
      <c r="I29" s="491"/>
      <c r="J29" s="491"/>
      <c r="K29" s="491"/>
      <c r="L29" s="491"/>
      <c r="M29" s="491"/>
      <c r="N29" s="491">
        <v>1</v>
      </c>
      <c r="O29" s="491">
        <v>477</v>
      </c>
      <c r="P29" s="513"/>
      <c r="Q29" s="492">
        <v>477</v>
      </c>
    </row>
    <row r="30" spans="1:17" ht="14.45" customHeight="1" x14ac:dyDescent="0.2">
      <c r="A30" s="486" t="s">
        <v>2410</v>
      </c>
      <c r="B30" s="487" t="s">
        <v>2281</v>
      </c>
      <c r="C30" s="487" t="s">
        <v>2284</v>
      </c>
      <c r="D30" s="487" t="s">
        <v>2295</v>
      </c>
      <c r="E30" s="487" t="s">
        <v>2296</v>
      </c>
      <c r="F30" s="491"/>
      <c r="G30" s="491"/>
      <c r="H30" s="491"/>
      <c r="I30" s="491"/>
      <c r="J30" s="491"/>
      <c r="K30" s="491"/>
      <c r="L30" s="491"/>
      <c r="M30" s="491"/>
      <c r="N30" s="491">
        <v>1</v>
      </c>
      <c r="O30" s="491">
        <v>33.33</v>
      </c>
      <c r="P30" s="513"/>
      <c r="Q30" s="492">
        <v>33.33</v>
      </c>
    </row>
    <row r="31" spans="1:17" ht="14.45" customHeight="1" x14ac:dyDescent="0.2">
      <c r="A31" s="486" t="s">
        <v>2410</v>
      </c>
      <c r="B31" s="487" t="s">
        <v>2281</v>
      </c>
      <c r="C31" s="487" t="s">
        <v>2284</v>
      </c>
      <c r="D31" s="487" t="s">
        <v>2305</v>
      </c>
      <c r="E31" s="487" t="s">
        <v>2306</v>
      </c>
      <c r="F31" s="491"/>
      <c r="G31" s="491"/>
      <c r="H31" s="491"/>
      <c r="I31" s="491"/>
      <c r="J31" s="491">
        <v>2</v>
      </c>
      <c r="K31" s="491">
        <v>474</v>
      </c>
      <c r="L31" s="491">
        <v>1</v>
      </c>
      <c r="M31" s="491">
        <v>237</v>
      </c>
      <c r="N31" s="491">
        <v>3</v>
      </c>
      <c r="O31" s="491">
        <v>717</v>
      </c>
      <c r="P31" s="513">
        <v>1.5126582278481013</v>
      </c>
      <c r="Q31" s="492">
        <v>239</v>
      </c>
    </row>
    <row r="32" spans="1:17" ht="14.45" customHeight="1" x14ac:dyDescent="0.2">
      <c r="A32" s="486" t="s">
        <v>2410</v>
      </c>
      <c r="B32" s="487" t="s">
        <v>2323</v>
      </c>
      <c r="C32" s="487" t="s">
        <v>2284</v>
      </c>
      <c r="D32" s="487" t="s">
        <v>2338</v>
      </c>
      <c r="E32" s="487" t="s">
        <v>2339</v>
      </c>
      <c r="F32" s="491"/>
      <c r="G32" s="491"/>
      <c r="H32" s="491"/>
      <c r="I32" s="491"/>
      <c r="J32" s="491">
        <v>1</v>
      </c>
      <c r="K32" s="491">
        <v>358</v>
      </c>
      <c r="L32" s="491">
        <v>1</v>
      </c>
      <c r="M32" s="491">
        <v>358</v>
      </c>
      <c r="N32" s="491"/>
      <c r="O32" s="491"/>
      <c r="P32" s="513"/>
      <c r="Q32" s="492"/>
    </row>
    <row r="33" spans="1:17" ht="14.45" customHeight="1" x14ac:dyDescent="0.2">
      <c r="A33" s="486" t="s">
        <v>2410</v>
      </c>
      <c r="B33" s="487" t="s">
        <v>2323</v>
      </c>
      <c r="C33" s="487" t="s">
        <v>2284</v>
      </c>
      <c r="D33" s="487" t="s">
        <v>2340</v>
      </c>
      <c r="E33" s="487" t="s">
        <v>2341</v>
      </c>
      <c r="F33" s="491">
        <v>1</v>
      </c>
      <c r="G33" s="491">
        <v>178</v>
      </c>
      <c r="H33" s="491"/>
      <c r="I33" s="491">
        <v>178</v>
      </c>
      <c r="J33" s="491"/>
      <c r="K33" s="491"/>
      <c r="L33" s="491"/>
      <c r="M33" s="491"/>
      <c r="N33" s="491"/>
      <c r="O33" s="491"/>
      <c r="P33" s="513"/>
      <c r="Q33" s="492"/>
    </row>
    <row r="34" spans="1:17" ht="14.45" customHeight="1" x14ac:dyDescent="0.2">
      <c r="A34" s="486" t="s">
        <v>2411</v>
      </c>
      <c r="B34" s="487" t="s">
        <v>2323</v>
      </c>
      <c r="C34" s="487" t="s">
        <v>2284</v>
      </c>
      <c r="D34" s="487" t="s">
        <v>2328</v>
      </c>
      <c r="E34" s="487" t="s">
        <v>2329</v>
      </c>
      <c r="F34" s="491">
        <v>2</v>
      </c>
      <c r="G34" s="491">
        <v>1916</v>
      </c>
      <c r="H34" s="491"/>
      <c r="I34" s="491">
        <v>958</v>
      </c>
      <c r="J34" s="491"/>
      <c r="K34" s="491"/>
      <c r="L34" s="491"/>
      <c r="M34" s="491"/>
      <c r="N34" s="491"/>
      <c r="O34" s="491"/>
      <c r="P34" s="513"/>
      <c r="Q34" s="492"/>
    </row>
    <row r="35" spans="1:17" ht="14.45" customHeight="1" x14ac:dyDescent="0.2">
      <c r="A35" s="486" t="s">
        <v>2412</v>
      </c>
      <c r="B35" s="487" t="s">
        <v>2281</v>
      </c>
      <c r="C35" s="487" t="s">
        <v>2284</v>
      </c>
      <c r="D35" s="487" t="s">
        <v>2295</v>
      </c>
      <c r="E35" s="487" t="s">
        <v>2296</v>
      </c>
      <c r="F35" s="491"/>
      <c r="G35" s="491"/>
      <c r="H35" s="491"/>
      <c r="I35" s="491"/>
      <c r="J35" s="491"/>
      <c r="K35" s="491"/>
      <c r="L35" s="491"/>
      <c r="M35" s="491"/>
      <c r="N35" s="491">
        <v>1</v>
      </c>
      <c r="O35" s="491">
        <v>33.33</v>
      </c>
      <c r="P35" s="513"/>
      <c r="Q35" s="492">
        <v>33.33</v>
      </c>
    </row>
    <row r="36" spans="1:17" ht="14.45" customHeight="1" thickBot="1" x14ac:dyDescent="0.25">
      <c r="A36" s="493" t="s">
        <v>2412</v>
      </c>
      <c r="B36" s="494" t="s">
        <v>2281</v>
      </c>
      <c r="C36" s="494" t="s">
        <v>2284</v>
      </c>
      <c r="D36" s="494" t="s">
        <v>2305</v>
      </c>
      <c r="E36" s="494" t="s">
        <v>2306</v>
      </c>
      <c r="F36" s="498"/>
      <c r="G36" s="498"/>
      <c r="H36" s="498"/>
      <c r="I36" s="498"/>
      <c r="J36" s="498"/>
      <c r="K36" s="498"/>
      <c r="L36" s="498"/>
      <c r="M36" s="498"/>
      <c r="N36" s="498">
        <v>1</v>
      </c>
      <c r="O36" s="498">
        <v>239</v>
      </c>
      <c r="P36" s="506"/>
      <c r="Q36" s="499">
        <v>239</v>
      </c>
    </row>
  </sheetData>
  <autoFilter ref="A5:Q5" xr:uid="{00000000-0009-0000-0000-000027000000}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 xr:uid="{454639BB-72D3-47FA-BE14-EF621DB692DA}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26</vt:i4>
      </vt:variant>
      <vt:variant>
        <vt:lpstr>Pojmenované oblasti</vt:lpstr>
      </vt:variant>
      <vt:variant>
        <vt:i4>3</vt:i4>
      </vt:variant>
    </vt:vector>
  </HeadingPairs>
  <TitlesOfParts>
    <vt:vector size="29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doměsíce</vt:lpstr>
      <vt:lpstr>'ON Data'!Obdobi</vt:lpstr>
      <vt:lpstr>'Osobní náklady'!Obdobi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2020-06-22T14:02:48Z</dcterms:modified>
</cp:coreProperties>
</file>