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H3" i="390" l="1"/>
  <c r="Q3" i="347"/>
  <c r="S3" i="347"/>
  <c r="U3" i="347"/>
  <c r="K3" i="387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<sst xmlns="http://schemas.openxmlformats.org/spreadsheetml/2006/main" count="3855" uniqueCount="1106">
  <si>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</si>
  <si>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</si>
  <si>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</si>
  <si>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</si>
  <si>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</si>
  <si>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</si>
  <si>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</si>
  <si>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</si>
  <si>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</si>
  <si>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</si>
  <si>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</si>
  <si>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</si>
  <si>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</si>
  <si>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</si>
  <si>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</si>
  <si>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</si>
  <si>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</si>
  <si>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</si>
  <si>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</si>
  <si>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</si>
  <si>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</si>
  <si>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</si>
  <si>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</si>
  <si>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</si>
  <si>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</si>
  <si>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</si>
  <si>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</si>
  <si>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</si>
  <si>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</si>
  <si>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</si>
  <si>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</si>
  <si>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</si>
  <si>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</si>
  <si>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</si>
  <si>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</si>
  <si>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</si>
  <si>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</si>
  <si>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</si>
  <si>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</si>
  <si>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</si>
  <si>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</si>
  <si>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</si>
  <si>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</si>
  <si>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</si>
  <si>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</si>
  <si>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</si>
  <si>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</si>
  <si>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</si>
  <si>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</si>
  <si>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</si>
  <si>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</si>
  <si>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</si>
  <si>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</si>
  <si>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</si>
  <si>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</si>
  <si>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</si>
  <si>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</si>
  <si>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</si>
  <si>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</si>
  <si>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</si>
  <si>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</si>
  <si>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</si>
  <si>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</si>
  <si>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</si>
  <si>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</si>
  <si>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</si>
  <si>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</si>
  <si>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</si>
  <si>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</si>
  <si>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</si>
  <si>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</si>
  <si>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</si>
  <si>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</si>
  <si>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</si>
  <si>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</si>
  <si>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</si>
  <si>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</si>
  <si>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</si>
  <si>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</si>
  <si>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</si>
  <si>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</si>
  <si>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</si>
  <si>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</si>
  <si>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</si>
  <si>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</si>
  <si>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</si>
  <si>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</si>
  <si>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</si>
  <si>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</si>
  <si>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</si>
  <si>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</si>
  <si>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</si>
  <si>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</si>
  <si>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</si>
  <si>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</si>
  <si>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</si>
  <si>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</si>
  <si>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</si>
  <si>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</si>
  <si>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</si>
  <si>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</si>
  <si>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</si>
  <si>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</si>
  <si>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</si>
  <si>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</si>
  <si>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</si>
  <si>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</si>
  <si>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</si>
  <si>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</si>
  <si>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</si>
  <si>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</si>
  <si>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</si>
  <si>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</si>
  <si>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</si>
  <si>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</si>
  <si>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</si>
  <si>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</si>
  <si>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</si>
  <si>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</si>
  <si>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</si>
  <si>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</si>
  <si>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</si>
  <si>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</si>
  <si>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</si>
  <si>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</si>
  <si>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</si>
  <si>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</si>
  <si>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</si>
  <si>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</si>
  <si>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</si>
  <si>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</si>
  <si>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</si>
  <si>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</si>
  <si>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</si>
  <si>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</si>
  <si>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</si>
  <si>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</si>
  <si>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</si>
  <si>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</si>
  <si>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</si>
  <si>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</si>
  <si>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</si>
  <si>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</si>
  <si>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</si>
  <si>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</si>
  <si>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</si>
  <si>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</si>
  <si>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</si>
  <si>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</si>
  <si>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</si>
  <si>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</si>
  <si>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</si>
  <si>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</si>
  <si>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</si>
  <si>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</si>
  <si>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</si>
  <si>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</si>
  <si>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</si>
  <si>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</si>
  <si>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</si>
  <si>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</si>
  <si>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</si>
  <si>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</si>
  <si>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</si>
  <si>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</si>
  <si>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</si>
  <si>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</si>
  <si>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</si>
  <si>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</si>
  <si>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</si>
  <si>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</si>
  <si>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</si>
  <si>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</si>
  <si>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</si>
  <si>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</si>
  <si>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</si>
  <si>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</si>
  <si>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</si>
  <si>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</si>
  <si>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</si>
  <si>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</si>
  <si>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</si>
  <si>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</si>
  <si>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</si>
  <si>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</si>
  <si>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</si>
  <si>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</si>
  <si>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</si>
  <si>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</si>
  <si>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</si>
  <si>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</si>
  <si>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</si>
  <si>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lékařské genetiky a fetální medicíny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</si>
  <si>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</si>
  <si>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</si>
  <si>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</si>
  <si>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</si>
  <si>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</si>
  <si>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</si>
  <si>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</si>
  <si>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</si>
  <si>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</si>
  <si>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</si>
  <si>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</si>
  <si>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</si>
  <si>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</si>
  <si>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</si>
  <si>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</si>
  <si>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</si>
  <si>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</si>
  <si>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</si>
  <si>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</si>
  <si>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</si>
  <si>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</si>
  <si>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</si>
  <si>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</si>
  <si>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</si>
  <si>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</si>
  <si>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</si>
  <si>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</si>
  <si>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</si>
  <si>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</si>
  <si>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</si>
  <si>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</si>
  <si>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</si>
  <si>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</si>
  <si>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</si>
  <si>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</si>
  <si>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</si>
  <si>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</si>
  <si>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</si>
  <si>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</si>
  <si>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</si>
  <si>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</si>
  <si>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</si>
  <si>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</si>
  <si>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</si>
  <si>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</si>
  <si>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</si>
  <si>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</si>
  <si>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</si>
  <si>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</si>
  <si>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</si>
  <si>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</si>
  <si>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</si>
  <si>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</si>
  <si>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</si>
  <si>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</si>
  <si>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</si>
  <si>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</si>
  <si>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</si>
  <si>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</si>
  <si>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</si>
  <si>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</si>
  <si>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</si>
  <si>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</si>
  <si>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</si>
  <si>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</si>
  <si>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</si>
  <si>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</si>
  <si>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</si>
  <si>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</si>
  <si>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</si>
  <si>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</si>
  <si>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</si>
  <si>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</si>
  <si>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</si>
  <si>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</si>
  <si>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</si>
  <si>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</si>
  <si>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</si>
  <si>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</si>
  <si>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</si>
  <si>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</si>
  <si>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</si>
  <si>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</si>
  <si>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</si>
  <si>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</si>
  <si>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</si>
  <si>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</si>
  <si>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</si>
  <si>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</si>
  <si>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</si>
  <si>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</si>
  <si>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</si>
  <si>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</si>
  <si>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</si>
  <si>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</si>
  <si>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</si>
  <si>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</si>
  <si>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</si>
  <si>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</si>
  <si>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</si>
  <si>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</si>
  <si>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</si>
  <si>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</si>
  <si>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</si>
  <si>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54999     Přípěvky a poplatky(daň.neúčinné)</t>
  </si>
  <si>
    <t>54999000     členské příspěvky a poplatky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</si>
  <si>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</si>
  <si>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</si>
  <si>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</si>
  <si>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</si>
  <si>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</si>
  <si>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</si>
  <si>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</si>
  <si>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</si>
  <si>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</si>
  <si>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</si>
  <si>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</si>
  <si>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</si>
  <si>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</si>
  <si>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</si>
  <si>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55805     DDHM - inventář</t>
  </si>
  <si>
    <t>55805080     DDHM - inventář (věcné dary)</t>
  </si>
  <si>
    <t>55828     DDNM software</t>
  </si>
  <si>
    <t>55828001     DDNM - software (sk.P_38)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</si>
  <si>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</si>
  <si>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</si>
  <si>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</si>
  <si>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</si>
  <si>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</si>
  <si>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</si>
  <si>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</si>
  <si>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</si>
  <si>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</si>
  <si>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</si>
  <si>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</si>
  <si>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</si>
  <si>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</si>
  <si>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</si>
  <si>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</si>
  <si>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</si>
  <si>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</si>
  <si>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</si>
  <si>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</si>
  <si>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</si>
  <si>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</si>
  <si>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</si>
  <si>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</si>
  <si>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</si>
  <si>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</si>
  <si>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</si>
  <si>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</si>
  <si>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</si>
  <si>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</si>
  <si>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</si>
  <si>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</si>
  <si>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</si>
  <si>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</si>
  <si>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</si>
  <si>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</si>
  <si>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</si>
  <si>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</si>
  <si>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</si>
  <si>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</si>
  <si>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</si>
  <si>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</si>
  <si>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</si>
  <si>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</si>
  <si>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</si>
  <si>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</si>
  <si>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</si>
  <si>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</si>
  <si>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</si>
  <si>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</si>
  <si>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</si>
  <si>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</si>
  <si>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</si>
  <si>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</si>
  <si>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</si>
  <si>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</si>
  <si>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</si>
  <si>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</si>
  <si>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</si>
  <si>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</si>
  <si>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</si>
  <si>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</si>
  <si>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</si>
  <si>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</si>
  <si>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</si>
  <si>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</si>
  <si>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28</t>
  </si>
  <si>
    <t/>
  </si>
  <si>
    <t>Ústav lékařské genetiky a fet.med.</t>
  </si>
  <si>
    <t>50113001</t>
  </si>
  <si>
    <t>Lékárna - léčiva</t>
  </si>
  <si>
    <t>50113013</t>
  </si>
  <si>
    <t>Lékárna - antibiotika</t>
  </si>
  <si>
    <t>SumaKL</t>
  </si>
  <si>
    <t>2821</t>
  </si>
  <si>
    <t>Ústav lékařské genetiky a fet.med., ambulance</t>
  </si>
  <si>
    <t>SumaNS</t>
  </si>
  <si>
    <t>mezeraNS</t>
  </si>
  <si>
    <t>2841</t>
  </si>
  <si>
    <t>Ústav lékařské genetiky a fet.med., laboratoř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</si>
  <si>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</si>
  <si>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</si>
  <si>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</si>
  <si>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</si>
  <si>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</si>
  <si>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</si>
  <si>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</si>
  <si>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</si>
  <si>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</si>
  <si>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</si>
  <si>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</si>
  <si>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</si>
  <si>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</si>
  <si>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</si>
  <si>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</si>
  <si>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</si>
  <si>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</si>
  <si>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102477</t>
  </si>
  <si>
    <t>2477</t>
  </si>
  <si>
    <t>DIAZEPAM SLOVAKOFARMA</t>
  </si>
  <si>
    <t>TBL 20X5MG</t>
  </si>
  <si>
    <t>102486</t>
  </si>
  <si>
    <t>2486</t>
  </si>
  <si>
    <t>KALIUM CHLORATUM LECIVA 7.5%</t>
  </si>
  <si>
    <t>INJ 5X10ML 7.5%</t>
  </si>
  <si>
    <t>115390</t>
  </si>
  <si>
    <t>15390</t>
  </si>
  <si>
    <t>FENISTIL</t>
  </si>
  <si>
    <t>DRM GEL 1X30GM/30MG</t>
  </si>
  <si>
    <t>185656</t>
  </si>
  <si>
    <t>85656</t>
  </si>
  <si>
    <t>DORSIFLEX</t>
  </si>
  <si>
    <t>TBL 30X200MG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</si>
  <si>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</si>
  <si>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</si>
  <si>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</si>
  <si>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</si>
  <si>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</si>
  <si>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</si>
  <si>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</si>
  <si>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</si>
  <si>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395997</t>
  </si>
  <si>
    <t>0</t>
  </si>
  <si>
    <t>DZ SOFTASEPT N BEZBARVÝ 250 ml</t>
  </si>
  <si>
    <t>849941</t>
  </si>
  <si>
    <t>162142</t>
  </si>
  <si>
    <t>PARALEN 500</t>
  </si>
  <si>
    <t>POR TBL NOB 24X500MG</t>
  </si>
  <si>
    <t>111063</t>
  </si>
  <si>
    <t>11063</t>
  </si>
  <si>
    <t>IBALGIN 600 (IBUPROFEN 600)</t>
  </si>
  <si>
    <t>TBL OBD 30X600MG</t>
  </si>
  <si>
    <t>102684</t>
  </si>
  <si>
    <t>2684</t>
  </si>
  <si>
    <t>GEL 1X20GM</t>
  </si>
  <si>
    <t>154539</t>
  </si>
  <si>
    <t>54539</t>
  </si>
  <si>
    <t>DOLMINA INJ.</t>
  </si>
  <si>
    <t>INJ 5X3ML/75MG</t>
  </si>
  <si>
    <t>198880</t>
  </si>
  <si>
    <t>98880</t>
  </si>
  <si>
    <t>FYZIOLOGICKÝ ROZTOK VIAFLO</t>
  </si>
  <si>
    <t>INF SOL 10X1000ML</t>
  </si>
  <si>
    <t>930420</t>
  </si>
  <si>
    <t>KL ETHANOLUM 96% 900 ml 728 g HVLP</t>
  </si>
  <si>
    <t>UN 1170</t>
  </si>
  <si>
    <t>113403</t>
  </si>
  <si>
    <t>RHOPHYLAC 300 MIKROGRAMŮ/2 ML, INJEKČNÍ ROZTOK V P</t>
  </si>
  <si>
    <t>INJ SOL 1X2ML/300MCG</t>
  </si>
  <si>
    <t>115003</t>
  </si>
  <si>
    <t>15003</t>
  </si>
  <si>
    <t>IGAMAD 1500 I.U.</t>
  </si>
  <si>
    <t>INJ SOL 1X2ML/300RG</t>
  </si>
  <si>
    <t>188354</t>
  </si>
  <si>
    <t>88354</t>
  </si>
  <si>
    <t>RHESONATIV 625 IU/ML</t>
  </si>
  <si>
    <t>INJ SOL 1X2ML</t>
  </si>
  <si>
    <t>112895</t>
  </si>
  <si>
    <t>12895</t>
  </si>
  <si>
    <t>AULIN</t>
  </si>
  <si>
    <t>POR GRA SOL30SÁČKŮ</t>
  </si>
  <si>
    <t>121736</t>
  </si>
  <si>
    <t>21736</t>
  </si>
  <si>
    <t>VALETOL</t>
  </si>
  <si>
    <t>POR TBL NOB 10</t>
  </si>
  <si>
    <t>901099</t>
  </si>
  <si>
    <t>IR KONTAKTNI GEL 3% 10 G</t>
  </si>
  <si>
    <t>IR 10g</t>
  </si>
  <si>
    <t>921227</t>
  </si>
  <si>
    <t>KL SOL.HYD.PEROX.20% 500g</t>
  </si>
  <si>
    <t>101066</t>
  </si>
  <si>
    <t>1066</t>
  </si>
  <si>
    <t>FRAMYKOIN</t>
  </si>
  <si>
    <t>UNG 1X10GM</t>
  </si>
  <si>
    <t>51366</t>
  </si>
  <si>
    <t>CHLORID SODNÝ 0,9% BRAUN</t>
  </si>
  <si>
    <t>INF SOL 20X100MLPELAH</t>
  </si>
  <si>
    <t>184700</t>
  </si>
  <si>
    <t>84700</t>
  </si>
  <si>
    <t>OTOBACID N</t>
  </si>
  <si>
    <t>AUR GTT SOL 1X5ML</t>
  </si>
  <si>
    <t>196610</t>
  </si>
  <si>
    <t>96610</t>
  </si>
  <si>
    <t>APAURIN</t>
  </si>
  <si>
    <t>INJ 10X2ML/10MG</t>
  </si>
  <si>
    <t>169789</t>
  </si>
  <si>
    <t>69789</t>
  </si>
  <si>
    <t>AQUA PRO INJECTIONE ARDEAPHARMA</t>
  </si>
  <si>
    <t>INF 1X500ML</t>
  </si>
  <si>
    <t>900321</t>
  </si>
  <si>
    <t>KL PRIPRAVEK</t>
  </si>
  <si>
    <t>930589</t>
  </si>
  <si>
    <t>KL ETHANOLUM BENZ.DENAT. 900 ml / 720g/</t>
  </si>
  <si>
    <t>900512</t>
  </si>
  <si>
    <t>KL ETHANOL.C.BENZINO 1 l</t>
  </si>
  <si>
    <t>921575</t>
  </si>
  <si>
    <t>KL BENZINUM 900 ml KUL.,FAG</t>
  </si>
  <si>
    <t>930759</t>
  </si>
  <si>
    <t>MS BENZINUM  900 ml  FA , KU</t>
  </si>
  <si>
    <t>DPH 21%</t>
  </si>
  <si>
    <t>930224</t>
  </si>
  <si>
    <t>KL BENZINUM 900 ml</t>
  </si>
  <si>
    <t>UN 3295</t>
  </si>
  <si>
    <t>930183</t>
  </si>
  <si>
    <t>MO SIGNATURA LEKARNA</t>
  </si>
  <si>
    <t>102983</t>
  </si>
  <si>
    <t>2983</t>
  </si>
  <si>
    <t>DZ JODISOL 760 G</t>
  </si>
  <si>
    <t>LIQ 1X760GM</t>
  </si>
  <si>
    <t>115528</t>
  </si>
  <si>
    <t>15528</t>
  </si>
  <si>
    <t>VIBROCIL</t>
  </si>
  <si>
    <t>NAS SPR SOL 1X10ML</t>
  </si>
  <si>
    <t>930443</t>
  </si>
  <si>
    <t>KL PERSTERIL 4% 1 kg HVLP</t>
  </si>
  <si>
    <t>UN 3149</t>
  </si>
  <si>
    <t>P</t>
  </si>
  <si>
    <t>131934</t>
  </si>
  <si>
    <t>31934</t>
  </si>
  <si>
    <t>VENTOLIN INHALER N</t>
  </si>
  <si>
    <t>INHSUSPSS200X100RG</t>
  </si>
  <si>
    <t>101093</t>
  </si>
  <si>
    <t>1093</t>
  </si>
  <si>
    <t>PENICILIN G BIOTIKA DRASEL.SUL</t>
  </si>
  <si>
    <t>INJ 10X1MU</t>
  </si>
  <si>
    <t>2841 - Ústav lékařské genetiky a fet.med., laboratoř</t>
  </si>
  <si>
    <t>Přehled plnění PL - Spotřeba léčivých přípravků dle objemu Kč mimo PL</t>
  </si>
  <si>
    <t>R03AC02 - Salbutamol</t>
  </si>
  <si>
    <t>R03AC02</t>
  </si>
  <si>
    <t>INH SUS PSS 200X100RG</t>
  </si>
  <si>
    <t>HVLP</t>
  </si>
  <si>
    <t>89301282</t>
  </si>
  <si>
    <t>Ambulance odd.lékařské genetiky Celkem</t>
  </si>
  <si>
    <t>Ústav lékařské genetiky a fet.med. Celkem</t>
  </si>
  <si>
    <t>Godava Marek</t>
  </si>
  <si>
    <t>Hůrková Věra</t>
  </si>
  <si>
    <t>Hyjánek Jiří</t>
  </si>
  <si>
    <t>Aciklovir</t>
  </si>
  <si>
    <t>13703</t>
  </si>
  <si>
    <t>ZOVIRAX 200 MG</t>
  </si>
  <si>
    <t>POR TBL NOB 25X200MG</t>
  </si>
  <si>
    <t>Flutikason-furoát</t>
  </si>
  <si>
    <t>29816</t>
  </si>
  <si>
    <t>AVAMYS</t>
  </si>
  <si>
    <t>NAS SPR SUS 120X27.5RG</t>
  </si>
  <si>
    <t>Gestoden a ethinylestradiol</t>
  </si>
  <si>
    <t>46707</t>
  </si>
  <si>
    <t>LOGEST</t>
  </si>
  <si>
    <t>POR TBL OBD 3X21</t>
  </si>
  <si>
    <t>Salbutamol</t>
  </si>
  <si>
    <t>Břišní tyfus, purifikovaný polysacharidový antigen</t>
  </si>
  <si>
    <t>85170</t>
  </si>
  <si>
    <t>TYPHIM VI</t>
  </si>
  <si>
    <t>INJ SOL 1X0.5ML/25RG STŘ</t>
  </si>
  <si>
    <t>84128</t>
  </si>
  <si>
    <t>HERPESIN 400</t>
  </si>
  <si>
    <t>POR TBL NOB 25X400MG</t>
  </si>
  <si>
    <t>Atorvastatin</t>
  </si>
  <si>
    <t>93013</t>
  </si>
  <si>
    <t>SORTIS 10 MG</t>
  </si>
  <si>
    <t>POR TBL FLM 30X10MG</t>
  </si>
  <si>
    <t>93015</t>
  </si>
  <si>
    <t>POR TBL FLM 100X10MG</t>
  </si>
  <si>
    <t>Cetirizin</t>
  </si>
  <si>
    <t>5496</t>
  </si>
  <si>
    <t>ZODAC</t>
  </si>
  <si>
    <t>POR TBL FLM 60X10MG</t>
  </si>
  <si>
    <t>66030</t>
  </si>
  <si>
    <t>99600</t>
  </si>
  <si>
    <t>POR TBL FLM 90X10MG</t>
  </si>
  <si>
    <t>Indometacin</t>
  </si>
  <si>
    <t>93724</t>
  </si>
  <si>
    <t>INDOMETACIN 100 BERLIN-CHEMIE</t>
  </si>
  <si>
    <t>RCT SUP 10X100MG</t>
  </si>
  <si>
    <t>Klarithromycin</t>
  </si>
  <si>
    <t>53853</t>
  </si>
  <si>
    <t>KLACID 500</t>
  </si>
  <si>
    <t>POR TBL FLM 14X500MG</t>
  </si>
  <si>
    <t>75490</t>
  </si>
  <si>
    <t>KLACID 250</t>
  </si>
  <si>
    <t>POR TBL FLM 14X250MG</t>
  </si>
  <si>
    <t>Kortikosteroidy</t>
  </si>
  <si>
    <t>Levothyroxin, sodná sůl</t>
  </si>
  <si>
    <t>47141</t>
  </si>
  <si>
    <t>LETROX 50</t>
  </si>
  <si>
    <t>POR TBL NOB 100X50RG I</t>
  </si>
  <si>
    <t>Omeprazol</t>
  </si>
  <si>
    <t>132530</t>
  </si>
  <si>
    <t>HELICID 20</t>
  </si>
  <si>
    <t>POR CPS ETD 28X20MG</t>
  </si>
  <si>
    <t>132531</t>
  </si>
  <si>
    <t>POR CPS ETD 90X20MG</t>
  </si>
  <si>
    <t>25365</t>
  </si>
  <si>
    <t>HELICID 20 ZENTIVA</t>
  </si>
  <si>
    <t>25366</t>
  </si>
  <si>
    <t>Rosuvastatin</t>
  </si>
  <si>
    <t>148068</t>
  </si>
  <si>
    <t>ROSUCARD 10 MG POTAHOVANÉ TABLETY</t>
  </si>
  <si>
    <t>148070</t>
  </si>
  <si>
    <t>148072</t>
  </si>
  <si>
    <t>ROSUCARD 20 MG POTAHOVANÉ TABLETY</t>
  </si>
  <si>
    <t>POR TBL FLM 30X20MG</t>
  </si>
  <si>
    <t>Sertralin</t>
  </si>
  <si>
    <t>107888</t>
  </si>
  <si>
    <t>APO-SERTRAL 100</t>
  </si>
  <si>
    <t>POR CPS DUR 30X100MG</t>
  </si>
  <si>
    <t>Thiethylperazin</t>
  </si>
  <si>
    <t>9847</t>
  </si>
  <si>
    <t>TORECAN</t>
  </si>
  <si>
    <t>RCT SUP 6X6.5MG</t>
  </si>
  <si>
    <t>Ambulance odd.lékařské genetiky</t>
  </si>
  <si>
    <t>Přehled plnění PL - Preskripce léčivých přípravků dle objemu Kč mimo PL</t>
  </si>
  <si>
    <t>R06AE07 - Cetirizin</t>
  </si>
  <si>
    <t>N06AB06 - Sertralin</t>
  </si>
  <si>
    <t>J01FA09 - Klarithromycin</t>
  </si>
  <si>
    <t>C10AA05 - Atorvastatin</t>
  </si>
  <si>
    <t>C10AA07 - Rosuvastatin</t>
  </si>
  <si>
    <t>A02BC01 - Omeprazol</t>
  </si>
  <si>
    <t>H03AA01 - Levothyroxin, sodná sůl</t>
  </si>
  <si>
    <t>A02BC01</t>
  </si>
  <si>
    <t>C10AA05</t>
  </si>
  <si>
    <t>C10AA07</t>
  </si>
  <si>
    <t>H03AA01</t>
  </si>
  <si>
    <t>J01FA09</t>
  </si>
  <si>
    <t>N06AB06</t>
  </si>
  <si>
    <t>R06AE07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</si>
  <si>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</si>
  <si>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</si>
  <si>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</si>
  <si>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</si>
  <si>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</si>
  <si>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</si>
  <si>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</si>
  <si>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</si>
  <si>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</si>
  <si>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</si>
  <si>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</si>
  <si>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</si>
  <si>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ZA090</t>
  </si>
  <si>
    <t>Vata buničitá přířezy 37 x 57 cm 273015</t>
  </si>
  <si>
    <t>ZA318</t>
  </si>
  <si>
    <t>Náplast transpore 1,25 x 9,15 1527-0</t>
  </si>
  <si>
    <t>ZA446</t>
  </si>
  <si>
    <t>Vata buničitá přířezy 20 x 30 cm 1230200129</t>
  </si>
  <si>
    <t>ZA571</t>
  </si>
  <si>
    <t>Mediset pro anestezii 4706312</t>
  </si>
  <si>
    <t>ZB084</t>
  </si>
  <si>
    <t>Náplast transpore 2,5   x 9,14 1527-1</t>
  </si>
  <si>
    <t>ZC100</t>
  </si>
  <si>
    <t>Vata buničitá dělená 2 role / 500 ks 40 x 50 mm 1230200310</t>
  </si>
  <si>
    <t>ZD102</t>
  </si>
  <si>
    <t>Náplast cosmos strip 6 cm x 2 cm  (náhrada za náplast curity) 5302951</t>
  </si>
  <si>
    <t>ZH012</t>
  </si>
  <si>
    <t>Náplast micropore 2,50 cm x 9,15 m 7600-1</t>
  </si>
  <si>
    <t>ZA705</t>
  </si>
  <si>
    <t>Hadička spojovací HS 1,8 x 450UNIV</t>
  </si>
  <si>
    <t>ZA787</t>
  </si>
  <si>
    <t>Stříkačka injekční 10 ml 4606108V</t>
  </si>
  <si>
    <t>ZA788</t>
  </si>
  <si>
    <t>Stříkačka injekční 20 ml 4606205V</t>
  </si>
  <si>
    <t>ZB550</t>
  </si>
  <si>
    <t>Návlek na vagin.sondu suchý 9040</t>
  </si>
  <si>
    <t>ZB597</t>
  </si>
  <si>
    <t>Hadička spojovací HS 3,0 x 150LL 606321</t>
  </si>
  <si>
    <t>ZB755</t>
  </si>
  <si>
    <t>Zkumavka 1 ml K3 edta fialová 454034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</si>
  <si>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</si>
  <si>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</si>
  <si>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</si>
  <si>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</si>
  <si>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</si>
  <si>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</si>
  <si>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</si>
  <si>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</si>
  <si>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ZB764</t>
  </si>
  <si>
    <t>Zkumavka zelená 4 ml 454051</t>
  </si>
  <si>
    <t>ZB767</t>
  </si>
  <si>
    <t>Jehla vakuová 226/38 mm černá 450075</t>
  </si>
  <si>
    <t>ZB768</t>
  </si>
  <si>
    <t>Jehla vakuová 216/38 mm zelená 450076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</si>
  <si>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</si>
  <si>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</si>
  <si>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</si>
  <si>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</si>
  <si>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</si>
  <si>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</si>
  <si>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</si>
  <si>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</si>
  <si>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ZB949</t>
  </si>
  <si>
    <t>Pinzeta UH sterilní HAR999565</t>
  </si>
  <si>
    <t>ZD809</t>
  </si>
  <si>
    <t>Kanyla vasofix 20G růžová safety 4269110S-01</t>
  </si>
  <si>
    <t>ZE159</t>
  </si>
  <si>
    <t>Nádoba na kontaminovaný odpad 2 l 15-0003</t>
  </si>
  <si>
    <t>ZE949</t>
  </si>
  <si>
    <t>Zkumavka na moč 9,5 ml 455028</t>
  </si>
  <si>
    <t>ZH683</t>
  </si>
  <si>
    <t>Kádinka plastová 1000 ml K001808</t>
  </si>
  <si>
    <t>ZI179</t>
  </si>
  <si>
    <t>Zkumavka s mediem+ flovakovaný tampon eSwab růžový 490CE.A</t>
  </si>
  <si>
    <t>ZI182</t>
  </si>
  <si>
    <t>Zkumavka + aplikátor s chem.stabilizátorem UriSwab žlutá 802CE.A</t>
  </si>
  <si>
    <t>ZA755</t>
  </si>
  <si>
    <t>Ochrana vaginálních sond lubrikovaná bal. á 150 ks 9041</t>
  </si>
  <si>
    <t>ZI496</t>
  </si>
  <si>
    <t xml:space="preserve">Elektroda QC pro dospělé 11996-000017 </t>
  </si>
  <si>
    <t>ZA832</t>
  </si>
  <si>
    <t>Jehla injekční 0,9 x   40 mm žlutá 4657519</t>
  </si>
  <si>
    <t>ZA833</t>
  </si>
  <si>
    <t>Jehla injekční 0,8 x   40 mm zelená 4657527</t>
  </si>
  <si>
    <t>ZA999</t>
  </si>
  <si>
    <t>Jehla injekční 0,5 x   16 mm oranžová 4657853</t>
  </si>
  <si>
    <t>ZB556</t>
  </si>
  <si>
    <t>Jehla injekční 1,2 x   40 mm růžová 4665120</t>
  </si>
  <si>
    <t>ZB288</t>
  </si>
  <si>
    <t>Jehla spinocan G20 88 mm žlutá 4509900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</si>
  <si>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</si>
  <si>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</si>
  <si>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</si>
  <si>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</si>
  <si>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</si>
  <si>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</si>
  <si>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ZK683</t>
  </si>
  <si>
    <t>Rukavice operační gammex PF sensitive vel. 7,0 353194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</si>
  <si>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</si>
  <si>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</si>
  <si>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</si>
  <si>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</si>
  <si>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</si>
  <si>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</si>
  <si>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</si>
  <si>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</si>
  <si>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</si>
  <si>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</si>
  <si>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802125</t>
  </si>
  <si>
    <t>-METANOL  P.A. UN 1230   1000 ML</t>
  </si>
  <si>
    <t>394767</t>
  </si>
  <si>
    <t>-Hank's balanced salt solution (HBSS), 500 ml H9269-500ml</t>
  </si>
  <si>
    <t>500886</t>
  </si>
  <si>
    <t>-Roztok kolchicinu 0,2% (GEN) 100 ml</t>
  </si>
  <si>
    <t>801239</t>
  </si>
  <si>
    <t>-KARYOMAX COLCEMID SOLUTION (CE LABEL) 15210040</t>
  </si>
  <si>
    <t>803799</t>
  </si>
  <si>
    <t>-RPMI-1640 medium,w l-glutamine and s R8758-100 ml</t>
  </si>
  <si>
    <t>910017</t>
  </si>
  <si>
    <t>-HYDROXID SODNY P.A. UN 1823    1000 g</t>
  </si>
  <si>
    <t>920005</t>
  </si>
  <si>
    <t xml:space="preserve">-SORENS.PUFR PH 6,8 500ML (GEN) </t>
  </si>
  <si>
    <t>ZA411</t>
  </si>
  <si>
    <t>Gáza přířezy 30 cm x 30 cm, 17 nití 07004</t>
  </si>
  <si>
    <t>ZA557</t>
  </si>
  <si>
    <t>Kompresa gáza 10 x 20 cm / 5 ks ster.26013</t>
  </si>
  <si>
    <t>ZD104</t>
  </si>
  <si>
    <t>Náplast omniplast 10,0 cm x 10,0 m 900535</t>
  </si>
  <si>
    <t>ZA789</t>
  </si>
  <si>
    <t>Stříkačka injekční   2 ml 4606027V</t>
  </si>
  <si>
    <t>ZA813</t>
  </si>
  <si>
    <t>Rotor adapters (10 x 24) elution tubes (1,5 ml) 990394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</si>
  <si>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</si>
  <si>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</si>
  <si>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</si>
  <si>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</si>
  <si>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</si>
  <si>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</si>
  <si>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ZF159</t>
  </si>
  <si>
    <t>Nádoba na kontaminovaný odpad 1 l 15-0002</t>
  </si>
  <si>
    <t>ZF192</t>
  </si>
  <si>
    <t>Nádoba na kontaminovaný odpad 4 l 15-0004</t>
  </si>
  <si>
    <t>ZJ278</t>
  </si>
  <si>
    <t>Zkumavka PP 10 ml sterilní bal. á 200 ks 331690211500</t>
  </si>
  <si>
    <t>ZA816</t>
  </si>
  <si>
    <t>Zkumavka PS 15 ml sterilní 400915</t>
  </si>
  <si>
    <t>ZB339</t>
  </si>
  <si>
    <t>Kapilára 47 cm x 50 um bal. á 5 ks 402839</t>
  </si>
  <si>
    <t>ZE850</t>
  </si>
  <si>
    <t>Nůžky oční rovné iris TK-AK 434-11</t>
  </si>
  <si>
    <t>ZE961</t>
  </si>
  <si>
    <t>Strip Tubes and Caps 0,1ml  bal. á 250 ks 981103</t>
  </si>
  <si>
    <t>ZF370</t>
  </si>
  <si>
    <t>Filtr syringe 0,22 um, pr. 33 mm á 40 ks 99722</t>
  </si>
  <si>
    <t>ZJ763</t>
  </si>
  <si>
    <t>Kapilára avant aray 36 cm PN 433 3464</t>
  </si>
  <si>
    <t>ZG061</t>
  </si>
  <si>
    <t>Syringe P/N 1 ml 4304471</t>
  </si>
  <si>
    <t>ZG294</t>
  </si>
  <si>
    <t>Genetic analyzer retainer clip P/N 402866</t>
  </si>
  <si>
    <t>ZL856</t>
  </si>
  <si>
    <t>MicroAmp Retainer sold with trays P/N 403081</t>
  </si>
  <si>
    <t>ZB070</t>
  </si>
  <si>
    <t>Filtr tips 1000ul (1024) 990352</t>
  </si>
  <si>
    <t>ZB605</t>
  </si>
  <si>
    <t>Špička modrá krátká manžeta 1108</t>
  </si>
  <si>
    <t>ZC036</t>
  </si>
  <si>
    <t>Baňka erlen 250 ml 632417106250</t>
  </si>
  <si>
    <t>ZC037</t>
  </si>
  <si>
    <t>Kádinka 1000 ml vysoká sklo 632417012940</t>
  </si>
  <si>
    <t>ZC590</t>
  </si>
  <si>
    <t>Zkumavky centrifugační 50 ml á 360 ks 91050</t>
  </si>
  <si>
    <t>ZC831</t>
  </si>
  <si>
    <t>Sklo podložní mat. okraj 2501</t>
  </si>
  <si>
    <t>ZE719</t>
  </si>
  <si>
    <t>Špička pipetovací 0.5-10ul á 1000 ks 3110</t>
  </si>
  <si>
    <t>ZI560</t>
  </si>
  <si>
    <t>Špička žlutá dlouhá manžeta gilson 1 - 200 ul 331693391111</t>
  </si>
  <si>
    <t>ZA900</t>
  </si>
  <si>
    <t>Mikrozkumavka PCR 0,2 ml AB-0337</t>
  </si>
  <si>
    <t>ZB125</t>
  </si>
  <si>
    <t>Láhev kultivační 25 cm2 á 360 ks 90026</t>
  </si>
  <si>
    <t>ZC318</t>
  </si>
  <si>
    <t>Deska PCR mikrozkumavek PP objem 0,2 ml počet zkumavek 96 bal. á 50</t>
  </si>
  <si>
    <t>ZC528</t>
  </si>
  <si>
    <t>Filtr tips   200ul (1024) 990332</t>
  </si>
  <si>
    <t>ZC689</t>
  </si>
  <si>
    <t>Kádinka 100 ml vysoká sklo 632417012100</t>
  </si>
  <si>
    <t>ZD965</t>
  </si>
  <si>
    <t>Kádinka     50 ml vysoká 632411012050</t>
  </si>
  <si>
    <t>ZE897</t>
  </si>
  <si>
    <t>Mikrozkumavka PCR 8 strip bez víček bal. á 125 ks 3426.8S</t>
  </si>
  <si>
    <t>ZK635</t>
  </si>
  <si>
    <t>Špičky microtip prodloužené bez filtru sáček á 1000 ks 31202</t>
  </si>
  <si>
    <t>ZL046</t>
  </si>
  <si>
    <t>Microtubes Clear 1.7 ml  bal. á 500 ks 7100</t>
  </si>
  <si>
    <t>ZK475</t>
  </si>
  <si>
    <t>Rukavice operační latexové s pudrem ansell medigrip plus vel. 7,0 302924</t>
  </si>
  <si>
    <t>910064</t>
  </si>
  <si>
    <t>-GIEMSA-ROMANOWSKI UN 1992   1000 ML</t>
  </si>
  <si>
    <t>900533</t>
  </si>
  <si>
    <t>-KYS.SIROVA P.A. UN 1830   1000 ML</t>
  </si>
  <si>
    <t>803077</t>
  </si>
  <si>
    <t>-Kys.octová p.a. UN 2789   1000 ml</t>
  </si>
  <si>
    <t>804536</t>
  </si>
  <si>
    <t xml:space="preserve">-Diagnostikum připr. </t>
  </si>
  <si>
    <t>394878</t>
  </si>
  <si>
    <t>-FastAB Thermosens. Alk. Phosphatase 1000 u EF0651</t>
  </si>
  <si>
    <t>394879</t>
  </si>
  <si>
    <t>-Exonuclease I (Exo I) 4000 u EN0581</t>
  </si>
  <si>
    <t>395239</t>
  </si>
  <si>
    <t>-SALSA MLPA P245 Microdel.Syndr.-1 probemix 25rxn P245-025R</t>
  </si>
  <si>
    <t>395240</t>
  </si>
  <si>
    <t>-SALSA MLPA EK1 reagent kit –100rxn -FAM EK1-FAM</t>
  </si>
  <si>
    <t>395241</t>
  </si>
  <si>
    <t>-SALSA MLPA P036 Hu Telomere-3 probemix 25rxn P036-025R</t>
  </si>
  <si>
    <t>395242</t>
  </si>
  <si>
    <t>-SALSA MLPA P070 Hu Telomere-5 probemix 25rxn P070-025R</t>
  </si>
  <si>
    <t>395744</t>
  </si>
  <si>
    <t>-BRCA 1 SHRM KRD-P-0433-10</t>
  </si>
  <si>
    <t>395745</t>
  </si>
  <si>
    <t>-BRCA 2 SHRM KRD-P-0434-10</t>
  </si>
  <si>
    <t>395785</t>
  </si>
  <si>
    <t>-ViennaLab CF StripAssay 10t 4-410</t>
  </si>
  <si>
    <t>395885</t>
  </si>
  <si>
    <t>-BDX64 Buffer (BigDye) 2x1,25 ml BDX-100</t>
  </si>
  <si>
    <t>395964</t>
  </si>
  <si>
    <t>-NanoPOP-7 polymer (10ml) 1NP7-101</t>
  </si>
  <si>
    <t>396217</t>
  </si>
  <si>
    <t>-Deoxynucleotide Mix, 10 mM  D7295-.5ML</t>
  </si>
  <si>
    <t>396234</t>
  </si>
  <si>
    <t>-Tween 20, 25ml P1379-25ML</t>
  </si>
  <si>
    <t>396433</t>
  </si>
  <si>
    <t>-ION PGM Sequencing 200 Kit v. 2.0 4482006</t>
  </si>
  <si>
    <t>396472</t>
  </si>
  <si>
    <t>-RHD exon 7 probe  VC00023</t>
  </si>
  <si>
    <t>396491</t>
  </si>
  <si>
    <t>-Tris-EDTA buffer solution, mol. biology, pH 8.0 93283-100ml</t>
  </si>
  <si>
    <t>396525</t>
  </si>
  <si>
    <t>-B-PureTM EasySeqTM PCR Plate - 5 testů 350596</t>
  </si>
  <si>
    <t>396622</t>
  </si>
  <si>
    <t>-PCR H2O 10x15 ml P242</t>
  </si>
  <si>
    <t>396664</t>
  </si>
  <si>
    <t>-SALSA MLPA P343 Autism-1 probemix - 25 reactions P343-025R</t>
  </si>
  <si>
    <t>396665</t>
  </si>
  <si>
    <t>-SALSA MLPA P311 CHD probemix - 25 reactions P311-025R</t>
  </si>
  <si>
    <t>396712</t>
  </si>
  <si>
    <t>-Chr. X (DXZ1)&amp; Y (DYZ3)Satellite Comb, Green/Red KBI-20030</t>
  </si>
  <si>
    <t>500180</t>
  </si>
  <si>
    <t>-GeneScan 500 LIZ Size Standard 4322682</t>
  </si>
  <si>
    <t>500997</t>
  </si>
  <si>
    <t>-Telomer Probe 11p - red LPT11PR</t>
  </si>
  <si>
    <t>500998</t>
  </si>
  <si>
    <t>-Telomer Probe 11q - green LPT11QG</t>
  </si>
  <si>
    <t>501050</t>
  </si>
  <si>
    <t>-Roztok octanu amonného 6M, pH 7 100 ml</t>
  </si>
  <si>
    <t>501082</t>
  </si>
  <si>
    <t>-Big Dye XTerminator  purif. KIT (1000reac) 20 ml 4376487</t>
  </si>
  <si>
    <t>501083</t>
  </si>
  <si>
    <t>-Ampli Taq Gold 360 master mix 4398881</t>
  </si>
  <si>
    <t>501116</t>
  </si>
  <si>
    <t>-Nucleo spin blood (240) 740952.240c</t>
  </si>
  <si>
    <t>800102</t>
  </si>
  <si>
    <t>-Proteináza K 500 mg GEXPRK006U</t>
  </si>
  <si>
    <t>801046</t>
  </si>
  <si>
    <t>-BigDye Terminator Cycle Sequencing Kit v.3.1 4337455</t>
  </si>
  <si>
    <t>801086</t>
  </si>
  <si>
    <t>-PHYTOHAEMAGLUTININ REAGENT R30852701</t>
  </si>
  <si>
    <t>801561</t>
  </si>
  <si>
    <t>-QIAamp DNA Mini Kit (250), QIAgen 51306</t>
  </si>
  <si>
    <t>801562</t>
  </si>
  <si>
    <t>-QIAAMP DNA BLOOD MINI KIT/250/ 51106</t>
  </si>
  <si>
    <t>801631</t>
  </si>
  <si>
    <t xml:space="preserve">-PRIMER </t>
  </si>
  <si>
    <t>801639</t>
  </si>
  <si>
    <t>-TAQ DNA POLYMERASE 500j EP0402</t>
  </si>
  <si>
    <t>801842</t>
  </si>
  <si>
    <t>-FG,HI-DI FORMAMIDE 25 ml 4311320</t>
  </si>
  <si>
    <t>802220</t>
  </si>
  <si>
    <t>-KaryoMAX Giemsa 100 ml 10092013</t>
  </si>
  <si>
    <t>802239</t>
  </si>
  <si>
    <t>-UltraPure Glycogen 100 ul 10814-010</t>
  </si>
  <si>
    <t>802340</t>
  </si>
  <si>
    <t>-Platinum Taq DNA Polymerase 100 Units 10966-018</t>
  </si>
  <si>
    <t>802358</t>
  </si>
  <si>
    <t>-Running buffer w/EDTA 10x, 25ml 402824</t>
  </si>
  <si>
    <t>803055</t>
  </si>
  <si>
    <t>-GENESCAN 500 TAMRA 401733</t>
  </si>
  <si>
    <t>803070</t>
  </si>
  <si>
    <t>-Imersní olej pro mikroskopii 500 ml OLYMPUS 035503</t>
  </si>
  <si>
    <t>803687</t>
  </si>
  <si>
    <t>-AmnioGrow CE IVD AGM-100M</t>
  </si>
  <si>
    <t>803761</t>
  </si>
  <si>
    <t>-Chelex 100 Resin 143-2832</t>
  </si>
  <si>
    <t>803815</t>
  </si>
  <si>
    <t>-SSC pufr 20x, pH=7 250 ml</t>
  </si>
  <si>
    <t>803880</t>
  </si>
  <si>
    <t>-Flushing medium, 500 ml,CFLM-500 41-12169</t>
  </si>
  <si>
    <t>804095</t>
  </si>
  <si>
    <t>-COLLAGENASE TYPE IA-S C5894</t>
  </si>
  <si>
    <t>804253</t>
  </si>
  <si>
    <t>-PCR H2O 15 ml P042</t>
  </si>
  <si>
    <t>804560</t>
  </si>
  <si>
    <t>-TRYPSIN 1:250 100g T4799 100g</t>
  </si>
  <si>
    <t>804912</t>
  </si>
  <si>
    <t>-HotStarTaq DNA Polymerase (250) 203203</t>
  </si>
  <si>
    <t>805034</t>
  </si>
  <si>
    <t>-POP-7 Polymer for 3130 Genetic Analyzer 4352759</t>
  </si>
  <si>
    <t>805151</t>
  </si>
  <si>
    <t>-Alagille probe (JAG1)/20qter ctrl 5 testů LPU012-S</t>
  </si>
  <si>
    <t>910058</t>
  </si>
  <si>
    <t>-CHLORID AMONNY P.A. 1000 G</t>
  </si>
  <si>
    <t>910087</t>
  </si>
  <si>
    <t>-METANOL P.A. 900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</si>
  <si>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</si>
  <si>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</si>
  <si>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</si>
  <si>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</si>
  <si>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</si>
  <si>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</si>
  <si>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394062</t>
  </si>
  <si>
    <t>-XIST probe (Xq13.2)/centromere X control, 5 test LPU018-S</t>
  </si>
  <si>
    <t>396835</t>
  </si>
  <si>
    <t>-BigDye terminator v1.1 and v3.1 5xseq buffer 28ml 4336699</t>
  </si>
  <si>
    <t>396836</t>
  </si>
  <si>
    <t>-Liberase TL research grade  10 mg</t>
  </si>
  <si>
    <t>801531</t>
  </si>
  <si>
    <t>-POP4 402838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</si>
  <si>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</si>
  <si>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</si>
  <si>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</si>
  <si>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</si>
  <si>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208</t>
  </si>
  <si>
    <t>1</t>
  </si>
  <si>
    <t>0015003</t>
  </si>
  <si>
    <t xml:space="preserve">IGAMAD 1500 I.U.                                  </t>
  </si>
  <si>
    <t>0088353</t>
  </si>
  <si>
    <t xml:space="preserve">RHESONATIV 625 IU/ML                              </t>
  </si>
  <si>
    <t>0088354</t>
  </si>
  <si>
    <t>V</t>
  </si>
  <si>
    <t>09117</t>
  </si>
  <si>
    <t>ODBĚR KRVE ZE ŽÍLY U DÍTĚTĚ DO 10 LET</t>
  </si>
  <si>
    <t>09119</t>
  </si>
  <si>
    <t xml:space="preserve">ODBĚR KRVE ZE ŽÍLY U DOSPĚLÉHO NEBO DÍTĚTE NAD 10 </t>
  </si>
  <si>
    <t>09215</t>
  </si>
  <si>
    <t>INJEKCE I. M., S. C., I. D.</t>
  </si>
  <si>
    <t>09233</t>
  </si>
  <si>
    <t>INJEKČNÍ OKRSKOVÁ ANESTÉZIE</t>
  </si>
  <si>
    <t>09507</t>
  </si>
  <si>
    <t>PSYCHOTERAPIE PODPŮRNÁ PROVÁDĚNÁ LÉKAŘEM NEPSYCHIA</t>
  </si>
  <si>
    <t>09511</t>
  </si>
  <si>
    <t>MINIMÁLNÍ KONTAKT LÉKAŘE S PACIENTEM</t>
  </si>
  <si>
    <t>09513</t>
  </si>
  <si>
    <t>TELEFONICKÁ KONZULTACE OŠETŘUJÍCÍHO LÉKAŘE PACIENT</t>
  </si>
  <si>
    <t>09555</t>
  </si>
  <si>
    <t>OŠETŘENÍ DÍTĚTE DO 6 LET</t>
  </si>
  <si>
    <t>28021</t>
  </si>
  <si>
    <t>KLINICKO GENETICKÉ VYŠETŘENÍ KOMPLEXNÍ NAPLNĚNÉ ST</t>
  </si>
  <si>
    <t>28022</t>
  </si>
  <si>
    <t>CÍLENÉ KLINICKOGENETICKÉ VYŠETŘENÍ PŘI DOSUD NEUZA</t>
  </si>
  <si>
    <t>28023</t>
  </si>
  <si>
    <t>KLINICKOGENETICKÉ VYŠETŘENÍ KONTROLNÍ</t>
  </si>
  <si>
    <t>28100</t>
  </si>
  <si>
    <t>TRANSPORT BIOLOGICKÉHO MATERIÁLU K VYŠETŘENÍ DO ZA</t>
  </si>
  <si>
    <t>28103</t>
  </si>
  <si>
    <t>PŘÍPRAVA  BIOLOGICKÉHO MATERIÁLU PROBANDA K TRANSP</t>
  </si>
  <si>
    <t>28105</t>
  </si>
  <si>
    <t>GENETICKÉ HODNOCENÍ RIZIKA VROZENÝCH CHROMOSOMÁLNÍ</t>
  </si>
  <si>
    <t>09543</t>
  </si>
  <si>
    <t>REGULAČNÍ POPLATEK ZA NÁVŠTĚVU -- POPLATEK UHRAZEN</t>
  </si>
  <si>
    <t>09547</t>
  </si>
  <si>
    <t>REGULAČNÍ POPLATEK -- POJIŠTĚNEC OD ÚHRADY POPLATK</t>
  </si>
  <si>
    <t>301</t>
  </si>
  <si>
    <t>31012</t>
  </si>
  <si>
    <t xml:space="preserve"> </t>
  </si>
  <si>
    <t>31022</t>
  </si>
  <si>
    <t>CÍLENÉ VYŠETŘENÍ DĚTSKÝM LÉKAŘEM</t>
  </si>
  <si>
    <t>31023</t>
  </si>
  <si>
    <t>KONTROLNÍ VYŠETŘENÍ DĚTSKÝM LÉKAŘEM</t>
  </si>
  <si>
    <t>603</t>
  </si>
  <si>
    <t>32410</t>
  </si>
  <si>
    <t>SCREENINGOVÉ  PRENATÁLNÍ ECHOKARDIOGRAFICKÉ VYŠETŘ</t>
  </si>
  <si>
    <t>32420</t>
  </si>
  <si>
    <t>SPECIALIZOVANÉ PRENATÁLNÍ  ECHOKARDIOGRAFICKÉ VYŠE</t>
  </si>
  <si>
    <t>63311</t>
  </si>
  <si>
    <t>ODBĚR PLODOVÉ VODY TRANSABDOMINÁLNÍ AMNIOCENTÉZOU</t>
  </si>
  <si>
    <t>63319</t>
  </si>
  <si>
    <t>ODBĚR CHORIOVÝCH KLKŮ TRANSCERVIKÁLNÍM NEBO TRANSA</t>
  </si>
  <si>
    <t>63325</t>
  </si>
  <si>
    <t>TERAPEUTICKÁ PUNKCE DUTÝCH ORGÁNŮ PLODU</t>
  </si>
  <si>
    <t>63333</t>
  </si>
  <si>
    <t>SELEKTIVNÍ FETOCIDA TĚŽCE DEFEKTNÍHO PLODU U VÍCEČ</t>
  </si>
  <si>
    <t>63411</t>
  </si>
  <si>
    <t>SCREENINGOVÉ ULTRASONOGRAFICKÉ VYŠETŘENÍ V 18. - 2</t>
  </si>
  <si>
    <t>63415</t>
  </si>
  <si>
    <t>SUPERKONZILIÁRNÍ ULTRASONOGRAFICKÉ VYŠETŘENÍ V PRŮ</t>
  </si>
  <si>
    <t>63417</t>
  </si>
  <si>
    <t>ULTRASONOGRAFICKÉ VYŠETŘENÍ PÁNVE U GYNEKOLOGICKÝC</t>
  </si>
  <si>
    <t>89515</t>
  </si>
  <si>
    <t>UZ DUPLEXNÍ VYŠETŘENÍ POUZE JEDNÉ CÉVY, T. J. MORF</t>
  </si>
  <si>
    <t>89517</t>
  </si>
  <si>
    <t>UZ DUPLEXNÍ VYŠETŘENÍ DVOU A VÍCE CÉV, T. J. MORFO</t>
  </si>
  <si>
    <t>99991</t>
  </si>
  <si>
    <t>(VZP) KÓD POUZE PRO CENTRA DLE VYHL. 368/2006 - SL</t>
  </si>
  <si>
    <t>816</t>
  </si>
  <si>
    <t>94113</t>
  </si>
  <si>
    <t>SEPARACE MATEŘSKÉ A PLODOVÉ TKÁNĚ PRO CHORIOVÉ BIO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</si>
  <si>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</si>
  <si>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</si>
  <si>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</si>
  <si>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</si>
  <si>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</si>
  <si>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</si>
  <si>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</si>
  <si>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</si>
  <si>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</si>
  <si>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</si>
  <si>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</si>
  <si>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</si>
  <si>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94161</t>
  </si>
  <si>
    <t>VYŠETŘENÍ CHROMOZOMŮ Z CHORIOVÉ TKÁNĚ DLOUHODOBĚ K</t>
  </si>
  <si>
    <t>94163</t>
  </si>
  <si>
    <t>VYŠETŘENÍ CHROMOZOMŮ Z TKÁNÍ DLOUHODOBĚ KULTIVOVAN</t>
  </si>
  <si>
    <t>94165</t>
  </si>
  <si>
    <t>G PRUHOVÁNÍ CHROMOZOMŮ</t>
  </si>
  <si>
    <t>94173</t>
  </si>
  <si>
    <t>C PRUHOVÁNÍ CHROMOZOMŮ</t>
  </si>
  <si>
    <t>94175</t>
  </si>
  <si>
    <t>HODNOCENÍ DALŠÍCH MITÓZ</t>
  </si>
  <si>
    <t>94181</t>
  </si>
  <si>
    <t>ZHOTOVENÍ KARYOTYPU Z JEDNÉ MITÓZY</t>
  </si>
  <si>
    <t>94193</t>
  </si>
  <si>
    <t>ELEKTROFORÉZA NUKLEOVÝCH KYSELIN</t>
  </si>
  <si>
    <t>94199</t>
  </si>
  <si>
    <t>AMPLIFIKACE METODOU PCR</t>
  </si>
  <si>
    <t>02 - II. INTERNÍ  KLINIKA</t>
  </si>
  <si>
    <t>03 - III. INTERNÍ  KLINIKA</t>
  </si>
  <si>
    <t>04 - 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</si>
  <si>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</si>
  <si>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</si>
  <si>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</si>
  <si>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</si>
  <si>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</si>
  <si>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</si>
  <si>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</si>
  <si>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</si>
  <si>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</si>
  <si>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</si>
  <si>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28 - ODDĚLENÍ LÉKAŘSKÉ GENETIKY</t>
  </si>
  <si>
    <t>50 - KARDIOCHIRURGICKÁ KLINIKA</t>
  </si>
  <si>
    <t>02</t>
  </si>
  <si>
    <t>03</t>
  </si>
  <si>
    <t>04</t>
  </si>
  <si>
    <t>06</t>
  </si>
  <si>
    <t>07</t>
  </si>
  <si>
    <t>08</t>
  </si>
  <si>
    <t>09</t>
  </si>
  <si>
    <t>10</t>
  </si>
  <si>
    <t>14</t>
  </si>
  <si>
    <t>16</t>
  </si>
  <si>
    <t>17</t>
  </si>
  <si>
    <t>20</t>
  </si>
  <si>
    <t>21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</si>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</sst>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57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53" fillId="2" borderId="35" xfId="1" applyFont="1" applyFill="1" applyBorder="1" applyAlignment="1">
      <alignment horizontal="left" indent="2"/>
    </xf>
    <xf numFmtId="0" fontId="53" fillId="2" borderId="35" xfId="1" applyFont="1" applyFill="1" applyBorder="1" applyAlignment="1"/>
    <xf numFmtId="0" fontId="54" fillId="3" borderId="19" xfId="1" applyFont="1" applyFill="1" applyBorder="1"/>
    <xf numFmtId="0" fontId="54" fillId="2" borderId="35" xfId="1" applyFont="1" applyFill="1" applyBorder="1" applyAlignment="1"/>
    <xf numFmtId="0" fontId="54" fillId="4" borderId="19" xfId="1" applyFont="1" applyFill="1" applyBorder="1" applyAlignment="1">
      <alignment horizontal="left"/>
    </xf>
    <xf numFmtId="0" fontId="54" fillId="2" borderId="19" xfId="1" applyFont="1" applyFill="1" applyBorder="1" applyAlignment="1"/>
    <xf numFmtId="0" fontId="54" fillId="4" borderId="57" xfId="1" applyFont="1" applyFill="1" applyBorder="1" applyAlignment="1">
      <alignment horizontal="left"/>
    </xf>
    <xf numFmtId="0" fontId="54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37" fillId="7" borderId="75" xfId="0" applyNumberFormat="1" applyFont="1" applyFill="1" applyBorder="1" applyAlignment="1">
      <alignment horizontal="right" vertical="top"/>
    </xf>
    <xf numFmtId="3" fontId="37" fillId="7" borderId="76" xfId="0" applyNumberFormat="1" applyFont="1" applyFill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7" fillId="0" borderId="75" xfId="0" applyNumberFormat="1" applyFont="1" applyBorder="1" applyAlignment="1">
      <alignment horizontal="right" vertical="top"/>
    </xf>
    <xf numFmtId="174" fontId="37" fillId="7" borderId="78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3" fontId="39" fillId="7" borderId="81" xfId="0" applyNumberFormat="1" applyFont="1" applyFill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3" fontId="39" fillId="0" borderId="80" xfId="0" applyNumberFormat="1" applyFont="1" applyBorder="1" applyAlignment="1">
      <alignment horizontal="right" vertical="top"/>
    </xf>
    <xf numFmtId="0" fontId="39" fillId="7" borderId="83" xfId="0" applyFont="1" applyFill="1" applyBorder="1" applyAlignment="1">
      <alignment horizontal="right" vertical="top"/>
    </xf>
    <xf numFmtId="0" fontId="37" fillId="7" borderId="78" xfId="0" applyFont="1" applyFill="1" applyBorder="1" applyAlignment="1">
      <alignment horizontal="right" vertical="top"/>
    </xf>
    <xf numFmtId="174" fontId="39" fillId="7" borderId="83" xfId="0" applyNumberFormat="1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3" fontId="39" fillId="0" borderId="85" xfId="0" applyNumberFormat="1" applyFont="1" applyBorder="1" applyAlignment="1">
      <alignment horizontal="right" vertical="top"/>
    </xf>
    <xf numFmtId="0" fontId="39" fillId="0" borderId="86" xfId="0" applyFont="1" applyBorder="1" applyAlignment="1">
      <alignment horizontal="right" vertical="top"/>
    </xf>
    <xf numFmtId="174" fontId="39" fillId="7" borderId="87" xfId="0" applyNumberFormat="1" applyFont="1" applyFill="1" applyBorder="1" applyAlignment="1">
      <alignment horizontal="right" vertical="top"/>
    </xf>
    <xf numFmtId="0" fontId="41" fillId="8" borderId="74" xfId="0" applyFont="1" applyFill="1" applyBorder="1" applyAlignment="1">
      <alignment vertical="top"/>
    </xf>
    <xf numFmtId="0" fontId="41" fillId="8" borderId="74" xfId="0" applyFont="1" applyFill="1" applyBorder="1" applyAlignment="1">
      <alignment vertical="top" indent="2"/>
    </xf>
    <xf numFmtId="0" fontId="41" fillId="8" borderId="74" xfId="0" applyFont="1" applyFill="1" applyBorder="1" applyAlignment="1">
      <alignment vertical="top" indent="4"/>
    </xf>
    <xf numFmtId="0" fontId="42" fillId="8" borderId="79" xfId="0" applyFont="1" applyFill="1" applyBorder="1" applyAlignment="1">
      <alignment vertical="top" indent="6"/>
    </xf>
    <xf numFmtId="0" fontId="41" fillId="8" borderId="74" xfId="0" applyFont="1" applyFill="1" applyBorder="1" applyAlignment="1">
      <alignment vertical="top" indent="8"/>
    </xf>
    <xf numFmtId="0" fontId="42" fillId="8" borderId="79" xfId="0" applyFont="1" applyFill="1" applyBorder="1" applyAlignment="1">
      <alignment vertical="top" indent="2"/>
    </xf>
    <xf numFmtId="0" fontId="42" fillId="8" borderId="79" xfId="0" applyFont="1" applyFill="1" applyBorder="1" applyAlignment="1">
      <alignment vertical="top" indent="4"/>
    </xf>
    <xf numFmtId="0" fontId="41" fillId="8" borderId="74" xfId="0" applyFont="1" applyFill="1" applyBorder="1" applyAlignment="1">
      <alignment vertical="top" indent="6"/>
    </xf>
    <xf numFmtId="0" fontId="42" fillId="8" borderId="79" xfId="0" applyFont="1" applyFill="1" applyBorder="1" applyAlignment="1">
      <alignment vertical="top"/>
    </xf>
    <xf numFmtId="0" fontId="36" fillId="8" borderId="74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6" xfId="0" applyFill="1" applyBorder="1"/>
    <xf numFmtId="0" fontId="0" fillId="0" borderId="28" xfId="0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8" xfId="79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80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12" xfId="0" applyFont="1" applyFill="1" applyBorder="1"/>
    <xf numFmtId="0" fontId="29" fillId="0" borderId="8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9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2.6403383671102758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588800"/>
        <c:axId val="4713089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2.5322403156917366</c:v>
                </c:pt>
                <c:pt idx="1">
                  <c:v>2.5322403156917366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200640"/>
        <c:axId val="588780672"/>
      </c:scatterChart>
      <c:catAx>
        <c:axId val="36258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7130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1308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2588800"/>
        <c:crosses val="autoZero"/>
        <c:crossBetween val="between"/>
      </c:valAx>
      <c:valAx>
        <c:axId val="569200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88780672"/>
        <c:crosses val="max"/>
        <c:crossBetween val="midCat"/>
      </c:valAx>
      <c:valAx>
        <c:axId val="588780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692006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6" t="s">
        <v>131</v>
      </c>
      <c r="B1" s="237"/>
      <c r="C1" s="60"/>
    </row>
    <row r="2" spans="1:3" ht="14.4" customHeight="1" thickBot="1" x14ac:dyDescent="0.35">
      <c r="A2" s="313" t="s">
        <v>192</v>
      </c>
      <c r="B2" s="62"/>
    </row>
    <row r="3" spans="1:3" ht="14.4" customHeight="1" thickBot="1" x14ac:dyDescent="0.35">
      <c r="A3" s="232" t="s">
        <v>171</v>
      </c>
      <c r="B3" s="233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143</v>
      </c>
      <c r="C4" s="60" t="s">
        <v>144</v>
      </c>
    </row>
    <row r="5" spans="1:3" ht="14.4" customHeight="1" x14ac:dyDescent="0.3">
      <c r="A5" s="126" t="str">
        <f t="shared" si="0"/>
        <v>HI</v>
      </c>
      <c r="B5" s="127" t="s">
        <v>164</v>
      </c>
      <c r="C5" s="63" t="s">
        <v>134</v>
      </c>
    </row>
    <row r="6" spans="1:3" ht="14.4" customHeight="1" x14ac:dyDescent="0.3">
      <c r="A6" s="128" t="str">
        <f t="shared" si="0"/>
        <v>HI Graf</v>
      </c>
      <c r="B6" s="129" t="s">
        <v>128</v>
      </c>
      <c r="C6" s="63" t="s">
        <v>135</v>
      </c>
    </row>
    <row r="7" spans="1:3" ht="14.4" customHeight="1" x14ac:dyDescent="0.3">
      <c r="A7" s="128" t="str">
        <f t="shared" si="0"/>
        <v>Man Tab</v>
      </c>
      <c r="B7" s="129" t="s">
        <v>194</v>
      </c>
      <c r="C7" s="63" t="s">
        <v>136</v>
      </c>
    </row>
    <row r="8" spans="1:3" ht="14.4" customHeight="1" thickBot="1" x14ac:dyDescent="0.35">
      <c r="A8" s="130" t="str">
        <f t="shared" si="0"/>
        <v>HV</v>
      </c>
      <c r="B8" s="131" t="s">
        <v>78</v>
      </c>
      <c r="C8" s="63" t="s">
        <v>89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4" t="s">
        <v>132</v>
      </c>
      <c r="B10" s="233"/>
      <c r="C10" s="60"/>
    </row>
    <row r="11" spans="1:3" ht="14.4" customHeight="1" x14ac:dyDescent="0.3">
      <c r="A11" s="133" t="str">
        <f t="shared" ref="A11:A21" si="1">HYPERLINK("#'"&amp;C11&amp;"'!A1",C11)</f>
        <v>Léky Žádanky</v>
      </c>
      <c r="B11" s="127" t="s">
        <v>166</v>
      </c>
      <c r="C11" s="63" t="s">
        <v>137</v>
      </c>
    </row>
    <row r="12" spans="1:3" ht="14.4" customHeight="1" x14ac:dyDescent="0.3">
      <c r="A12" s="128" t="str">
        <f t="shared" si="1"/>
        <v>LŽ Detail</v>
      </c>
      <c r="B12" s="129" t="s">
        <v>165</v>
      </c>
      <c r="C12" s="63" t="s">
        <v>138</v>
      </c>
    </row>
    <row r="13" spans="1:3" ht="14.4" customHeight="1" x14ac:dyDescent="0.3">
      <c r="A13" s="128" t="str">
        <f t="shared" si="1"/>
        <v>LŽ PL</v>
      </c>
      <c r="B13" s="129" t="s">
        <v>542</v>
      </c>
      <c r="C13" s="63" t="s">
        <v>176</v>
      </c>
    </row>
    <row r="14" spans="1:3" s="169" customFormat="1" ht="14.4" customHeight="1" x14ac:dyDescent="0.3">
      <c r="A14" s="128" t="str">
        <f t="shared" si="1"/>
        <v>LŽ PL Detail</v>
      </c>
      <c r="B14" s="129" t="s">
        <v>161</v>
      </c>
      <c r="C14" s="63" t="s">
        <v>178</v>
      </c>
    </row>
    <row r="15" spans="1:3" ht="14.4" customHeight="1" x14ac:dyDescent="0.3">
      <c r="A15" s="128" t="str">
        <f t="shared" si="1"/>
        <v>Léky Recepty</v>
      </c>
      <c r="B15" s="129" t="s">
        <v>167</v>
      </c>
      <c r="C15" s="63" t="s">
        <v>139</v>
      </c>
    </row>
    <row r="16" spans="1:3" s="173" customFormat="1" ht="14.4" customHeight="1" x14ac:dyDescent="0.3">
      <c r="A16" s="128" t="str">
        <f t="shared" si="1"/>
        <v>LRp Lékaři</v>
      </c>
      <c r="B16" s="129" t="s">
        <v>181</v>
      </c>
      <c r="C16" s="63" t="s">
        <v>182</v>
      </c>
    </row>
    <row r="17" spans="1:3" ht="14.4" customHeight="1" x14ac:dyDescent="0.3">
      <c r="A17" s="128" t="str">
        <f t="shared" si="1"/>
        <v>LRp Detail</v>
      </c>
      <c r="B17" s="129" t="s">
        <v>168</v>
      </c>
      <c r="C17" s="63" t="s">
        <v>140</v>
      </c>
    </row>
    <row r="18" spans="1:3" ht="14.4" customHeight="1" x14ac:dyDescent="0.3">
      <c r="A18" s="128" t="str">
        <f t="shared" si="1"/>
        <v>LRp PL</v>
      </c>
      <c r="B18" s="129" t="s">
        <v>627</v>
      </c>
      <c r="C18" s="63" t="s">
        <v>177</v>
      </c>
    </row>
    <row r="19" spans="1:3" s="170" customFormat="1" ht="14.4" customHeight="1" x14ac:dyDescent="0.3">
      <c r="A19" s="128" t="str">
        <f t="shared" ref="A19" si="2">HYPERLINK("#'"&amp;C19&amp;"'!A1",C19)</f>
        <v>LRp PL Detail</v>
      </c>
      <c r="B19" s="129" t="s">
        <v>163</v>
      </c>
      <c r="C19" s="63" t="s">
        <v>179</v>
      </c>
    </row>
    <row r="20" spans="1:3" ht="14.4" customHeight="1" x14ac:dyDescent="0.3">
      <c r="A20" s="133" t="str">
        <f t="shared" si="1"/>
        <v>Materiál Žádanky</v>
      </c>
      <c r="B20" s="129" t="s">
        <v>169</v>
      </c>
      <c r="C20" s="63" t="s">
        <v>141</v>
      </c>
    </row>
    <row r="21" spans="1:3" ht="14.4" customHeight="1" thickBot="1" x14ac:dyDescent="0.35">
      <c r="A21" s="128" t="str">
        <f t="shared" si="1"/>
        <v>MŽ Detail</v>
      </c>
      <c r="B21" s="129" t="s">
        <v>170</v>
      </c>
      <c r="C21" s="63" t="s">
        <v>142</v>
      </c>
    </row>
    <row r="22" spans="1:3" ht="14.4" customHeight="1" thickBot="1" x14ac:dyDescent="0.35">
      <c r="A22" s="134"/>
      <c r="B22" s="134"/>
    </row>
    <row r="23" spans="1:3" ht="14.4" customHeight="1" thickBot="1" x14ac:dyDescent="0.35">
      <c r="A23" s="235" t="s">
        <v>133</v>
      </c>
      <c r="B23" s="233"/>
      <c r="C23" s="60"/>
    </row>
    <row r="24" spans="1:3" ht="14.4" customHeight="1" x14ac:dyDescent="0.3">
      <c r="A24" s="135" t="str">
        <f t="shared" ref="A24:A27" si="3">HYPERLINK("#'"&amp;C24&amp;"'!A1",C24)</f>
        <v>ZV Vykáz.-A</v>
      </c>
      <c r="B24" s="127" t="s">
        <v>149</v>
      </c>
      <c r="C24" s="63" t="s">
        <v>145</v>
      </c>
    </row>
    <row r="25" spans="1:3" ht="14.4" customHeight="1" x14ac:dyDescent="0.3">
      <c r="A25" s="128" t="str">
        <f t="shared" si="3"/>
        <v>ZV Vykáz.-A Detail</v>
      </c>
      <c r="B25" s="129" t="s">
        <v>150</v>
      </c>
      <c r="C25" s="63" t="s">
        <v>146</v>
      </c>
    </row>
    <row r="26" spans="1:3" ht="14.4" customHeight="1" x14ac:dyDescent="0.3">
      <c r="A26" s="128" t="str">
        <f t="shared" si="3"/>
        <v>ZV Vykáz.-H</v>
      </c>
      <c r="B26" s="129" t="s">
        <v>151</v>
      </c>
      <c r="C26" s="63" t="s">
        <v>147</v>
      </c>
    </row>
    <row r="27" spans="1:3" ht="14.4" customHeight="1" thickBot="1" x14ac:dyDescent="0.35">
      <c r="A27" s="128" t="str">
        <f t="shared" si="3"/>
        <v>ZV Vykáz.-H Detail</v>
      </c>
      <c r="B27" s="129" t="s">
        <v>152</v>
      </c>
      <c r="C27" s="63" t="s">
        <v>148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</v>
      </c>
      <c r="J3" s="52">
        <f>SUBTOTAL(9,J6:J1048576)</f>
        <v>87.44</v>
      </c>
      <c r="K3" s="53">
        <f>IF(M3=0,0,J3/M3)</f>
        <v>1</v>
      </c>
      <c r="L3" s="52">
        <f>SUBTOTAL(9,L6:L1048576)</f>
        <v>1</v>
      </c>
      <c r="M3" s="54">
        <f>SUBTOTAL(9,M6:M1048576)</f>
        <v>87.44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156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thickBot="1" x14ac:dyDescent="0.35">
      <c r="A6" s="379" t="s">
        <v>394</v>
      </c>
      <c r="B6" s="392" t="s">
        <v>544</v>
      </c>
      <c r="C6" s="392" t="s">
        <v>534</v>
      </c>
      <c r="D6" s="392" t="s">
        <v>535</v>
      </c>
      <c r="E6" s="392" t="s">
        <v>545</v>
      </c>
      <c r="F6" s="380"/>
      <c r="G6" s="380"/>
      <c r="H6" s="381">
        <v>0</v>
      </c>
      <c r="I6" s="380">
        <v>1</v>
      </c>
      <c r="J6" s="380">
        <v>87.44</v>
      </c>
      <c r="K6" s="381">
        <v>1</v>
      </c>
      <c r="L6" s="380">
        <v>1</v>
      </c>
      <c r="M6" s="382">
        <v>87.44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1" t="s">
        <v>167</v>
      </c>
      <c r="B1" s="281"/>
      <c r="C1" s="281"/>
      <c r="D1" s="281"/>
      <c r="E1" s="281"/>
      <c r="F1" s="281"/>
      <c r="G1" s="281"/>
      <c r="H1" s="281"/>
      <c r="I1" s="238"/>
      <c r="J1" s="238"/>
      <c r="K1" s="238"/>
      <c r="L1" s="238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3" t="s">
        <v>18</v>
      </c>
      <c r="D3" s="282"/>
      <c r="E3" s="282" t="s">
        <v>19</v>
      </c>
      <c r="F3" s="282"/>
      <c r="G3" s="282"/>
      <c r="H3" s="282"/>
      <c r="I3" s="282" t="s">
        <v>180</v>
      </c>
      <c r="J3" s="282"/>
      <c r="K3" s="282"/>
      <c r="L3" s="284"/>
    </row>
    <row r="4" spans="1:13" ht="14.4" customHeight="1" thickBot="1" x14ac:dyDescent="0.35">
      <c r="A4" s="117" t="s">
        <v>20</v>
      </c>
      <c r="B4" s="118" t="s">
        <v>21</v>
      </c>
      <c r="C4" s="119" t="s">
        <v>22</v>
      </c>
      <c r="D4" s="119" t="s">
        <v>23</v>
      </c>
      <c r="E4" s="119" t="s">
        <v>22</v>
      </c>
      <c r="F4" s="119" t="s">
        <v>5</v>
      </c>
      <c r="G4" s="119" t="s">
        <v>23</v>
      </c>
      <c r="H4" s="119" t="s">
        <v>5</v>
      </c>
      <c r="I4" s="119" t="s">
        <v>22</v>
      </c>
      <c r="J4" s="119" t="s">
        <v>5</v>
      </c>
      <c r="K4" s="119" t="s">
        <v>23</v>
      </c>
      <c r="L4" s="120" t="s">
        <v>5</v>
      </c>
    </row>
    <row r="5" spans="1:13" ht="14.4" customHeight="1" x14ac:dyDescent="0.3">
      <c r="A5" s="343">
        <v>28</v>
      </c>
      <c r="B5" s="344" t="s">
        <v>384</v>
      </c>
      <c r="C5" s="345">
        <v>24203.229999999996</v>
      </c>
      <c r="D5" s="345">
        <v>41</v>
      </c>
      <c r="E5" s="345">
        <v>6814.2399999999989</v>
      </c>
      <c r="F5" s="346">
        <v>0.28154258749761912</v>
      </c>
      <c r="G5" s="345">
        <v>18</v>
      </c>
      <c r="H5" s="346">
        <v>0.43902439024390244</v>
      </c>
      <c r="I5" s="345">
        <v>17388.989999999998</v>
      </c>
      <c r="J5" s="346">
        <v>0.71845741250238093</v>
      </c>
      <c r="K5" s="345">
        <v>23</v>
      </c>
      <c r="L5" s="346">
        <v>0.56097560975609762</v>
      </c>
      <c r="M5" s="345" t="s">
        <v>90</v>
      </c>
    </row>
    <row r="6" spans="1:13" ht="14.4" customHeight="1" x14ac:dyDescent="0.3">
      <c r="A6" s="343">
        <v>28</v>
      </c>
      <c r="B6" s="344" t="s">
        <v>546</v>
      </c>
      <c r="C6" s="345">
        <v>24203.229999999996</v>
      </c>
      <c r="D6" s="345">
        <v>41</v>
      </c>
      <c r="E6" s="345">
        <v>6814.2399999999989</v>
      </c>
      <c r="F6" s="346">
        <v>0.28154258749761912</v>
      </c>
      <c r="G6" s="345">
        <v>18</v>
      </c>
      <c r="H6" s="346">
        <v>0.43902439024390244</v>
      </c>
      <c r="I6" s="345">
        <v>17388.989999999998</v>
      </c>
      <c r="J6" s="346">
        <v>0.71845741250238093</v>
      </c>
      <c r="K6" s="345">
        <v>23</v>
      </c>
      <c r="L6" s="346">
        <v>0.56097560975609762</v>
      </c>
      <c r="M6" s="345" t="s">
        <v>2</v>
      </c>
    </row>
    <row r="7" spans="1:13" ht="14.4" customHeight="1" x14ac:dyDescent="0.3">
      <c r="A7" s="343" t="s">
        <v>382</v>
      </c>
      <c r="B7" s="344" t="s">
        <v>6</v>
      </c>
      <c r="C7" s="345">
        <v>24203.229999999996</v>
      </c>
      <c r="D7" s="345">
        <v>41</v>
      </c>
      <c r="E7" s="345">
        <v>6814.2399999999989</v>
      </c>
      <c r="F7" s="346">
        <v>0.28154258749761912</v>
      </c>
      <c r="G7" s="345">
        <v>18</v>
      </c>
      <c r="H7" s="346">
        <v>0.43902439024390244</v>
      </c>
      <c r="I7" s="345">
        <v>17388.989999999998</v>
      </c>
      <c r="J7" s="346">
        <v>0.71845741250238093</v>
      </c>
      <c r="K7" s="345">
        <v>23</v>
      </c>
      <c r="L7" s="346">
        <v>0.56097560975609762</v>
      </c>
      <c r="M7" s="345" t="s">
        <v>389</v>
      </c>
    </row>
    <row r="9" spans="1:13" ht="14.4" customHeight="1" x14ac:dyDescent="0.3">
      <c r="A9" s="343">
        <v>28</v>
      </c>
      <c r="B9" s="344" t="s">
        <v>384</v>
      </c>
      <c r="C9" s="345" t="s">
        <v>383</v>
      </c>
      <c r="D9" s="345" t="s">
        <v>383</v>
      </c>
      <c r="E9" s="345" t="s">
        <v>383</v>
      </c>
      <c r="F9" s="346" t="s">
        <v>383</v>
      </c>
      <c r="G9" s="345" t="s">
        <v>383</v>
      </c>
      <c r="H9" s="346" t="s">
        <v>383</v>
      </c>
      <c r="I9" s="345" t="s">
        <v>383</v>
      </c>
      <c r="J9" s="346" t="s">
        <v>383</v>
      </c>
      <c r="K9" s="345" t="s">
        <v>383</v>
      </c>
      <c r="L9" s="346" t="s">
        <v>383</v>
      </c>
      <c r="M9" s="345" t="s">
        <v>90</v>
      </c>
    </row>
    <row r="10" spans="1:13" ht="14.4" customHeight="1" x14ac:dyDescent="0.3">
      <c r="A10" s="343">
        <v>89301282</v>
      </c>
      <c r="B10" s="344" t="s">
        <v>546</v>
      </c>
      <c r="C10" s="345">
        <v>24203.229999999996</v>
      </c>
      <c r="D10" s="345">
        <v>41</v>
      </c>
      <c r="E10" s="345">
        <v>6814.2399999999989</v>
      </c>
      <c r="F10" s="346">
        <v>0.28154258749761912</v>
      </c>
      <c r="G10" s="345">
        <v>18</v>
      </c>
      <c r="H10" s="346">
        <v>0.43902439024390244</v>
      </c>
      <c r="I10" s="345">
        <v>17388.989999999998</v>
      </c>
      <c r="J10" s="346">
        <v>0.71845741250238093</v>
      </c>
      <c r="K10" s="345">
        <v>23</v>
      </c>
      <c r="L10" s="346">
        <v>0.56097560975609762</v>
      </c>
      <c r="M10" s="345" t="s">
        <v>2</v>
      </c>
    </row>
    <row r="11" spans="1:13" ht="14.4" customHeight="1" x14ac:dyDescent="0.3">
      <c r="A11" s="343" t="s">
        <v>547</v>
      </c>
      <c r="B11" s="344" t="s">
        <v>548</v>
      </c>
      <c r="C11" s="345">
        <v>24203.229999999996</v>
      </c>
      <c r="D11" s="345">
        <v>41</v>
      </c>
      <c r="E11" s="345">
        <v>6814.2399999999989</v>
      </c>
      <c r="F11" s="346">
        <v>0.28154258749761912</v>
      </c>
      <c r="G11" s="345">
        <v>18</v>
      </c>
      <c r="H11" s="346">
        <v>0.43902439024390244</v>
      </c>
      <c r="I11" s="345">
        <v>17388.989999999998</v>
      </c>
      <c r="J11" s="346">
        <v>0.71845741250238093</v>
      </c>
      <c r="K11" s="345">
        <v>23</v>
      </c>
      <c r="L11" s="346">
        <v>0.56097560975609762</v>
      </c>
      <c r="M11" s="345" t="s">
        <v>392</v>
      </c>
    </row>
    <row r="12" spans="1:13" ht="14.4" customHeight="1" x14ac:dyDescent="0.3">
      <c r="A12" s="343" t="s">
        <v>383</v>
      </c>
      <c r="B12" s="344" t="s">
        <v>383</v>
      </c>
      <c r="C12" s="345" t="s">
        <v>383</v>
      </c>
      <c r="D12" s="345" t="s">
        <v>383</v>
      </c>
      <c r="E12" s="345" t="s">
        <v>383</v>
      </c>
      <c r="F12" s="346" t="s">
        <v>383</v>
      </c>
      <c r="G12" s="345" t="s">
        <v>383</v>
      </c>
      <c r="H12" s="346" t="s">
        <v>383</v>
      </c>
      <c r="I12" s="345" t="s">
        <v>383</v>
      </c>
      <c r="J12" s="346" t="s">
        <v>383</v>
      </c>
      <c r="K12" s="345" t="s">
        <v>383</v>
      </c>
      <c r="L12" s="346" t="s">
        <v>383</v>
      </c>
      <c r="M12" s="345" t="s">
        <v>393</v>
      </c>
    </row>
    <row r="13" spans="1:13" ht="14.4" customHeight="1" x14ac:dyDescent="0.3">
      <c r="A13" s="343" t="s">
        <v>382</v>
      </c>
      <c r="B13" s="344" t="s">
        <v>549</v>
      </c>
      <c r="C13" s="345">
        <v>24203.229999999996</v>
      </c>
      <c r="D13" s="345">
        <v>41</v>
      </c>
      <c r="E13" s="345">
        <v>6814.2399999999989</v>
      </c>
      <c r="F13" s="346">
        <v>0.28154258749761912</v>
      </c>
      <c r="G13" s="345">
        <v>18</v>
      </c>
      <c r="H13" s="346">
        <v>0.43902439024390244</v>
      </c>
      <c r="I13" s="345">
        <v>17388.989999999998</v>
      </c>
      <c r="J13" s="346">
        <v>0.71845741250238093</v>
      </c>
      <c r="K13" s="345">
        <v>23</v>
      </c>
      <c r="L13" s="346">
        <v>0.56097560975609762</v>
      </c>
      <c r="M13" s="345" t="s">
        <v>389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2">
      <formula>AND(LEFT(M5,6)&lt;&gt;"mezera",M5&lt;&gt;"")</formula>
    </cfRule>
  </conditionalFormatting>
  <conditionalFormatting sqref="A5:A7">
    <cfRule type="expression" dxfId="32" priority="9">
      <formula>AND(M5&lt;&gt;"",M5&lt;&gt;"mezeraKL")</formula>
    </cfRule>
  </conditionalFormatting>
  <conditionalFormatting sqref="B5:L7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7">
    <cfRule type="cellIs" dxfId="29" priority="8" operator="lessThan">
      <formula>0.6</formula>
    </cfRule>
  </conditionalFormatting>
  <conditionalFormatting sqref="A5:L7">
    <cfRule type="expression" dxfId="28" priority="7">
      <formula>$M5&lt;&gt;""</formula>
    </cfRule>
  </conditionalFormatting>
  <conditionalFormatting sqref="B9:B13">
    <cfRule type="expression" dxfId="27" priority="6">
      <formula>AND(LEFT(M9,6)&lt;&gt;"mezera",M9&lt;&gt;"")</formula>
    </cfRule>
  </conditionalFormatting>
  <conditionalFormatting sqref="A9:A13">
    <cfRule type="expression" dxfId="26" priority="3">
      <formula>AND(M9&lt;&gt;"",M9&lt;&gt;"mezeraKL")</formula>
    </cfRule>
  </conditionalFormatting>
  <conditionalFormatting sqref="B9:L13">
    <cfRule type="expression" dxfId="25" priority="4">
      <formula>$M9="SumaNS"</formula>
    </cfRule>
    <cfRule type="expression" dxfId="24" priority="5">
      <formula>OR($M9="KL",$M9="SumaKL")</formula>
    </cfRule>
  </conditionalFormatting>
  <conditionalFormatting sqref="F9:F13">
    <cfRule type="cellIs" dxfId="23" priority="2" operator="lessThan">
      <formula>0.6</formula>
    </cfRule>
  </conditionalFormatting>
  <conditionalFormatting sqref="A9:L13">
    <cfRule type="expression" dxfId="22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1" t="s">
        <v>181</v>
      </c>
      <c r="B1" s="281"/>
      <c r="C1" s="281"/>
      <c r="D1" s="281"/>
      <c r="E1" s="281"/>
      <c r="F1" s="281"/>
      <c r="G1" s="281"/>
      <c r="H1" s="281"/>
      <c r="I1" s="281"/>
      <c r="J1" s="238"/>
      <c r="K1" s="238"/>
      <c r="L1" s="238"/>
      <c r="M1" s="238"/>
    </row>
    <row r="2" spans="1:13" ht="14.4" customHeight="1" thickBot="1" x14ac:dyDescent="0.35">
      <c r="A2" s="313" t="s">
        <v>192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5"/>
      <c r="B3" s="283" t="s">
        <v>18</v>
      </c>
      <c r="C3" s="285"/>
      <c r="D3" s="282"/>
      <c r="E3" s="174"/>
      <c r="F3" s="282" t="s">
        <v>19</v>
      </c>
      <c r="G3" s="282"/>
      <c r="H3" s="282"/>
      <c r="I3" s="282"/>
      <c r="J3" s="282" t="s">
        <v>180</v>
      </c>
      <c r="K3" s="282"/>
      <c r="L3" s="282"/>
      <c r="M3" s="284"/>
    </row>
    <row r="4" spans="1:13" ht="14.4" customHeight="1" thickBot="1" x14ac:dyDescent="0.35">
      <c r="A4" s="393" t="s">
        <v>162</v>
      </c>
      <c r="B4" s="397" t="s">
        <v>22</v>
      </c>
      <c r="C4" s="398"/>
      <c r="D4" s="397" t="s">
        <v>23</v>
      </c>
      <c r="E4" s="398"/>
      <c r="F4" s="397" t="s">
        <v>22</v>
      </c>
      <c r="G4" s="405" t="s">
        <v>5</v>
      </c>
      <c r="H4" s="397" t="s">
        <v>23</v>
      </c>
      <c r="I4" s="405" t="s">
        <v>5</v>
      </c>
      <c r="J4" s="397" t="s">
        <v>22</v>
      </c>
      <c r="K4" s="405" t="s">
        <v>5</v>
      </c>
      <c r="L4" s="397" t="s">
        <v>23</v>
      </c>
      <c r="M4" s="406" t="s">
        <v>5</v>
      </c>
    </row>
    <row r="5" spans="1:13" ht="14.4" customHeight="1" x14ac:dyDescent="0.3">
      <c r="A5" s="394" t="s">
        <v>550</v>
      </c>
      <c r="B5" s="399">
        <v>830.06000000000006</v>
      </c>
      <c r="C5" s="355">
        <v>1</v>
      </c>
      <c r="D5" s="402">
        <v>4</v>
      </c>
      <c r="E5" s="391" t="s">
        <v>550</v>
      </c>
      <c r="F5" s="399">
        <v>554.83000000000004</v>
      </c>
      <c r="G5" s="377">
        <v>0.66842155988723706</v>
      </c>
      <c r="H5" s="358">
        <v>3</v>
      </c>
      <c r="I5" s="407">
        <v>0.75</v>
      </c>
      <c r="J5" s="413">
        <v>275.23</v>
      </c>
      <c r="K5" s="377">
        <v>0.33157844011276294</v>
      </c>
      <c r="L5" s="358">
        <v>1</v>
      </c>
      <c r="M5" s="407">
        <v>0.25</v>
      </c>
    </row>
    <row r="6" spans="1:13" ht="14.4" customHeight="1" x14ac:dyDescent="0.3">
      <c r="A6" s="395" t="s">
        <v>551</v>
      </c>
      <c r="B6" s="400">
        <v>0</v>
      </c>
      <c r="C6" s="361"/>
      <c r="D6" s="403"/>
      <c r="E6" s="411" t="s">
        <v>551</v>
      </c>
      <c r="F6" s="400"/>
      <c r="G6" s="408"/>
      <c r="H6" s="364"/>
      <c r="I6" s="409"/>
      <c r="J6" s="414">
        <v>0</v>
      </c>
      <c r="K6" s="408"/>
      <c r="L6" s="364"/>
      <c r="M6" s="409"/>
    </row>
    <row r="7" spans="1:13" ht="14.4" customHeight="1" thickBot="1" x14ac:dyDescent="0.35">
      <c r="A7" s="396" t="s">
        <v>552</v>
      </c>
      <c r="B7" s="401">
        <v>23373.17</v>
      </c>
      <c r="C7" s="367">
        <v>1</v>
      </c>
      <c r="D7" s="404">
        <v>37</v>
      </c>
      <c r="E7" s="412" t="s">
        <v>552</v>
      </c>
      <c r="F7" s="401">
        <v>6259.4099999999989</v>
      </c>
      <c r="G7" s="378">
        <v>0.26780321197338658</v>
      </c>
      <c r="H7" s="370">
        <v>15</v>
      </c>
      <c r="I7" s="410">
        <v>0.40540540540540543</v>
      </c>
      <c r="J7" s="415">
        <v>17113.759999999998</v>
      </c>
      <c r="K7" s="378">
        <v>0.73219678802661337</v>
      </c>
      <c r="L7" s="370">
        <v>22</v>
      </c>
      <c r="M7" s="410">
        <v>0.59459459459459463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4" t="s">
        <v>168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4.4" customHeight="1" thickBot="1" x14ac:dyDescent="0.35">
      <c r="A2" s="313" t="s">
        <v>192</v>
      </c>
      <c r="B2" s="83"/>
      <c r="C2" s="92"/>
      <c r="D2" s="92"/>
      <c r="E2" s="17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153</v>
      </c>
      <c r="L3" s="292"/>
      <c r="M3" s="96">
        <f>SUBTOTAL(9,M7:M1048576)</f>
        <v>24203.23</v>
      </c>
      <c r="N3" s="96">
        <f>SUBTOTAL(9,N7:N1048576)</f>
        <v>91</v>
      </c>
      <c r="O3" s="96">
        <f>SUBTOTAL(9,O7:O1048576)</f>
        <v>41</v>
      </c>
      <c r="P3" s="96">
        <f>SUBTOTAL(9,P7:P1048576)</f>
        <v>6814.24</v>
      </c>
      <c r="Q3" s="97">
        <f>IF(M3=0,0,P3/M3)</f>
        <v>0.28154258749761912</v>
      </c>
      <c r="R3" s="96">
        <f>SUBTOTAL(9,R7:R1048576)</f>
        <v>36</v>
      </c>
      <c r="S3" s="97">
        <f>IF(N3=0,0,R3/N3)</f>
        <v>0.39560439560439559</v>
      </c>
      <c r="T3" s="96">
        <f>SUBTOTAL(9,T7:T1048576)</f>
        <v>18</v>
      </c>
      <c r="U3" s="98">
        <f>IF(O3=0,0,T3/O3)</f>
        <v>0.43902439024390244</v>
      </c>
    </row>
    <row r="4" spans="1:21" ht="14.4" customHeight="1" x14ac:dyDescent="0.3">
      <c r="A4" s="99"/>
      <c r="B4" s="100"/>
      <c r="C4" s="100"/>
      <c r="D4" s="101"/>
      <c r="E4" s="176"/>
      <c r="F4" s="100"/>
      <c r="G4" s="100"/>
      <c r="H4" s="100"/>
      <c r="I4" s="100"/>
      <c r="J4" s="100"/>
      <c r="K4" s="100"/>
      <c r="L4" s="100"/>
      <c r="M4" s="293" t="s">
        <v>18</v>
      </c>
      <c r="N4" s="294"/>
      <c r="O4" s="294"/>
      <c r="P4" s="295" t="s">
        <v>24</v>
      </c>
      <c r="Q4" s="294"/>
      <c r="R4" s="294"/>
      <c r="S4" s="294"/>
      <c r="T4" s="294"/>
      <c r="U4" s="296"/>
    </row>
    <row r="5" spans="1:21" ht="14.4" customHeight="1" thickBot="1" x14ac:dyDescent="0.35">
      <c r="A5" s="102"/>
      <c r="B5" s="103"/>
      <c r="C5" s="100"/>
      <c r="D5" s="101"/>
      <c r="E5" s="176"/>
      <c r="F5" s="100"/>
      <c r="G5" s="100"/>
      <c r="H5" s="100"/>
      <c r="I5" s="100"/>
      <c r="J5" s="100"/>
      <c r="K5" s="100"/>
      <c r="L5" s="100"/>
      <c r="M5" s="121" t="s">
        <v>25</v>
      </c>
      <c r="N5" s="122" t="s">
        <v>16</v>
      </c>
      <c r="O5" s="122" t="s">
        <v>23</v>
      </c>
      <c r="P5" s="286" t="s">
        <v>25</v>
      </c>
      <c r="Q5" s="287"/>
      <c r="R5" s="286" t="s">
        <v>16</v>
      </c>
      <c r="S5" s="287"/>
      <c r="T5" s="286" t="s">
        <v>23</v>
      </c>
      <c r="U5" s="288"/>
    </row>
    <row r="6" spans="1:21" s="85" customFormat="1" ht="14.4" customHeight="1" thickBot="1" x14ac:dyDescent="0.35">
      <c r="A6" s="416" t="s">
        <v>26</v>
      </c>
      <c r="B6" s="417" t="s">
        <v>8</v>
      </c>
      <c r="C6" s="416" t="s">
        <v>27</v>
      </c>
      <c r="D6" s="417" t="s">
        <v>9</v>
      </c>
      <c r="E6" s="417" t="s">
        <v>183</v>
      </c>
      <c r="F6" s="417" t="s">
        <v>28</v>
      </c>
      <c r="G6" s="417" t="s">
        <v>29</v>
      </c>
      <c r="H6" s="417" t="s">
        <v>11</v>
      </c>
      <c r="I6" s="417" t="s">
        <v>13</v>
      </c>
      <c r="J6" s="417" t="s">
        <v>14</v>
      </c>
      <c r="K6" s="417" t="s">
        <v>15</v>
      </c>
      <c r="L6" s="417" t="s">
        <v>30</v>
      </c>
      <c r="M6" s="418" t="s">
        <v>17</v>
      </c>
      <c r="N6" s="419" t="s">
        <v>31</v>
      </c>
      <c r="O6" s="419" t="s">
        <v>31</v>
      </c>
      <c r="P6" s="419" t="s">
        <v>17</v>
      </c>
      <c r="Q6" s="419" t="s">
        <v>5</v>
      </c>
      <c r="R6" s="419" t="s">
        <v>31</v>
      </c>
      <c r="S6" s="419" t="s">
        <v>5</v>
      </c>
      <c r="T6" s="419" t="s">
        <v>31</v>
      </c>
      <c r="U6" s="420" t="s">
        <v>5</v>
      </c>
    </row>
    <row r="7" spans="1:21" ht="14.4" customHeight="1" x14ac:dyDescent="0.3">
      <c r="A7" s="354">
        <v>28</v>
      </c>
      <c r="B7" s="355" t="s">
        <v>384</v>
      </c>
      <c r="C7" s="355">
        <v>89301282</v>
      </c>
      <c r="D7" s="421" t="s">
        <v>626</v>
      </c>
      <c r="E7" s="422" t="s">
        <v>550</v>
      </c>
      <c r="F7" s="355" t="s">
        <v>546</v>
      </c>
      <c r="G7" s="355" t="s">
        <v>553</v>
      </c>
      <c r="H7" s="355" t="s">
        <v>383</v>
      </c>
      <c r="I7" s="355" t="s">
        <v>554</v>
      </c>
      <c r="J7" s="355" t="s">
        <v>555</v>
      </c>
      <c r="K7" s="355" t="s">
        <v>556</v>
      </c>
      <c r="L7" s="356">
        <v>275.23</v>
      </c>
      <c r="M7" s="356">
        <v>550.46</v>
      </c>
      <c r="N7" s="355">
        <v>2</v>
      </c>
      <c r="O7" s="423">
        <v>2</v>
      </c>
      <c r="P7" s="356">
        <v>275.23</v>
      </c>
      <c r="Q7" s="377">
        <v>0.5</v>
      </c>
      <c r="R7" s="355">
        <v>1</v>
      </c>
      <c r="S7" s="377">
        <v>0.5</v>
      </c>
      <c r="T7" s="423">
        <v>1</v>
      </c>
      <c r="U7" s="407">
        <v>0.5</v>
      </c>
    </row>
    <row r="8" spans="1:21" ht="14.4" customHeight="1" x14ac:dyDescent="0.3">
      <c r="A8" s="360">
        <v>28</v>
      </c>
      <c r="B8" s="361" t="s">
        <v>384</v>
      </c>
      <c r="C8" s="361">
        <v>89301282</v>
      </c>
      <c r="D8" s="424" t="s">
        <v>626</v>
      </c>
      <c r="E8" s="425" t="s">
        <v>550</v>
      </c>
      <c r="F8" s="361" t="s">
        <v>546</v>
      </c>
      <c r="G8" s="361" t="s">
        <v>557</v>
      </c>
      <c r="H8" s="361" t="s">
        <v>383</v>
      </c>
      <c r="I8" s="361" t="s">
        <v>558</v>
      </c>
      <c r="J8" s="361" t="s">
        <v>559</v>
      </c>
      <c r="K8" s="361" t="s">
        <v>560</v>
      </c>
      <c r="L8" s="362">
        <v>184.8</v>
      </c>
      <c r="M8" s="362">
        <v>184.8</v>
      </c>
      <c r="N8" s="361">
        <v>1</v>
      </c>
      <c r="O8" s="426">
        <v>0.5</v>
      </c>
      <c r="P8" s="362">
        <v>184.8</v>
      </c>
      <c r="Q8" s="408">
        <v>1</v>
      </c>
      <c r="R8" s="361">
        <v>1</v>
      </c>
      <c r="S8" s="408">
        <v>1</v>
      </c>
      <c r="T8" s="426">
        <v>0.5</v>
      </c>
      <c r="U8" s="409">
        <v>1</v>
      </c>
    </row>
    <row r="9" spans="1:21" ht="14.4" customHeight="1" x14ac:dyDescent="0.3">
      <c r="A9" s="360">
        <v>28</v>
      </c>
      <c r="B9" s="361" t="s">
        <v>384</v>
      </c>
      <c r="C9" s="361">
        <v>89301282</v>
      </c>
      <c r="D9" s="424" t="s">
        <v>626</v>
      </c>
      <c r="E9" s="425" t="s">
        <v>550</v>
      </c>
      <c r="F9" s="361" t="s">
        <v>546</v>
      </c>
      <c r="G9" s="361" t="s">
        <v>561</v>
      </c>
      <c r="H9" s="361" t="s">
        <v>383</v>
      </c>
      <c r="I9" s="361" t="s">
        <v>562</v>
      </c>
      <c r="J9" s="361" t="s">
        <v>563</v>
      </c>
      <c r="K9" s="361" t="s">
        <v>564</v>
      </c>
      <c r="L9" s="362">
        <v>0</v>
      </c>
      <c r="M9" s="362">
        <v>0</v>
      </c>
      <c r="N9" s="361">
        <v>1</v>
      </c>
      <c r="O9" s="426">
        <v>1</v>
      </c>
      <c r="P9" s="362">
        <v>0</v>
      </c>
      <c r="Q9" s="408"/>
      <c r="R9" s="361">
        <v>1</v>
      </c>
      <c r="S9" s="408">
        <v>1</v>
      </c>
      <c r="T9" s="426">
        <v>1</v>
      </c>
      <c r="U9" s="409">
        <v>1</v>
      </c>
    </row>
    <row r="10" spans="1:21" ht="14.4" customHeight="1" x14ac:dyDescent="0.3">
      <c r="A10" s="360">
        <v>28</v>
      </c>
      <c r="B10" s="361" t="s">
        <v>384</v>
      </c>
      <c r="C10" s="361">
        <v>89301282</v>
      </c>
      <c r="D10" s="424" t="s">
        <v>626</v>
      </c>
      <c r="E10" s="425" t="s">
        <v>550</v>
      </c>
      <c r="F10" s="361" t="s">
        <v>546</v>
      </c>
      <c r="G10" s="361" t="s">
        <v>565</v>
      </c>
      <c r="H10" s="361" t="s">
        <v>532</v>
      </c>
      <c r="I10" s="361" t="s">
        <v>534</v>
      </c>
      <c r="J10" s="361" t="s">
        <v>535</v>
      </c>
      <c r="K10" s="361" t="s">
        <v>545</v>
      </c>
      <c r="L10" s="362">
        <v>94.8</v>
      </c>
      <c r="M10" s="362">
        <v>94.8</v>
      </c>
      <c r="N10" s="361">
        <v>1</v>
      </c>
      <c r="O10" s="426">
        <v>0.5</v>
      </c>
      <c r="P10" s="362">
        <v>94.8</v>
      </c>
      <c r="Q10" s="408">
        <v>1</v>
      </c>
      <c r="R10" s="361">
        <v>1</v>
      </c>
      <c r="S10" s="408">
        <v>1</v>
      </c>
      <c r="T10" s="426">
        <v>0.5</v>
      </c>
      <c r="U10" s="409">
        <v>1</v>
      </c>
    </row>
    <row r="11" spans="1:21" ht="14.4" customHeight="1" x14ac:dyDescent="0.3">
      <c r="A11" s="360">
        <v>28</v>
      </c>
      <c r="B11" s="361" t="s">
        <v>384</v>
      </c>
      <c r="C11" s="361">
        <v>89301282</v>
      </c>
      <c r="D11" s="424" t="s">
        <v>626</v>
      </c>
      <c r="E11" s="425" t="s">
        <v>551</v>
      </c>
      <c r="F11" s="361" t="s">
        <v>546</v>
      </c>
      <c r="G11" s="361" t="s">
        <v>566</v>
      </c>
      <c r="H11" s="361" t="s">
        <v>383</v>
      </c>
      <c r="I11" s="361" t="s">
        <v>567</v>
      </c>
      <c r="J11" s="361" t="s">
        <v>568</v>
      </c>
      <c r="K11" s="361" t="s">
        <v>569</v>
      </c>
      <c r="L11" s="362">
        <v>0</v>
      </c>
      <c r="M11" s="362">
        <v>0</v>
      </c>
      <c r="N11" s="361">
        <v>1</v>
      </c>
      <c r="O11" s="426"/>
      <c r="P11" s="362"/>
      <c r="Q11" s="408"/>
      <c r="R11" s="361"/>
      <c r="S11" s="408">
        <v>0</v>
      </c>
      <c r="T11" s="426"/>
      <c r="U11" s="409"/>
    </row>
    <row r="12" spans="1:21" ht="14.4" customHeight="1" x14ac:dyDescent="0.3">
      <c r="A12" s="360">
        <v>28</v>
      </c>
      <c r="B12" s="361" t="s">
        <v>384</v>
      </c>
      <c r="C12" s="361">
        <v>89301282</v>
      </c>
      <c r="D12" s="424" t="s">
        <v>626</v>
      </c>
      <c r="E12" s="425" t="s">
        <v>552</v>
      </c>
      <c r="F12" s="361" t="s">
        <v>546</v>
      </c>
      <c r="G12" s="361" t="s">
        <v>553</v>
      </c>
      <c r="H12" s="361" t="s">
        <v>383</v>
      </c>
      <c r="I12" s="361" t="s">
        <v>570</v>
      </c>
      <c r="J12" s="361" t="s">
        <v>571</v>
      </c>
      <c r="K12" s="361" t="s">
        <v>572</v>
      </c>
      <c r="L12" s="362">
        <v>483.76</v>
      </c>
      <c r="M12" s="362">
        <v>2418.8000000000002</v>
      </c>
      <c r="N12" s="361">
        <v>5</v>
      </c>
      <c r="O12" s="426">
        <v>2</v>
      </c>
      <c r="P12" s="362"/>
      <c r="Q12" s="408">
        <v>0</v>
      </c>
      <c r="R12" s="361"/>
      <c r="S12" s="408">
        <v>0</v>
      </c>
      <c r="T12" s="426"/>
      <c r="U12" s="409">
        <v>0</v>
      </c>
    </row>
    <row r="13" spans="1:21" ht="14.4" customHeight="1" x14ac:dyDescent="0.3">
      <c r="A13" s="360">
        <v>28</v>
      </c>
      <c r="B13" s="361" t="s">
        <v>384</v>
      </c>
      <c r="C13" s="361">
        <v>89301282</v>
      </c>
      <c r="D13" s="424" t="s">
        <v>626</v>
      </c>
      <c r="E13" s="425" t="s">
        <v>552</v>
      </c>
      <c r="F13" s="361" t="s">
        <v>546</v>
      </c>
      <c r="G13" s="361" t="s">
        <v>573</v>
      </c>
      <c r="H13" s="361" t="s">
        <v>532</v>
      </c>
      <c r="I13" s="361" t="s">
        <v>574</v>
      </c>
      <c r="J13" s="361" t="s">
        <v>575</v>
      </c>
      <c r="K13" s="361" t="s">
        <v>576</v>
      </c>
      <c r="L13" s="362">
        <v>119.41</v>
      </c>
      <c r="M13" s="362">
        <v>1432.92</v>
      </c>
      <c r="N13" s="361">
        <v>12</v>
      </c>
      <c r="O13" s="426">
        <v>4</v>
      </c>
      <c r="P13" s="362">
        <v>358.23</v>
      </c>
      <c r="Q13" s="408">
        <v>0.25</v>
      </c>
      <c r="R13" s="361">
        <v>3</v>
      </c>
      <c r="S13" s="408">
        <v>0.25</v>
      </c>
      <c r="T13" s="426">
        <v>1</v>
      </c>
      <c r="U13" s="409">
        <v>0.25</v>
      </c>
    </row>
    <row r="14" spans="1:21" ht="14.4" customHeight="1" x14ac:dyDescent="0.3">
      <c r="A14" s="360">
        <v>28</v>
      </c>
      <c r="B14" s="361" t="s">
        <v>384</v>
      </c>
      <c r="C14" s="361">
        <v>89301282</v>
      </c>
      <c r="D14" s="424" t="s">
        <v>626</v>
      </c>
      <c r="E14" s="425" t="s">
        <v>552</v>
      </c>
      <c r="F14" s="361" t="s">
        <v>546</v>
      </c>
      <c r="G14" s="361" t="s">
        <v>573</v>
      </c>
      <c r="H14" s="361" t="s">
        <v>532</v>
      </c>
      <c r="I14" s="361" t="s">
        <v>574</v>
      </c>
      <c r="J14" s="361" t="s">
        <v>575</v>
      </c>
      <c r="K14" s="361" t="s">
        <v>576</v>
      </c>
      <c r="L14" s="362">
        <v>196.76</v>
      </c>
      <c r="M14" s="362">
        <v>5312.5199999999995</v>
      </c>
      <c r="N14" s="361">
        <v>27</v>
      </c>
      <c r="O14" s="426">
        <v>11</v>
      </c>
      <c r="P14" s="362">
        <v>2361.12</v>
      </c>
      <c r="Q14" s="408">
        <v>0.44444444444444448</v>
      </c>
      <c r="R14" s="361">
        <v>12</v>
      </c>
      <c r="S14" s="408">
        <v>0.44444444444444442</v>
      </c>
      <c r="T14" s="426">
        <v>4</v>
      </c>
      <c r="U14" s="409">
        <v>0.36363636363636365</v>
      </c>
    </row>
    <row r="15" spans="1:21" ht="14.4" customHeight="1" x14ac:dyDescent="0.3">
      <c r="A15" s="360">
        <v>28</v>
      </c>
      <c r="B15" s="361" t="s">
        <v>384</v>
      </c>
      <c r="C15" s="361">
        <v>89301282</v>
      </c>
      <c r="D15" s="424" t="s">
        <v>626</v>
      </c>
      <c r="E15" s="425" t="s">
        <v>552</v>
      </c>
      <c r="F15" s="361" t="s">
        <v>546</v>
      </c>
      <c r="G15" s="361" t="s">
        <v>573</v>
      </c>
      <c r="H15" s="361" t="s">
        <v>532</v>
      </c>
      <c r="I15" s="361" t="s">
        <v>577</v>
      </c>
      <c r="J15" s="361" t="s">
        <v>575</v>
      </c>
      <c r="K15" s="361" t="s">
        <v>578</v>
      </c>
      <c r="L15" s="362">
        <v>398.02</v>
      </c>
      <c r="M15" s="362">
        <v>398.02</v>
      </c>
      <c r="N15" s="361">
        <v>1</v>
      </c>
      <c r="O15" s="426">
        <v>1</v>
      </c>
      <c r="P15" s="362">
        <v>398.02</v>
      </c>
      <c r="Q15" s="408">
        <v>1</v>
      </c>
      <c r="R15" s="361">
        <v>1</v>
      </c>
      <c r="S15" s="408">
        <v>1</v>
      </c>
      <c r="T15" s="426">
        <v>1</v>
      </c>
      <c r="U15" s="409">
        <v>1</v>
      </c>
    </row>
    <row r="16" spans="1:21" ht="14.4" customHeight="1" x14ac:dyDescent="0.3">
      <c r="A16" s="360">
        <v>28</v>
      </c>
      <c r="B16" s="361" t="s">
        <v>384</v>
      </c>
      <c r="C16" s="361">
        <v>89301282</v>
      </c>
      <c r="D16" s="424" t="s">
        <v>626</v>
      </c>
      <c r="E16" s="425" t="s">
        <v>552</v>
      </c>
      <c r="F16" s="361" t="s">
        <v>546</v>
      </c>
      <c r="G16" s="361" t="s">
        <v>573</v>
      </c>
      <c r="H16" s="361" t="s">
        <v>532</v>
      </c>
      <c r="I16" s="361" t="s">
        <v>577</v>
      </c>
      <c r="J16" s="361" t="s">
        <v>575</v>
      </c>
      <c r="K16" s="361" t="s">
        <v>578</v>
      </c>
      <c r="L16" s="362">
        <v>655.86</v>
      </c>
      <c r="M16" s="362">
        <v>655.86</v>
      </c>
      <c r="N16" s="361">
        <v>1</v>
      </c>
      <c r="O16" s="426">
        <v>1</v>
      </c>
      <c r="P16" s="362">
        <v>655.86</v>
      </c>
      <c r="Q16" s="408">
        <v>1</v>
      </c>
      <c r="R16" s="361">
        <v>1</v>
      </c>
      <c r="S16" s="408">
        <v>1</v>
      </c>
      <c r="T16" s="426">
        <v>1</v>
      </c>
      <c r="U16" s="409">
        <v>1</v>
      </c>
    </row>
    <row r="17" spans="1:21" ht="14.4" customHeight="1" x14ac:dyDescent="0.3">
      <c r="A17" s="360">
        <v>28</v>
      </c>
      <c r="B17" s="361" t="s">
        <v>384</v>
      </c>
      <c r="C17" s="361">
        <v>89301282</v>
      </c>
      <c r="D17" s="424" t="s">
        <v>626</v>
      </c>
      <c r="E17" s="425" t="s">
        <v>552</v>
      </c>
      <c r="F17" s="361" t="s">
        <v>546</v>
      </c>
      <c r="G17" s="361" t="s">
        <v>579</v>
      </c>
      <c r="H17" s="361" t="s">
        <v>532</v>
      </c>
      <c r="I17" s="361" t="s">
        <v>580</v>
      </c>
      <c r="J17" s="361" t="s">
        <v>581</v>
      </c>
      <c r="K17" s="361" t="s">
        <v>582</v>
      </c>
      <c r="L17" s="362">
        <v>275.48</v>
      </c>
      <c r="M17" s="362">
        <v>275.48</v>
      </c>
      <c r="N17" s="361">
        <v>1</v>
      </c>
      <c r="O17" s="426">
        <v>0.5</v>
      </c>
      <c r="P17" s="362"/>
      <c r="Q17" s="408">
        <v>0</v>
      </c>
      <c r="R17" s="361"/>
      <c r="S17" s="408">
        <v>0</v>
      </c>
      <c r="T17" s="426"/>
      <c r="U17" s="409">
        <v>0</v>
      </c>
    </row>
    <row r="18" spans="1:21" ht="14.4" customHeight="1" x14ac:dyDescent="0.3">
      <c r="A18" s="360">
        <v>28</v>
      </c>
      <c r="B18" s="361" t="s">
        <v>384</v>
      </c>
      <c r="C18" s="361">
        <v>89301282</v>
      </c>
      <c r="D18" s="424" t="s">
        <v>626</v>
      </c>
      <c r="E18" s="425" t="s">
        <v>552</v>
      </c>
      <c r="F18" s="361" t="s">
        <v>546</v>
      </c>
      <c r="G18" s="361" t="s">
        <v>579</v>
      </c>
      <c r="H18" s="361" t="s">
        <v>532</v>
      </c>
      <c r="I18" s="361" t="s">
        <v>583</v>
      </c>
      <c r="J18" s="361" t="s">
        <v>581</v>
      </c>
      <c r="K18" s="361" t="s">
        <v>576</v>
      </c>
      <c r="L18" s="362">
        <v>137.74</v>
      </c>
      <c r="M18" s="362">
        <v>137.74</v>
      </c>
      <c r="N18" s="361">
        <v>1</v>
      </c>
      <c r="O18" s="426">
        <v>0.5</v>
      </c>
      <c r="P18" s="362"/>
      <c r="Q18" s="408">
        <v>0</v>
      </c>
      <c r="R18" s="361"/>
      <c r="S18" s="408">
        <v>0</v>
      </c>
      <c r="T18" s="426"/>
      <c r="U18" s="409">
        <v>0</v>
      </c>
    </row>
    <row r="19" spans="1:21" ht="14.4" customHeight="1" x14ac:dyDescent="0.3">
      <c r="A19" s="360">
        <v>28</v>
      </c>
      <c r="B19" s="361" t="s">
        <v>384</v>
      </c>
      <c r="C19" s="361">
        <v>89301282</v>
      </c>
      <c r="D19" s="424" t="s">
        <v>626</v>
      </c>
      <c r="E19" s="425" t="s">
        <v>552</v>
      </c>
      <c r="F19" s="361" t="s">
        <v>546</v>
      </c>
      <c r="G19" s="361" t="s">
        <v>579</v>
      </c>
      <c r="H19" s="361" t="s">
        <v>532</v>
      </c>
      <c r="I19" s="361" t="s">
        <v>584</v>
      </c>
      <c r="J19" s="361" t="s">
        <v>581</v>
      </c>
      <c r="K19" s="361" t="s">
        <v>585</v>
      </c>
      <c r="L19" s="362">
        <v>413.22</v>
      </c>
      <c r="M19" s="362">
        <v>413.22</v>
      </c>
      <c r="N19" s="361">
        <v>1</v>
      </c>
      <c r="O19" s="426">
        <v>0.5</v>
      </c>
      <c r="P19" s="362"/>
      <c r="Q19" s="408">
        <v>0</v>
      </c>
      <c r="R19" s="361"/>
      <c r="S19" s="408">
        <v>0</v>
      </c>
      <c r="T19" s="426"/>
      <c r="U19" s="409">
        <v>0</v>
      </c>
    </row>
    <row r="20" spans="1:21" ht="14.4" customHeight="1" x14ac:dyDescent="0.3">
      <c r="A20" s="360">
        <v>28</v>
      </c>
      <c r="B20" s="361" t="s">
        <v>384</v>
      </c>
      <c r="C20" s="361">
        <v>89301282</v>
      </c>
      <c r="D20" s="424" t="s">
        <v>626</v>
      </c>
      <c r="E20" s="425" t="s">
        <v>552</v>
      </c>
      <c r="F20" s="361" t="s">
        <v>546</v>
      </c>
      <c r="G20" s="361" t="s">
        <v>586</v>
      </c>
      <c r="H20" s="361" t="s">
        <v>383</v>
      </c>
      <c r="I20" s="361" t="s">
        <v>587</v>
      </c>
      <c r="J20" s="361" t="s">
        <v>588</v>
      </c>
      <c r="K20" s="361" t="s">
        <v>589</v>
      </c>
      <c r="L20" s="362">
        <v>63.67</v>
      </c>
      <c r="M20" s="362">
        <v>382.02</v>
      </c>
      <c r="N20" s="361">
        <v>6</v>
      </c>
      <c r="O20" s="426">
        <v>3</v>
      </c>
      <c r="P20" s="362">
        <v>382.02</v>
      </c>
      <c r="Q20" s="408">
        <v>1</v>
      </c>
      <c r="R20" s="361">
        <v>6</v>
      </c>
      <c r="S20" s="408">
        <v>1</v>
      </c>
      <c r="T20" s="426">
        <v>3</v>
      </c>
      <c r="U20" s="409">
        <v>1</v>
      </c>
    </row>
    <row r="21" spans="1:21" ht="14.4" customHeight="1" x14ac:dyDescent="0.3">
      <c r="A21" s="360">
        <v>28</v>
      </c>
      <c r="B21" s="361" t="s">
        <v>384</v>
      </c>
      <c r="C21" s="361">
        <v>89301282</v>
      </c>
      <c r="D21" s="424" t="s">
        <v>626</v>
      </c>
      <c r="E21" s="425" t="s">
        <v>552</v>
      </c>
      <c r="F21" s="361" t="s">
        <v>546</v>
      </c>
      <c r="G21" s="361" t="s">
        <v>590</v>
      </c>
      <c r="H21" s="361" t="s">
        <v>532</v>
      </c>
      <c r="I21" s="361" t="s">
        <v>591</v>
      </c>
      <c r="J21" s="361" t="s">
        <v>592</v>
      </c>
      <c r="K21" s="361" t="s">
        <v>593</v>
      </c>
      <c r="L21" s="362">
        <v>116.8</v>
      </c>
      <c r="M21" s="362">
        <v>116.8</v>
      </c>
      <c r="N21" s="361">
        <v>1</v>
      </c>
      <c r="O21" s="426">
        <v>0.5</v>
      </c>
      <c r="P21" s="362"/>
      <c r="Q21" s="408">
        <v>0</v>
      </c>
      <c r="R21" s="361"/>
      <c r="S21" s="408">
        <v>0</v>
      </c>
      <c r="T21" s="426"/>
      <c r="U21" s="409">
        <v>0</v>
      </c>
    </row>
    <row r="22" spans="1:21" ht="14.4" customHeight="1" x14ac:dyDescent="0.3">
      <c r="A22" s="360">
        <v>28</v>
      </c>
      <c r="B22" s="361" t="s">
        <v>384</v>
      </c>
      <c r="C22" s="361">
        <v>89301282</v>
      </c>
      <c r="D22" s="424" t="s">
        <v>626</v>
      </c>
      <c r="E22" s="425" t="s">
        <v>552</v>
      </c>
      <c r="F22" s="361" t="s">
        <v>546</v>
      </c>
      <c r="G22" s="361" t="s">
        <v>590</v>
      </c>
      <c r="H22" s="361" t="s">
        <v>532</v>
      </c>
      <c r="I22" s="361" t="s">
        <v>594</v>
      </c>
      <c r="J22" s="361" t="s">
        <v>595</v>
      </c>
      <c r="K22" s="361" t="s">
        <v>596</v>
      </c>
      <c r="L22" s="362">
        <v>87.6</v>
      </c>
      <c r="M22" s="362">
        <v>175.2</v>
      </c>
      <c r="N22" s="361">
        <v>2</v>
      </c>
      <c r="O22" s="426">
        <v>1</v>
      </c>
      <c r="P22" s="362">
        <v>175.2</v>
      </c>
      <c r="Q22" s="408">
        <v>1</v>
      </c>
      <c r="R22" s="361">
        <v>2</v>
      </c>
      <c r="S22" s="408">
        <v>1</v>
      </c>
      <c r="T22" s="426">
        <v>1</v>
      </c>
      <c r="U22" s="409">
        <v>1</v>
      </c>
    </row>
    <row r="23" spans="1:21" ht="14.4" customHeight="1" x14ac:dyDescent="0.3">
      <c r="A23" s="360">
        <v>28</v>
      </c>
      <c r="B23" s="361" t="s">
        <v>384</v>
      </c>
      <c r="C23" s="361">
        <v>89301282</v>
      </c>
      <c r="D23" s="424" t="s">
        <v>626</v>
      </c>
      <c r="E23" s="425" t="s">
        <v>552</v>
      </c>
      <c r="F23" s="361" t="s">
        <v>546</v>
      </c>
      <c r="G23" s="361" t="s">
        <v>597</v>
      </c>
      <c r="H23" s="361" t="s">
        <v>383</v>
      </c>
      <c r="I23" s="361" t="s">
        <v>494</v>
      </c>
      <c r="J23" s="361" t="s">
        <v>495</v>
      </c>
      <c r="K23" s="361" t="s">
        <v>496</v>
      </c>
      <c r="L23" s="362">
        <v>132.34</v>
      </c>
      <c r="M23" s="362">
        <v>132.34</v>
      </c>
      <c r="N23" s="361">
        <v>1</v>
      </c>
      <c r="O23" s="426">
        <v>1</v>
      </c>
      <c r="P23" s="362"/>
      <c r="Q23" s="408">
        <v>0</v>
      </c>
      <c r="R23" s="361"/>
      <c r="S23" s="408">
        <v>0</v>
      </c>
      <c r="T23" s="426"/>
      <c r="U23" s="409">
        <v>0</v>
      </c>
    </row>
    <row r="24" spans="1:21" ht="14.4" customHeight="1" x14ac:dyDescent="0.3">
      <c r="A24" s="360">
        <v>28</v>
      </c>
      <c r="B24" s="361" t="s">
        <v>384</v>
      </c>
      <c r="C24" s="361">
        <v>89301282</v>
      </c>
      <c r="D24" s="424" t="s">
        <v>626</v>
      </c>
      <c r="E24" s="425" t="s">
        <v>552</v>
      </c>
      <c r="F24" s="361" t="s">
        <v>546</v>
      </c>
      <c r="G24" s="361" t="s">
        <v>598</v>
      </c>
      <c r="H24" s="361" t="s">
        <v>532</v>
      </c>
      <c r="I24" s="361" t="s">
        <v>599</v>
      </c>
      <c r="J24" s="361" t="s">
        <v>600</v>
      </c>
      <c r="K24" s="361" t="s">
        <v>601</v>
      </c>
      <c r="L24" s="362">
        <v>50.57</v>
      </c>
      <c r="M24" s="362">
        <v>50.57</v>
      </c>
      <c r="N24" s="361">
        <v>1</v>
      </c>
      <c r="O24" s="426">
        <v>1</v>
      </c>
      <c r="P24" s="362"/>
      <c r="Q24" s="408">
        <v>0</v>
      </c>
      <c r="R24" s="361"/>
      <c r="S24" s="408">
        <v>0</v>
      </c>
      <c r="T24" s="426"/>
      <c r="U24" s="409">
        <v>0</v>
      </c>
    </row>
    <row r="25" spans="1:21" ht="14.4" customHeight="1" x14ac:dyDescent="0.3">
      <c r="A25" s="360">
        <v>28</v>
      </c>
      <c r="B25" s="361" t="s">
        <v>384</v>
      </c>
      <c r="C25" s="361">
        <v>89301282</v>
      </c>
      <c r="D25" s="424" t="s">
        <v>626</v>
      </c>
      <c r="E25" s="425" t="s">
        <v>552</v>
      </c>
      <c r="F25" s="361" t="s">
        <v>546</v>
      </c>
      <c r="G25" s="361" t="s">
        <v>602</v>
      </c>
      <c r="H25" s="361" t="s">
        <v>383</v>
      </c>
      <c r="I25" s="361" t="s">
        <v>603</v>
      </c>
      <c r="J25" s="361" t="s">
        <v>604</v>
      </c>
      <c r="K25" s="361" t="s">
        <v>605</v>
      </c>
      <c r="L25" s="362">
        <v>190.48</v>
      </c>
      <c r="M25" s="362">
        <v>190.48</v>
      </c>
      <c r="N25" s="361">
        <v>1</v>
      </c>
      <c r="O25" s="426">
        <v>0.5</v>
      </c>
      <c r="P25" s="362"/>
      <c r="Q25" s="408">
        <v>0</v>
      </c>
      <c r="R25" s="361"/>
      <c r="S25" s="408">
        <v>0</v>
      </c>
      <c r="T25" s="426"/>
      <c r="U25" s="409">
        <v>0</v>
      </c>
    </row>
    <row r="26" spans="1:21" ht="14.4" customHeight="1" x14ac:dyDescent="0.3">
      <c r="A26" s="360">
        <v>28</v>
      </c>
      <c r="B26" s="361" t="s">
        <v>384</v>
      </c>
      <c r="C26" s="361">
        <v>89301282</v>
      </c>
      <c r="D26" s="424" t="s">
        <v>626</v>
      </c>
      <c r="E26" s="425" t="s">
        <v>552</v>
      </c>
      <c r="F26" s="361" t="s">
        <v>546</v>
      </c>
      <c r="G26" s="361" t="s">
        <v>602</v>
      </c>
      <c r="H26" s="361" t="s">
        <v>383</v>
      </c>
      <c r="I26" s="361" t="s">
        <v>606</v>
      </c>
      <c r="J26" s="361" t="s">
        <v>604</v>
      </c>
      <c r="K26" s="361" t="s">
        <v>607</v>
      </c>
      <c r="L26" s="362">
        <v>612.26</v>
      </c>
      <c r="M26" s="362">
        <v>612.26</v>
      </c>
      <c r="N26" s="361">
        <v>1</v>
      </c>
      <c r="O26" s="426">
        <v>0.5</v>
      </c>
      <c r="P26" s="362"/>
      <c r="Q26" s="408">
        <v>0</v>
      </c>
      <c r="R26" s="361"/>
      <c r="S26" s="408">
        <v>0</v>
      </c>
      <c r="T26" s="426"/>
      <c r="U26" s="409">
        <v>0</v>
      </c>
    </row>
    <row r="27" spans="1:21" ht="14.4" customHeight="1" x14ac:dyDescent="0.3">
      <c r="A27" s="360">
        <v>28</v>
      </c>
      <c r="B27" s="361" t="s">
        <v>384</v>
      </c>
      <c r="C27" s="361">
        <v>89301282</v>
      </c>
      <c r="D27" s="424" t="s">
        <v>626</v>
      </c>
      <c r="E27" s="425" t="s">
        <v>552</v>
      </c>
      <c r="F27" s="361" t="s">
        <v>546</v>
      </c>
      <c r="G27" s="361" t="s">
        <v>602</v>
      </c>
      <c r="H27" s="361" t="s">
        <v>383</v>
      </c>
      <c r="I27" s="361" t="s">
        <v>608</v>
      </c>
      <c r="J27" s="361" t="s">
        <v>609</v>
      </c>
      <c r="K27" s="361" t="s">
        <v>605</v>
      </c>
      <c r="L27" s="362">
        <v>190.48</v>
      </c>
      <c r="M27" s="362">
        <v>190.48</v>
      </c>
      <c r="N27" s="361">
        <v>1</v>
      </c>
      <c r="O27" s="426">
        <v>0.5</v>
      </c>
      <c r="P27" s="362"/>
      <c r="Q27" s="408">
        <v>0</v>
      </c>
      <c r="R27" s="361"/>
      <c r="S27" s="408">
        <v>0</v>
      </c>
      <c r="T27" s="426"/>
      <c r="U27" s="409">
        <v>0</v>
      </c>
    </row>
    <row r="28" spans="1:21" ht="14.4" customHeight="1" x14ac:dyDescent="0.3">
      <c r="A28" s="360">
        <v>28</v>
      </c>
      <c r="B28" s="361" t="s">
        <v>384</v>
      </c>
      <c r="C28" s="361">
        <v>89301282</v>
      </c>
      <c r="D28" s="424" t="s">
        <v>626</v>
      </c>
      <c r="E28" s="425" t="s">
        <v>552</v>
      </c>
      <c r="F28" s="361" t="s">
        <v>546</v>
      </c>
      <c r="G28" s="361" t="s">
        <v>602</v>
      </c>
      <c r="H28" s="361" t="s">
        <v>383</v>
      </c>
      <c r="I28" s="361" t="s">
        <v>610</v>
      </c>
      <c r="J28" s="361" t="s">
        <v>609</v>
      </c>
      <c r="K28" s="361" t="s">
        <v>607</v>
      </c>
      <c r="L28" s="362">
        <v>612.26</v>
      </c>
      <c r="M28" s="362">
        <v>612.26</v>
      </c>
      <c r="N28" s="361">
        <v>1</v>
      </c>
      <c r="O28" s="426">
        <v>0.5</v>
      </c>
      <c r="P28" s="362"/>
      <c r="Q28" s="408">
        <v>0</v>
      </c>
      <c r="R28" s="361"/>
      <c r="S28" s="408">
        <v>0</v>
      </c>
      <c r="T28" s="426"/>
      <c r="U28" s="409">
        <v>0</v>
      </c>
    </row>
    <row r="29" spans="1:21" ht="14.4" customHeight="1" x14ac:dyDescent="0.3">
      <c r="A29" s="360">
        <v>28</v>
      </c>
      <c r="B29" s="361" t="s">
        <v>384</v>
      </c>
      <c r="C29" s="361">
        <v>89301282</v>
      </c>
      <c r="D29" s="424" t="s">
        <v>626</v>
      </c>
      <c r="E29" s="425" t="s">
        <v>552</v>
      </c>
      <c r="F29" s="361" t="s">
        <v>546</v>
      </c>
      <c r="G29" s="361" t="s">
        <v>611</v>
      </c>
      <c r="H29" s="361" t="s">
        <v>532</v>
      </c>
      <c r="I29" s="361" t="s">
        <v>612</v>
      </c>
      <c r="J29" s="361" t="s">
        <v>613</v>
      </c>
      <c r="K29" s="361" t="s">
        <v>576</v>
      </c>
      <c r="L29" s="362">
        <v>238.81</v>
      </c>
      <c r="M29" s="362">
        <v>238.81</v>
      </c>
      <c r="N29" s="361">
        <v>1</v>
      </c>
      <c r="O29" s="426">
        <v>1</v>
      </c>
      <c r="P29" s="362">
        <v>238.81</v>
      </c>
      <c r="Q29" s="408">
        <v>1</v>
      </c>
      <c r="R29" s="361">
        <v>1</v>
      </c>
      <c r="S29" s="408">
        <v>1</v>
      </c>
      <c r="T29" s="426">
        <v>1</v>
      </c>
      <c r="U29" s="409">
        <v>1</v>
      </c>
    </row>
    <row r="30" spans="1:21" ht="14.4" customHeight="1" x14ac:dyDescent="0.3">
      <c r="A30" s="360">
        <v>28</v>
      </c>
      <c r="B30" s="361" t="s">
        <v>384</v>
      </c>
      <c r="C30" s="361">
        <v>89301282</v>
      </c>
      <c r="D30" s="424" t="s">
        <v>626</v>
      </c>
      <c r="E30" s="425" t="s">
        <v>552</v>
      </c>
      <c r="F30" s="361" t="s">
        <v>546</v>
      </c>
      <c r="G30" s="361" t="s">
        <v>611</v>
      </c>
      <c r="H30" s="361" t="s">
        <v>532</v>
      </c>
      <c r="I30" s="361" t="s">
        <v>612</v>
      </c>
      <c r="J30" s="361" t="s">
        <v>613</v>
      </c>
      <c r="K30" s="361" t="s">
        <v>576</v>
      </c>
      <c r="L30" s="362">
        <v>262.41000000000003</v>
      </c>
      <c r="M30" s="362">
        <v>1574.46</v>
      </c>
      <c r="N30" s="361">
        <v>6</v>
      </c>
      <c r="O30" s="426">
        <v>2</v>
      </c>
      <c r="P30" s="362">
        <v>787.23</v>
      </c>
      <c r="Q30" s="408">
        <v>0.5</v>
      </c>
      <c r="R30" s="361">
        <v>3</v>
      </c>
      <c r="S30" s="408">
        <v>0.5</v>
      </c>
      <c r="T30" s="426">
        <v>1</v>
      </c>
      <c r="U30" s="409">
        <v>0.5</v>
      </c>
    </row>
    <row r="31" spans="1:21" ht="14.4" customHeight="1" x14ac:dyDescent="0.3">
      <c r="A31" s="360">
        <v>28</v>
      </c>
      <c r="B31" s="361" t="s">
        <v>384</v>
      </c>
      <c r="C31" s="361">
        <v>89301282</v>
      </c>
      <c r="D31" s="424" t="s">
        <v>626</v>
      </c>
      <c r="E31" s="425" t="s">
        <v>552</v>
      </c>
      <c r="F31" s="361" t="s">
        <v>546</v>
      </c>
      <c r="G31" s="361" t="s">
        <v>611</v>
      </c>
      <c r="H31" s="361" t="s">
        <v>532</v>
      </c>
      <c r="I31" s="361" t="s">
        <v>614</v>
      </c>
      <c r="J31" s="361" t="s">
        <v>613</v>
      </c>
      <c r="K31" s="361" t="s">
        <v>585</v>
      </c>
      <c r="L31" s="362">
        <v>787.22</v>
      </c>
      <c r="M31" s="362">
        <v>787.22</v>
      </c>
      <c r="N31" s="361">
        <v>1</v>
      </c>
      <c r="O31" s="426">
        <v>1</v>
      </c>
      <c r="P31" s="362">
        <v>787.22</v>
      </c>
      <c r="Q31" s="408">
        <v>1</v>
      </c>
      <c r="R31" s="361">
        <v>1</v>
      </c>
      <c r="S31" s="408">
        <v>1</v>
      </c>
      <c r="T31" s="426">
        <v>1</v>
      </c>
      <c r="U31" s="409">
        <v>1</v>
      </c>
    </row>
    <row r="32" spans="1:21" ht="14.4" customHeight="1" x14ac:dyDescent="0.3">
      <c r="A32" s="360">
        <v>28</v>
      </c>
      <c r="B32" s="361" t="s">
        <v>384</v>
      </c>
      <c r="C32" s="361">
        <v>89301282</v>
      </c>
      <c r="D32" s="424" t="s">
        <v>626</v>
      </c>
      <c r="E32" s="425" t="s">
        <v>552</v>
      </c>
      <c r="F32" s="361" t="s">
        <v>546</v>
      </c>
      <c r="G32" s="361" t="s">
        <v>611</v>
      </c>
      <c r="H32" s="361" t="s">
        <v>532</v>
      </c>
      <c r="I32" s="361" t="s">
        <v>615</v>
      </c>
      <c r="J32" s="361" t="s">
        <v>616</v>
      </c>
      <c r="K32" s="361" t="s">
        <v>617</v>
      </c>
      <c r="L32" s="362">
        <v>367.41</v>
      </c>
      <c r="M32" s="362">
        <v>367.41</v>
      </c>
      <c r="N32" s="361">
        <v>1</v>
      </c>
      <c r="O32" s="426">
        <v>1</v>
      </c>
      <c r="P32" s="362"/>
      <c r="Q32" s="408">
        <v>0</v>
      </c>
      <c r="R32" s="361"/>
      <c r="S32" s="408">
        <v>0</v>
      </c>
      <c r="T32" s="426"/>
      <c r="U32" s="409">
        <v>0</v>
      </c>
    </row>
    <row r="33" spans="1:21" ht="14.4" customHeight="1" x14ac:dyDescent="0.3">
      <c r="A33" s="360">
        <v>28</v>
      </c>
      <c r="B33" s="361" t="s">
        <v>384</v>
      </c>
      <c r="C33" s="361">
        <v>89301282</v>
      </c>
      <c r="D33" s="424" t="s">
        <v>626</v>
      </c>
      <c r="E33" s="425" t="s">
        <v>552</v>
      </c>
      <c r="F33" s="361" t="s">
        <v>546</v>
      </c>
      <c r="G33" s="361" t="s">
        <v>618</v>
      </c>
      <c r="H33" s="361" t="s">
        <v>532</v>
      </c>
      <c r="I33" s="361" t="s">
        <v>619</v>
      </c>
      <c r="J33" s="361" t="s">
        <v>620</v>
      </c>
      <c r="K33" s="361" t="s">
        <v>621</v>
      </c>
      <c r="L33" s="362">
        <v>678.26</v>
      </c>
      <c r="M33" s="362">
        <v>6782.5999999999995</v>
      </c>
      <c r="N33" s="361">
        <v>10</v>
      </c>
      <c r="O33" s="426">
        <v>2</v>
      </c>
      <c r="P33" s="362"/>
      <c r="Q33" s="408">
        <v>0</v>
      </c>
      <c r="R33" s="361"/>
      <c r="S33" s="408">
        <v>0</v>
      </c>
      <c r="T33" s="426"/>
      <c r="U33" s="409">
        <v>0</v>
      </c>
    </row>
    <row r="34" spans="1:21" ht="14.4" customHeight="1" thickBot="1" x14ac:dyDescent="0.35">
      <c r="A34" s="366">
        <v>28</v>
      </c>
      <c r="B34" s="367" t="s">
        <v>384</v>
      </c>
      <c r="C34" s="367">
        <v>89301282</v>
      </c>
      <c r="D34" s="427" t="s">
        <v>626</v>
      </c>
      <c r="E34" s="428" t="s">
        <v>552</v>
      </c>
      <c r="F34" s="367" t="s">
        <v>546</v>
      </c>
      <c r="G34" s="367" t="s">
        <v>622</v>
      </c>
      <c r="H34" s="367" t="s">
        <v>383</v>
      </c>
      <c r="I34" s="367" t="s">
        <v>623</v>
      </c>
      <c r="J34" s="367" t="s">
        <v>624</v>
      </c>
      <c r="K34" s="367" t="s">
        <v>625</v>
      </c>
      <c r="L34" s="368">
        <v>57.85</v>
      </c>
      <c r="M34" s="368">
        <v>115.7</v>
      </c>
      <c r="N34" s="367">
        <v>2</v>
      </c>
      <c r="O34" s="429">
        <v>1</v>
      </c>
      <c r="P34" s="368">
        <v>115.7</v>
      </c>
      <c r="Q34" s="378">
        <v>1</v>
      </c>
      <c r="R34" s="367">
        <v>2</v>
      </c>
      <c r="S34" s="378">
        <v>1</v>
      </c>
      <c r="T34" s="429">
        <v>1</v>
      </c>
      <c r="U34" s="4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1" t="s">
        <v>627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x14ac:dyDescent="0.3">
      <c r="A5" s="433" t="s">
        <v>552</v>
      </c>
      <c r="B5" s="358"/>
      <c r="C5" s="377">
        <v>0</v>
      </c>
      <c r="D5" s="358">
        <v>19521.57</v>
      </c>
      <c r="E5" s="377">
        <v>1</v>
      </c>
      <c r="F5" s="359">
        <v>19521.57</v>
      </c>
    </row>
    <row r="6" spans="1:6" ht="14.4" customHeight="1" thickBot="1" x14ac:dyDescent="0.35">
      <c r="A6" s="434" t="s">
        <v>550</v>
      </c>
      <c r="B6" s="430"/>
      <c r="C6" s="431">
        <v>0</v>
      </c>
      <c r="D6" s="430">
        <v>94.8</v>
      </c>
      <c r="E6" s="431">
        <v>1</v>
      </c>
      <c r="F6" s="432">
        <v>94.8</v>
      </c>
    </row>
    <row r="7" spans="1:6" ht="14.4" customHeight="1" thickBot="1" x14ac:dyDescent="0.35">
      <c r="A7" s="383" t="s">
        <v>6</v>
      </c>
      <c r="B7" s="384"/>
      <c r="C7" s="385">
        <v>0</v>
      </c>
      <c r="D7" s="384">
        <v>19616.37</v>
      </c>
      <c r="E7" s="385">
        <v>1</v>
      </c>
      <c r="F7" s="386">
        <v>19616.37</v>
      </c>
    </row>
    <row r="8" spans="1:6" ht="14.4" customHeight="1" thickBot="1" x14ac:dyDescent="0.35"/>
    <row r="9" spans="1:6" ht="14.4" customHeight="1" x14ac:dyDescent="0.3">
      <c r="A9" s="433" t="s">
        <v>628</v>
      </c>
      <c r="B9" s="358"/>
      <c r="C9" s="377">
        <v>0</v>
      </c>
      <c r="D9" s="358">
        <v>826.44</v>
      </c>
      <c r="E9" s="377">
        <v>1</v>
      </c>
      <c r="F9" s="359">
        <v>826.44</v>
      </c>
    </row>
    <row r="10" spans="1:6" ht="14.4" customHeight="1" x14ac:dyDescent="0.3">
      <c r="A10" s="435" t="s">
        <v>629</v>
      </c>
      <c r="B10" s="364"/>
      <c r="C10" s="408">
        <v>0</v>
      </c>
      <c r="D10" s="364">
        <v>6782.6</v>
      </c>
      <c r="E10" s="408">
        <v>1</v>
      </c>
      <c r="F10" s="365">
        <v>6782.6</v>
      </c>
    </row>
    <row r="11" spans="1:6" ht="14.4" customHeight="1" x14ac:dyDescent="0.3">
      <c r="A11" s="435" t="s">
        <v>630</v>
      </c>
      <c r="B11" s="364"/>
      <c r="C11" s="408">
        <v>0</v>
      </c>
      <c r="D11" s="364">
        <v>292</v>
      </c>
      <c r="E11" s="408">
        <v>1</v>
      </c>
      <c r="F11" s="365">
        <v>292</v>
      </c>
    </row>
    <row r="12" spans="1:6" ht="14.4" customHeight="1" x14ac:dyDescent="0.3">
      <c r="A12" s="435" t="s">
        <v>631</v>
      </c>
      <c r="B12" s="364"/>
      <c r="C12" s="408">
        <v>0</v>
      </c>
      <c r="D12" s="364">
        <v>7799.3199999999988</v>
      </c>
      <c r="E12" s="408">
        <v>1</v>
      </c>
      <c r="F12" s="365">
        <v>7799.3199999999988</v>
      </c>
    </row>
    <row r="13" spans="1:6" ht="14.4" customHeight="1" x14ac:dyDescent="0.3">
      <c r="A13" s="435" t="s">
        <v>543</v>
      </c>
      <c r="B13" s="364"/>
      <c r="C13" s="408">
        <v>0</v>
      </c>
      <c r="D13" s="364">
        <v>94.8</v>
      </c>
      <c r="E13" s="408">
        <v>1</v>
      </c>
      <c r="F13" s="365">
        <v>94.8</v>
      </c>
    </row>
    <row r="14" spans="1:6" ht="14.4" customHeight="1" x14ac:dyDescent="0.3">
      <c r="A14" s="435" t="s">
        <v>632</v>
      </c>
      <c r="B14" s="364"/>
      <c r="C14" s="408">
        <v>0</v>
      </c>
      <c r="D14" s="364">
        <v>2967.8999999999996</v>
      </c>
      <c r="E14" s="408">
        <v>1</v>
      </c>
      <c r="F14" s="365">
        <v>2967.8999999999996</v>
      </c>
    </row>
    <row r="15" spans="1:6" ht="14.4" customHeight="1" x14ac:dyDescent="0.3">
      <c r="A15" s="435" t="s">
        <v>633</v>
      </c>
      <c r="B15" s="364"/>
      <c r="C15" s="408">
        <v>0</v>
      </c>
      <c r="D15" s="364">
        <v>802.74</v>
      </c>
      <c r="E15" s="408">
        <v>1</v>
      </c>
      <c r="F15" s="365">
        <v>802.74</v>
      </c>
    </row>
    <row r="16" spans="1:6" ht="14.4" customHeight="1" thickBot="1" x14ac:dyDescent="0.35">
      <c r="A16" s="434" t="s">
        <v>634</v>
      </c>
      <c r="B16" s="430"/>
      <c r="C16" s="431">
        <v>0</v>
      </c>
      <c r="D16" s="430">
        <v>50.57</v>
      </c>
      <c r="E16" s="431">
        <v>1</v>
      </c>
      <c r="F16" s="432">
        <v>50.57</v>
      </c>
    </row>
    <row r="17" spans="1:6" ht="14.4" customHeight="1" thickBot="1" x14ac:dyDescent="0.35">
      <c r="A17" s="383" t="s">
        <v>6</v>
      </c>
      <c r="B17" s="384"/>
      <c r="C17" s="385">
        <v>0</v>
      </c>
      <c r="D17" s="384">
        <v>19616.369999999995</v>
      </c>
      <c r="E17" s="385">
        <v>1</v>
      </c>
      <c r="F17" s="386">
        <v>19616.369999999995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{CB09F69E-0700-48AB-812F-383B749C9A6D}</x14:id>
        </ext>
      </extLst>
    </cfRule>
  </conditionalFormatting>
  <conditionalFormatting sqref="F9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{E2E3D8CC-0B67-4F71-A617-1C1D8BB59C97}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09F69E-0700-48AB-812F-383B749C9A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E2E3D8CC-0B67-4F71-A617-1C1D8BB59C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70</v>
      </c>
      <c r="J3" s="52">
        <f>SUBTOTAL(9,J6:J1048576)</f>
        <v>19616.370000000003</v>
      </c>
      <c r="K3" s="53">
        <f>IF(M3=0,0,J3/M3)</f>
        <v>1</v>
      </c>
      <c r="L3" s="52">
        <f>SUBTOTAL(9,L6:L1048576)</f>
        <v>70</v>
      </c>
      <c r="M3" s="54">
        <f>SUBTOTAL(9,M6:M1048576)</f>
        <v>19616.370000000003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162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x14ac:dyDescent="0.3">
      <c r="A6" s="354" t="s">
        <v>550</v>
      </c>
      <c r="B6" s="355" t="s">
        <v>544</v>
      </c>
      <c r="C6" s="355" t="s">
        <v>534</v>
      </c>
      <c r="D6" s="355" t="s">
        <v>535</v>
      </c>
      <c r="E6" s="355" t="s">
        <v>545</v>
      </c>
      <c r="F6" s="358"/>
      <c r="G6" s="358"/>
      <c r="H6" s="377">
        <v>0</v>
      </c>
      <c r="I6" s="358">
        <v>1</v>
      </c>
      <c r="J6" s="358">
        <v>94.8</v>
      </c>
      <c r="K6" s="377">
        <v>1</v>
      </c>
      <c r="L6" s="358">
        <v>1</v>
      </c>
      <c r="M6" s="359">
        <v>94.8</v>
      </c>
    </row>
    <row r="7" spans="1:13" ht="14.4" customHeight="1" x14ac:dyDescent="0.3">
      <c r="A7" s="360" t="s">
        <v>552</v>
      </c>
      <c r="B7" s="361" t="s">
        <v>635</v>
      </c>
      <c r="C7" s="361" t="s">
        <v>608</v>
      </c>
      <c r="D7" s="361" t="s">
        <v>609</v>
      </c>
      <c r="E7" s="361" t="s">
        <v>605</v>
      </c>
      <c r="F7" s="364"/>
      <c r="G7" s="364"/>
      <c r="H7" s="408">
        <v>0</v>
      </c>
      <c r="I7" s="364">
        <v>1</v>
      </c>
      <c r="J7" s="364">
        <v>190.48</v>
      </c>
      <c r="K7" s="408">
        <v>1</v>
      </c>
      <c r="L7" s="364">
        <v>1</v>
      </c>
      <c r="M7" s="365">
        <v>190.48</v>
      </c>
    </row>
    <row r="8" spans="1:13" ht="14.4" customHeight="1" x14ac:dyDescent="0.3">
      <c r="A8" s="360" t="s">
        <v>552</v>
      </c>
      <c r="B8" s="361" t="s">
        <v>635</v>
      </c>
      <c r="C8" s="361" t="s">
        <v>610</v>
      </c>
      <c r="D8" s="361" t="s">
        <v>609</v>
      </c>
      <c r="E8" s="361" t="s">
        <v>607</v>
      </c>
      <c r="F8" s="364"/>
      <c r="G8" s="364"/>
      <c r="H8" s="408">
        <v>0</v>
      </c>
      <c r="I8" s="364">
        <v>1</v>
      </c>
      <c r="J8" s="364">
        <v>612.26</v>
      </c>
      <c r="K8" s="408">
        <v>1</v>
      </c>
      <c r="L8" s="364">
        <v>1</v>
      </c>
      <c r="M8" s="365">
        <v>612.26</v>
      </c>
    </row>
    <row r="9" spans="1:13" ht="14.4" customHeight="1" x14ac:dyDescent="0.3">
      <c r="A9" s="360" t="s">
        <v>552</v>
      </c>
      <c r="B9" s="361" t="s">
        <v>636</v>
      </c>
      <c r="C9" s="361" t="s">
        <v>574</v>
      </c>
      <c r="D9" s="361" t="s">
        <v>575</v>
      </c>
      <c r="E9" s="361" t="s">
        <v>576</v>
      </c>
      <c r="F9" s="364"/>
      <c r="G9" s="364"/>
      <c r="H9" s="408">
        <v>0</v>
      </c>
      <c r="I9" s="364">
        <v>39</v>
      </c>
      <c r="J9" s="364">
        <v>6745.44</v>
      </c>
      <c r="K9" s="408">
        <v>1</v>
      </c>
      <c r="L9" s="364">
        <v>39</v>
      </c>
      <c r="M9" s="365">
        <v>6745.44</v>
      </c>
    </row>
    <row r="10" spans="1:13" ht="14.4" customHeight="1" x14ac:dyDescent="0.3">
      <c r="A10" s="360" t="s">
        <v>552</v>
      </c>
      <c r="B10" s="361" t="s">
        <v>636</v>
      </c>
      <c r="C10" s="361" t="s">
        <v>577</v>
      </c>
      <c r="D10" s="361" t="s">
        <v>575</v>
      </c>
      <c r="E10" s="361" t="s">
        <v>578</v>
      </c>
      <c r="F10" s="364"/>
      <c r="G10" s="364"/>
      <c r="H10" s="408">
        <v>0</v>
      </c>
      <c r="I10" s="364">
        <v>2</v>
      </c>
      <c r="J10" s="364">
        <v>1053.8800000000001</v>
      </c>
      <c r="K10" s="408">
        <v>1</v>
      </c>
      <c r="L10" s="364">
        <v>2</v>
      </c>
      <c r="M10" s="365">
        <v>1053.8800000000001</v>
      </c>
    </row>
    <row r="11" spans="1:13" ht="14.4" customHeight="1" x14ac:dyDescent="0.3">
      <c r="A11" s="360" t="s">
        <v>552</v>
      </c>
      <c r="B11" s="361" t="s">
        <v>637</v>
      </c>
      <c r="C11" s="361" t="s">
        <v>612</v>
      </c>
      <c r="D11" s="361" t="s">
        <v>613</v>
      </c>
      <c r="E11" s="361" t="s">
        <v>576</v>
      </c>
      <c r="F11" s="364"/>
      <c r="G11" s="364"/>
      <c r="H11" s="408">
        <v>0</v>
      </c>
      <c r="I11" s="364">
        <v>7</v>
      </c>
      <c r="J11" s="364">
        <v>1813.27</v>
      </c>
      <c r="K11" s="408">
        <v>1</v>
      </c>
      <c r="L11" s="364">
        <v>7</v>
      </c>
      <c r="M11" s="365">
        <v>1813.27</v>
      </c>
    </row>
    <row r="12" spans="1:13" ht="14.4" customHeight="1" x14ac:dyDescent="0.3">
      <c r="A12" s="360" t="s">
        <v>552</v>
      </c>
      <c r="B12" s="361" t="s">
        <v>637</v>
      </c>
      <c r="C12" s="361" t="s">
        <v>614</v>
      </c>
      <c r="D12" s="361" t="s">
        <v>613</v>
      </c>
      <c r="E12" s="361" t="s">
        <v>585</v>
      </c>
      <c r="F12" s="364"/>
      <c r="G12" s="364"/>
      <c r="H12" s="408">
        <v>0</v>
      </c>
      <c r="I12" s="364">
        <v>1</v>
      </c>
      <c r="J12" s="364">
        <v>787.22</v>
      </c>
      <c r="K12" s="408">
        <v>1</v>
      </c>
      <c r="L12" s="364">
        <v>1</v>
      </c>
      <c r="M12" s="365">
        <v>787.22</v>
      </c>
    </row>
    <row r="13" spans="1:13" ht="14.4" customHeight="1" x14ac:dyDescent="0.3">
      <c r="A13" s="360" t="s">
        <v>552</v>
      </c>
      <c r="B13" s="361" t="s">
        <v>637</v>
      </c>
      <c r="C13" s="361" t="s">
        <v>615</v>
      </c>
      <c r="D13" s="361" t="s">
        <v>616</v>
      </c>
      <c r="E13" s="361" t="s">
        <v>617</v>
      </c>
      <c r="F13" s="364"/>
      <c r="G13" s="364"/>
      <c r="H13" s="408">
        <v>0</v>
      </c>
      <c r="I13" s="364">
        <v>1</v>
      </c>
      <c r="J13" s="364">
        <v>367.41</v>
      </c>
      <c r="K13" s="408">
        <v>1</v>
      </c>
      <c r="L13" s="364">
        <v>1</v>
      </c>
      <c r="M13" s="365">
        <v>367.41</v>
      </c>
    </row>
    <row r="14" spans="1:13" ht="14.4" customHeight="1" x14ac:dyDescent="0.3">
      <c r="A14" s="360" t="s">
        <v>552</v>
      </c>
      <c r="B14" s="361" t="s">
        <v>638</v>
      </c>
      <c r="C14" s="361" t="s">
        <v>599</v>
      </c>
      <c r="D14" s="361" t="s">
        <v>600</v>
      </c>
      <c r="E14" s="361" t="s">
        <v>601</v>
      </c>
      <c r="F14" s="364"/>
      <c r="G14" s="364"/>
      <c r="H14" s="408">
        <v>0</v>
      </c>
      <c r="I14" s="364">
        <v>1</v>
      </c>
      <c r="J14" s="364">
        <v>50.57</v>
      </c>
      <c r="K14" s="408">
        <v>1</v>
      </c>
      <c r="L14" s="364">
        <v>1</v>
      </c>
      <c r="M14" s="365">
        <v>50.57</v>
      </c>
    </row>
    <row r="15" spans="1:13" ht="14.4" customHeight="1" x14ac:dyDescent="0.3">
      <c r="A15" s="360" t="s">
        <v>552</v>
      </c>
      <c r="B15" s="361" t="s">
        <v>639</v>
      </c>
      <c r="C15" s="361" t="s">
        <v>591</v>
      </c>
      <c r="D15" s="361" t="s">
        <v>592</v>
      </c>
      <c r="E15" s="361" t="s">
        <v>593</v>
      </c>
      <c r="F15" s="364"/>
      <c r="G15" s="364"/>
      <c r="H15" s="408">
        <v>0</v>
      </c>
      <c r="I15" s="364">
        <v>1</v>
      </c>
      <c r="J15" s="364">
        <v>116.8</v>
      </c>
      <c r="K15" s="408">
        <v>1</v>
      </c>
      <c r="L15" s="364">
        <v>1</v>
      </c>
      <c r="M15" s="365">
        <v>116.8</v>
      </c>
    </row>
    <row r="16" spans="1:13" ht="14.4" customHeight="1" x14ac:dyDescent="0.3">
      <c r="A16" s="360" t="s">
        <v>552</v>
      </c>
      <c r="B16" s="361" t="s">
        <v>639</v>
      </c>
      <c r="C16" s="361" t="s">
        <v>594</v>
      </c>
      <c r="D16" s="361" t="s">
        <v>595</v>
      </c>
      <c r="E16" s="361" t="s">
        <v>596</v>
      </c>
      <c r="F16" s="364"/>
      <c r="G16" s="364"/>
      <c r="H16" s="408">
        <v>0</v>
      </c>
      <c r="I16" s="364">
        <v>2</v>
      </c>
      <c r="J16" s="364">
        <v>175.2</v>
      </c>
      <c r="K16" s="408">
        <v>1</v>
      </c>
      <c r="L16" s="364">
        <v>2</v>
      </c>
      <c r="M16" s="365">
        <v>175.2</v>
      </c>
    </row>
    <row r="17" spans="1:13" ht="14.4" customHeight="1" x14ac:dyDescent="0.3">
      <c r="A17" s="360" t="s">
        <v>552</v>
      </c>
      <c r="B17" s="361" t="s">
        <v>640</v>
      </c>
      <c r="C17" s="361" t="s">
        <v>619</v>
      </c>
      <c r="D17" s="361" t="s">
        <v>620</v>
      </c>
      <c r="E17" s="361" t="s">
        <v>621</v>
      </c>
      <c r="F17" s="364"/>
      <c r="G17" s="364"/>
      <c r="H17" s="408">
        <v>0</v>
      </c>
      <c r="I17" s="364">
        <v>10</v>
      </c>
      <c r="J17" s="364">
        <v>6782.6</v>
      </c>
      <c r="K17" s="408">
        <v>1</v>
      </c>
      <c r="L17" s="364">
        <v>10</v>
      </c>
      <c r="M17" s="365">
        <v>6782.6</v>
      </c>
    </row>
    <row r="18" spans="1:13" ht="14.4" customHeight="1" x14ac:dyDescent="0.3">
      <c r="A18" s="360" t="s">
        <v>552</v>
      </c>
      <c r="B18" s="361" t="s">
        <v>641</v>
      </c>
      <c r="C18" s="361" t="s">
        <v>580</v>
      </c>
      <c r="D18" s="361" t="s">
        <v>581</v>
      </c>
      <c r="E18" s="361" t="s">
        <v>582</v>
      </c>
      <c r="F18" s="364"/>
      <c r="G18" s="364"/>
      <c r="H18" s="408">
        <v>0</v>
      </c>
      <c r="I18" s="364">
        <v>1</v>
      </c>
      <c r="J18" s="364">
        <v>275.48</v>
      </c>
      <c r="K18" s="408">
        <v>1</v>
      </c>
      <c r="L18" s="364">
        <v>1</v>
      </c>
      <c r="M18" s="365">
        <v>275.48</v>
      </c>
    </row>
    <row r="19" spans="1:13" ht="14.4" customHeight="1" x14ac:dyDescent="0.3">
      <c r="A19" s="360" t="s">
        <v>552</v>
      </c>
      <c r="B19" s="361" t="s">
        <v>641</v>
      </c>
      <c r="C19" s="361" t="s">
        <v>583</v>
      </c>
      <c r="D19" s="361" t="s">
        <v>581</v>
      </c>
      <c r="E19" s="361" t="s">
        <v>576</v>
      </c>
      <c r="F19" s="364"/>
      <c r="G19" s="364"/>
      <c r="H19" s="408">
        <v>0</v>
      </c>
      <c r="I19" s="364">
        <v>1</v>
      </c>
      <c r="J19" s="364">
        <v>137.74</v>
      </c>
      <c r="K19" s="408">
        <v>1</v>
      </c>
      <c r="L19" s="364">
        <v>1</v>
      </c>
      <c r="M19" s="365">
        <v>137.74</v>
      </c>
    </row>
    <row r="20" spans="1:13" ht="14.4" customHeight="1" thickBot="1" x14ac:dyDescent="0.35">
      <c r="A20" s="366" t="s">
        <v>552</v>
      </c>
      <c r="B20" s="367" t="s">
        <v>641</v>
      </c>
      <c r="C20" s="367" t="s">
        <v>584</v>
      </c>
      <c r="D20" s="367" t="s">
        <v>581</v>
      </c>
      <c r="E20" s="367" t="s">
        <v>585</v>
      </c>
      <c r="F20" s="370"/>
      <c r="G20" s="370"/>
      <c r="H20" s="378">
        <v>0</v>
      </c>
      <c r="I20" s="370">
        <v>1</v>
      </c>
      <c r="J20" s="370">
        <v>413.22</v>
      </c>
      <c r="K20" s="378">
        <v>1</v>
      </c>
      <c r="L20" s="370">
        <v>1</v>
      </c>
      <c r="M20" s="371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169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382</v>
      </c>
      <c r="B4" s="344" t="s">
        <v>383</v>
      </c>
      <c r="C4" s="345" t="s">
        <v>384</v>
      </c>
      <c r="D4" s="345" t="s">
        <v>383</v>
      </c>
      <c r="E4" s="345" t="s">
        <v>383</v>
      </c>
      <c r="F4" s="346" t="s">
        <v>383</v>
      </c>
      <c r="G4" s="345" t="s">
        <v>383</v>
      </c>
      <c r="H4" s="345" t="s">
        <v>90</v>
      </c>
    </row>
    <row r="5" spans="1:8" ht="14.4" customHeight="1" x14ac:dyDescent="0.3">
      <c r="A5" s="343" t="s">
        <v>382</v>
      </c>
      <c r="B5" s="344" t="s">
        <v>642</v>
      </c>
      <c r="C5" s="345" t="s">
        <v>643</v>
      </c>
      <c r="D5" s="345">
        <v>35433.116053344187</v>
      </c>
      <c r="E5" s="345">
        <v>16742.239999999998</v>
      </c>
      <c r="F5" s="346">
        <v>0.47250261520309789</v>
      </c>
      <c r="G5" s="345">
        <v>-18690.876053344189</v>
      </c>
      <c r="H5" s="345" t="s">
        <v>2</v>
      </c>
    </row>
    <row r="6" spans="1:8" ht="14.4" customHeight="1" x14ac:dyDescent="0.3">
      <c r="A6" s="343" t="s">
        <v>382</v>
      </c>
      <c r="B6" s="344" t="s">
        <v>644</v>
      </c>
      <c r="C6" s="345" t="s">
        <v>645</v>
      </c>
      <c r="D6" s="345">
        <v>119566.52244402794</v>
      </c>
      <c r="E6" s="345">
        <v>110444.37</v>
      </c>
      <c r="F6" s="346">
        <v>0.92370646684737145</v>
      </c>
      <c r="G6" s="345">
        <v>-9122.1524440279463</v>
      </c>
      <c r="H6" s="345" t="s">
        <v>2</v>
      </c>
    </row>
    <row r="7" spans="1:8" ht="14.4" customHeight="1" x14ac:dyDescent="0.3">
      <c r="A7" s="343" t="s">
        <v>382</v>
      </c>
      <c r="B7" s="344" t="s">
        <v>646</v>
      </c>
      <c r="C7" s="345" t="s">
        <v>647</v>
      </c>
      <c r="D7" s="345">
        <v>76351.304927273261</v>
      </c>
      <c r="E7" s="345">
        <v>70530.849999999977</v>
      </c>
      <c r="F7" s="346">
        <v>0.92376744663608001</v>
      </c>
      <c r="G7" s="345">
        <v>-5820.4549272732838</v>
      </c>
      <c r="H7" s="345" t="s">
        <v>2</v>
      </c>
    </row>
    <row r="8" spans="1:8" ht="14.4" customHeight="1" x14ac:dyDescent="0.3">
      <c r="A8" s="343" t="s">
        <v>382</v>
      </c>
      <c r="B8" s="344" t="s">
        <v>648</v>
      </c>
      <c r="C8" s="345" t="s">
        <v>649</v>
      </c>
      <c r="D8" s="345">
        <v>16351.821833600758</v>
      </c>
      <c r="E8" s="345">
        <v>5317.25</v>
      </c>
      <c r="F8" s="346">
        <v>0.32517783364504244</v>
      </c>
      <c r="G8" s="345">
        <v>-11034.571833600758</v>
      </c>
      <c r="H8" s="345" t="s">
        <v>2</v>
      </c>
    </row>
    <row r="9" spans="1:8" ht="14.4" customHeight="1" x14ac:dyDescent="0.3">
      <c r="A9" s="343" t="s">
        <v>382</v>
      </c>
      <c r="B9" s="344" t="s">
        <v>650</v>
      </c>
      <c r="C9" s="345" t="s">
        <v>651</v>
      </c>
      <c r="D9" s="345">
        <v>8419.5876113703835</v>
      </c>
      <c r="E9" s="345">
        <v>10793.939999999999</v>
      </c>
      <c r="F9" s="346">
        <v>1.2820034066066524</v>
      </c>
      <c r="G9" s="345">
        <v>2374.3523886296152</v>
      </c>
      <c r="H9" s="345" t="s">
        <v>2</v>
      </c>
    </row>
    <row r="10" spans="1:8" ht="14.4" customHeight="1" x14ac:dyDescent="0.3">
      <c r="A10" s="343" t="s">
        <v>382</v>
      </c>
      <c r="B10" s="344" t="s">
        <v>652</v>
      </c>
      <c r="C10" s="345" t="s">
        <v>653</v>
      </c>
      <c r="D10" s="345">
        <v>1411186.2546349436</v>
      </c>
      <c r="E10" s="345">
        <v>1339438.8814741049</v>
      </c>
      <c r="F10" s="346">
        <v>0.94915811224408586</v>
      </c>
      <c r="G10" s="345">
        <v>-71747.373160838615</v>
      </c>
      <c r="H10" s="345" t="s">
        <v>2</v>
      </c>
    </row>
    <row r="11" spans="1:8" ht="14.4" customHeight="1" x14ac:dyDescent="0.3">
      <c r="A11" s="343" t="s">
        <v>382</v>
      </c>
      <c r="B11" s="344" t="s">
        <v>6</v>
      </c>
      <c r="C11" s="345" t="s">
        <v>384</v>
      </c>
      <c r="D11" s="345">
        <v>1667308.6075045599</v>
      </c>
      <c r="E11" s="345">
        <v>1553267.5314741048</v>
      </c>
      <c r="F11" s="346">
        <v>0.93160169897932754</v>
      </c>
      <c r="G11" s="345">
        <v>-114041.07603045506</v>
      </c>
      <c r="H11" s="345" t="s">
        <v>389</v>
      </c>
    </row>
    <row r="13" spans="1:8" ht="14.4" customHeight="1" x14ac:dyDescent="0.3">
      <c r="A13" s="343" t="s">
        <v>382</v>
      </c>
      <c r="B13" s="344" t="s">
        <v>383</v>
      </c>
      <c r="C13" s="345" t="s">
        <v>384</v>
      </c>
      <c r="D13" s="345" t="s">
        <v>383</v>
      </c>
      <c r="E13" s="345" t="s">
        <v>383</v>
      </c>
      <c r="F13" s="346" t="s">
        <v>383</v>
      </c>
      <c r="G13" s="345" t="s">
        <v>383</v>
      </c>
      <c r="H13" s="345" t="s">
        <v>90</v>
      </c>
    </row>
    <row r="14" spans="1:8" ht="14.4" customHeight="1" x14ac:dyDescent="0.3">
      <c r="A14" s="343" t="s">
        <v>390</v>
      </c>
      <c r="B14" s="344" t="s">
        <v>642</v>
      </c>
      <c r="C14" s="345" t="s">
        <v>643</v>
      </c>
      <c r="D14" s="345">
        <v>30325.632794771696</v>
      </c>
      <c r="E14" s="345">
        <v>14361.310000000003</v>
      </c>
      <c r="F14" s="346">
        <v>0.47357000255163584</v>
      </c>
      <c r="G14" s="345">
        <v>-15964.322794771693</v>
      </c>
      <c r="H14" s="345" t="s">
        <v>2</v>
      </c>
    </row>
    <row r="15" spans="1:8" ht="14.4" customHeight="1" x14ac:dyDescent="0.3">
      <c r="A15" s="343" t="s">
        <v>390</v>
      </c>
      <c r="B15" s="344" t="s">
        <v>644</v>
      </c>
      <c r="C15" s="345" t="s">
        <v>645</v>
      </c>
      <c r="D15" s="345">
        <v>40566.612009403201</v>
      </c>
      <c r="E15" s="345">
        <v>22514.06</v>
      </c>
      <c r="F15" s="346">
        <v>0.55498990141896298</v>
      </c>
      <c r="G15" s="345">
        <v>-18052.5520094032</v>
      </c>
      <c r="H15" s="345" t="s">
        <v>2</v>
      </c>
    </row>
    <row r="16" spans="1:8" ht="14.4" customHeight="1" x14ac:dyDescent="0.3">
      <c r="A16" s="343" t="s">
        <v>390</v>
      </c>
      <c r="B16" s="344" t="s">
        <v>648</v>
      </c>
      <c r="C16" s="345" t="s">
        <v>649</v>
      </c>
      <c r="D16" s="345">
        <v>11401.613790683701</v>
      </c>
      <c r="E16" s="345">
        <v>4839.25</v>
      </c>
      <c r="F16" s="346">
        <v>0.42443553069252077</v>
      </c>
      <c r="G16" s="345">
        <v>-6562.3637906837012</v>
      </c>
      <c r="H16" s="345" t="s">
        <v>2</v>
      </c>
    </row>
    <row r="17" spans="1:8" ht="14.4" customHeight="1" x14ac:dyDescent="0.3">
      <c r="A17" s="343" t="s">
        <v>390</v>
      </c>
      <c r="B17" s="344" t="s">
        <v>650</v>
      </c>
      <c r="C17" s="345" t="s">
        <v>651</v>
      </c>
      <c r="D17" s="345">
        <v>3653.4340932281852</v>
      </c>
      <c r="E17" s="345">
        <v>4686.4399999999996</v>
      </c>
      <c r="F17" s="346">
        <v>1.2827492929697404</v>
      </c>
      <c r="G17" s="345">
        <v>1033.0059067718144</v>
      </c>
      <c r="H17" s="345" t="s">
        <v>2</v>
      </c>
    </row>
    <row r="18" spans="1:8" ht="14.4" customHeight="1" x14ac:dyDescent="0.3">
      <c r="A18" s="343" t="s">
        <v>390</v>
      </c>
      <c r="B18" s="344" t="s">
        <v>652</v>
      </c>
      <c r="C18" s="345" t="s">
        <v>653</v>
      </c>
      <c r="D18" s="345">
        <v>30311.28602071575</v>
      </c>
      <c r="E18" s="345">
        <v>6226.3102164134598</v>
      </c>
      <c r="F18" s="346">
        <v>0.2054122748918733</v>
      </c>
      <c r="G18" s="345">
        <v>-24084.975804302288</v>
      </c>
      <c r="H18" s="345" t="s">
        <v>2</v>
      </c>
    </row>
    <row r="19" spans="1:8" ht="14.4" customHeight="1" x14ac:dyDescent="0.3">
      <c r="A19" s="343" t="s">
        <v>390</v>
      </c>
      <c r="B19" s="344" t="s">
        <v>6</v>
      </c>
      <c r="C19" s="345" t="s">
        <v>391</v>
      </c>
      <c r="D19" s="345">
        <v>116258.57870880252</v>
      </c>
      <c r="E19" s="345">
        <v>52627.370216413467</v>
      </c>
      <c r="F19" s="346">
        <v>0.45267515568232886</v>
      </c>
      <c r="G19" s="345">
        <v>-63631.208492389058</v>
      </c>
      <c r="H19" s="345" t="s">
        <v>392</v>
      </c>
    </row>
    <row r="20" spans="1:8" ht="14.4" customHeight="1" x14ac:dyDescent="0.3">
      <c r="A20" s="343" t="s">
        <v>383</v>
      </c>
      <c r="B20" s="344" t="s">
        <v>383</v>
      </c>
      <c r="C20" s="345" t="s">
        <v>383</v>
      </c>
      <c r="D20" s="345" t="s">
        <v>383</v>
      </c>
      <c r="E20" s="345" t="s">
        <v>383</v>
      </c>
      <c r="F20" s="346" t="s">
        <v>383</v>
      </c>
      <c r="G20" s="345" t="s">
        <v>383</v>
      </c>
      <c r="H20" s="345" t="s">
        <v>393</v>
      </c>
    </row>
    <row r="21" spans="1:8" ht="14.4" customHeight="1" x14ac:dyDescent="0.3">
      <c r="A21" s="343" t="s">
        <v>394</v>
      </c>
      <c r="B21" s="344" t="s">
        <v>642</v>
      </c>
      <c r="C21" s="345" t="s">
        <v>643</v>
      </c>
      <c r="D21" s="345">
        <v>5107.483258572488</v>
      </c>
      <c r="E21" s="345">
        <v>2380.9299999999994</v>
      </c>
      <c r="F21" s="346">
        <v>0.46616501307249619</v>
      </c>
      <c r="G21" s="345">
        <v>-2726.5532585724886</v>
      </c>
      <c r="H21" s="345" t="s">
        <v>2</v>
      </c>
    </row>
    <row r="22" spans="1:8" ht="14.4" customHeight="1" x14ac:dyDescent="0.3">
      <c r="A22" s="343" t="s">
        <v>394</v>
      </c>
      <c r="B22" s="344" t="s">
        <v>644</v>
      </c>
      <c r="C22" s="345" t="s">
        <v>645</v>
      </c>
      <c r="D22" s="345">
        <v>78999.910434624748</v>
      </c>
      <c r="E22" s="345">
        <v>87930.310000000012</v>
      </c>
      <c r="F22" s="346">
        <v>1.1130431606345363</v>
      </c>
      <c r="G22" s="345">
        <v>8930.3995653752645</v>
      </c>
      <c r="H22" s="345" t="s">
        <v>2</v>
      </c>
    </row>
    <row r="23" spans="1:8" ht="14.4" customHeight="1" x14ac:dyDescent="0.3">
      <c r="A23" s="343" t="s">
        <v>394</v>
      </c>
      <c r="B23" s="344" t="s">
        <v>646</v>
      </c>
      <c r="C23" s="345" t="s">
        <v>647</v>
      </c>
      <c r="D23" s="345">
        <v>76351.304927273261</v>
      </c>
      <c r="E23" s="345">
        <v>70530.849999999977</v>
      </c>
      <c r="F23" s="346">
        <v>0.92376744663608001</v>
      </c>
      <c r="G23" s="345">
        <v>-5820.4549272732838</v>
      </c>
      <c r="H23" s="345" t="s">
        <v>2</v>
      </c>
    </row>
    <row r="24" spans="1:8" ht="14.4" customHeight="1" x14ac:dyDescent="0.3">
      <c r="A24" s="343" t="s">
        <v>394</v>
      </c>
      <c r="B24" s="344" t="s">
        <v>648</v>
      </c>
      <c r="C24" s="345" t="s">
        <v>649</v>
      </c>
      <c r="D24" s="345">
        <v>4950.2080429170601</v>
      </c>
      <c r="E24" s="345">
        <v>478</v>
      </c>
      <c r="F24" s="346">
        <v>9.656159819059322E-2</v>
      </c>
      <c r="G24" s="345">
        <v>-4472.2080429170601</v>
      </c>
      <c r="H24" s="345" t="s">
        <v>2</v>
      </c>
    </row>
    <row r="25" spans="1:8" ht="14.4" customHeight="1" x14ac:dyDescent="0.3">
      <c r="A25" s="343" t="s">
        <v>394</v>
      </c>
      <c r="B25" s="344" t="s">
        <v>650</v>
      </c>
      <c r="C25" s="345" t="s">
        <v>651</v>
      </c>
      <c r="D25" s="345">
        <v>4766.1535181421978</v>
      </c>
      <c r="E25" s="345">
        <v>6107.5</v>
      </c>
      <c r="F25" s="346">
        <v>1.2814316569434898</v>
      </c>
      <c r="G25" s="345">
        <v>1341.3464818578022</v>
      </c>
      <c r="H25" s="345" t="s">
        <v>2</v>
      </c>
    </row>
    <row r="26" spans="1:8" ht="14.4" customHeight="1" x14ac:dyDescent="0.3">
      <c r="A26" s="343" t="s">
        <v>394</v>
      </c>
      <c r="B26" s="344" t="s">
        <v>652</v>
      </c>
      <c r="C26" s="345" t="s">
        <v>653</v>
      </c>
      <c r="D26" s="345">
        <v>1380874.9686142274</v>
      </c>
      <c r="E26" s="345">
        <v>1333212.5712576914</v>
      </c>
      <c r="F26" s="346">
        <v>0.9654839153146737</v>
      </c>
      <c r="G26" s="345">
        <v>-47662.397356536007</v>
      </c>
      <c r="H26" s="345" t="s">
        <v>2</v>
      </c>
    </row>
    <row r="27" spans="1:8" ht="14.4" customHeight="1" x14ac:dyDescent="0.3">
      <c r="A27" s="343" t="s">
        <v>394</v>
      </c>
      <c r="B27" s="344" t="s">
        <v>6</v>
      </c>
      <c r="C27" s="345" t="s">
        <v>395</v>
      </c>
      <c r="D27" s="345">
        <v>1551050.0287957573</v>
      </c>
      <c r="E27" s="345">
        <v>1500640.1612576912</v>
      </c>
      <c r="F27" s="346">
        <v>0.96749952187086796</v>
      </c>
      <c r="G27" s="345">
        <v>-50409.867538066115</v>
      </c>
      <c r="H27" s="345" t="s">
        <v>392</v>
      </c>
    </row>
    <row r="28" spans="1:8" ht="14.4" customHeight="1" x14ac:dyDescent="0.3">
      <c r="A28" s="343" t="s">
        <v>383</v>
      </c>
      <c r="B28" s="344" t="s">
        <v>383</v>
      </c>
      <c r="C28" s="345" t="s">
        <v>383</v>
      </c>
      <c r="D28" s="345" t="s">
        <v>383</v>
      </c>
      <c r="E28" s="345" t="s">
        <v>383</v>
      </c>
      <c r="F28" s="346" t="s">
        <v>383</v>
      </c>
      <c r="G28" s="345" t="s">
        <v>383</v>
      </c>
      <c r="H28" s="345" t="s">
        <v>393</v>
      </c>
    </row>
    <row r="29" spans="1:8" ht="14.4" customHeight="1" x14ac:dyDescent="0.3">
      <c r="A29" s="343" t="s">
        <v>382</v>
      </c>
      <c r="B29" s="344" t="s">
        <v>6</v>
      </c>
      <c r="C29" s="345" t="s">
        <v>384</v>
      </c>
      <c r="D29" s="345">
        <v>1667308.6075045599</v>
      </c>
      <c r="E29" s="345">
        <v>1553267.5314741048</v>
      </c>
      <c r="F29" s="346">
        <v>0.93160169897932754</v>
      </c>
      <c r="G29" s="345">
        <v>-114041.07603045506</v>
      </c>
      <c r="H29" s="345" t="s">
        <v>389</v>
      </c>
    </row>
  </sheetData>
  <autoFilter ref="A3:G3"/>
  <mergeCells count="1">
    <mergeCell ref="A1:G1"/>
  </mergeCells>
  <conditionalFormatting sqref="F12 F30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9">
    <cfRule type="cellIs" dxfId="7" priority="1" operator="greaterThan">
      <formula>0</formula>
    </cfRule>
  </conditionalFormatting>
  <conditionalFormatting sqref="F13:F29">
    <cfRule type="cellIs" dxfId="6" priority="3" operator="greaterThan">
      <formula>1</formula>
    </cfRule>
  </conditionalFormatting>
  <conditionalFormatting sqref="B13:B29">
    <cfRule type="expression" dxfId="5" priority="7">
      <formula>AND(LEFT(H13,6)&lt;&gt;"mezera",H13&lt;&gt;"")</formula>
    </cfRule>
  </conditionalFormatting>
  <conditionalFormatting sqref="A13:A29">
    <cfRule type="expression" dxfId="4" priority="4">
      <formula>AND(H13&lt;&gt;"",H13&lt;&gt;"mezeraKL")</formula>
    </cfRule>
  </conditionalFormatting>
  <conditionalFormatting sqref="B13:G29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9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0" t="s">
        <v>170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6"/>
      <c r="D3" s="267"/>
      <c r="E3" s="267"/>
      <c r="F3" s="267"/>
      <c r="G3" s="267"/>
      <c r="H3" s="150" t="s">
        <v>153</v>
      </c>
      <c r="I3" s="147">
        <f>IF(J3&lt;&gt;0,K3/J3,0)</f>
        <v>12.143440946556996</v>
      </c>
      <c r="J3" s="147">
        <f>SUBTOTAL(9,J5:J1048576)</f>
        <v>127910</v>
      </c>
      <c r="K3" s="148">
        <f>SUBTOTAL(9,K5:K1048576)</f>
        <v>1553267.5314741053</v>
      </c>
    </row>
    <row r="4" spans="1:11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92</v>
      </c>
      <c r="H4" s="349" t="s">
        <v>14</v>
      </c>
      <c r="I4" s="350" t="s">
        <v>174</v>
      </c>
      <c r="J4" s="350" t="s">
        <v>16</v>
      </c>
      <c r="K4" s="351" t="s">
        <v>191</v>
      </c>
    </row>
    <row r="5" spans="1:11" ht="14.4" customHeight="1" x14ac:dyDescent="0.3">
      <c r="A5" s="354" t="s">
        <v>382</v>
      </c>
      <c r="B5" s="355" t="s">
        <v>384</v>
      </c>
      <c r="C5" s="356" t="s">
        <v>390</v>
      </c>
      <c r="D5" s="357" t="s">
        <v>391</v>
      </c>
      <c r="E5" s="356" t="s">
        <v>642</v>
      </c>
      <c r="F5" s="357" t="s">
        <v>643</v>
      </c>
      <c r="G5" s="356" t="s">
        <v>654</v>
      </c>
      <c r="H5" s="356" t="s">
        <v>655</v>
      </c>
      <c r="I5" s="358">
        <v>246.48666666666668</v>
      </c>
      <c r="J5" s="358">
        <v>18</v>
      </c>
      <c r="K5" s="359">
        <v>4429.82</v>
      </c>
    </row>
    <row r="6" spans="1:11" ht="14.4" customHeight="1" x14ac:dyDescent="0.3">
      <c r="A6" s="360" t="s">
        <v>382</v>
      </c>
      <c r="B6" s="361" t="s">
        <v>384</v>
      </c>
      <c r="C6" s="362" t="s">
        <v>390</v>
      </c>
      <c r="D6" s="363" t="s">
        <v>391</v>
      </c>
      <c r="E6" s="362" t="s">
        <v>642</v>
      </c>
      <c r="F6" s="363" t="s">
        <v>643</v>
      </c>
      <c r="G6" s="362" t="s">
        <v>656</v>
      </c>
      <c r="H6" s="362" t="s">
        <v>657</v>
      </c>
      <c r="I6" s="364">
        <v>4.3499999999999996</v>
      </c>
      <c r="J6" s="364">
        <v>24</v>
      </c>
      <c r="K6" s="365">
        <v>104.4</v>
      </c>
    </row>
    <row r="7" spans="1:11" ht="14.4" customHeight="1" x14ac:dyDescent="0.3">
      <c r="A7" s="360" t="s">
        <v>382</v>
      </c>
      <c r="B7" s="361" t="s">
        <v>384</v>
      </c>
      <c r="C7" s="362" t="s">
        <v>390</v>
      </c>
      <c r="D7" s="363" t="s">
        <v>391</v>
      </c>
      <c r="E7" s="362" t="s">
        <v>642</v>
      </c>
      <c r="F7" s="363" t="s">
        <v>643</v>
      </c>
      <c r="G7" s="362" t="s">
        <v>658</v>
      </c>
      <c r="H7" s="362" t="s">
        <v>659</v>
      </c>
      <c r="I7" s="364">
        <v>27.05</v>
      </c>
      <c r="J7" s="364">
        <v>35</v>
      </c>
      <c r="K7" s="365">
        <v>942.00000000000011</v>
      </c>
    </row>
    <row r="8" spans="1:11" ht="14.4" customHeight="1" x14ac:dyDescent="0.3">
      <c r="A8" s="360" t="s">
        <v>382</v>
      </c>
      <c r="B8" s="361" t="s">
        <v>384</v>
      </c>
      <c r="C8" s="362" t="s">
        <v>390</v>
      </c>
      <c r="D8" s="363" t="s">
        <v>391</v>
      </c>
      <c r="E8" s="362" t="s">
        <v>642</v>
      </c>
      <c r="F8" s="363" t="s">
        <v>643</v>
      </c>
      <c r="G8" s="362" t="s">
        <v>660</v>
      </c>
      <c r="H8" s="362" t="s">
        <v>661</v>
      </c>
      <c r="I8" s="364">
        <v>41.586666666666673</v>
      </c>
      <c r="J8" s="364">
        <v>200</v>
      </c>
      <c r="K8" s="365">
        <v>8316.11</v>
      </c>
    </row>
    <row r="9" spans="1:11" ht="14.4" customHeight="1" x14ac:dyDescent="0.3">
      <c r="A9" s="360" t="s">
        <v>382</v>
      </c>
      <c r="B9" s="361" t="s">
        <v>384</v>
      </c>
      <c r="C9" s="362" t="s">
        <v>390</v>
      </c>
      <c r="D9" s="363" t="s">
        <v>391</v>
      </c>
      <c r="E9" s="362" t="s">
        <v>642</v>
      </c>
      <c r="F9" s="363" t="s">
        <v>643</v>
      </c>
      <c r="G9" s="362" t="s">
        <v>662</v>
      </c>
      <c r="H9" s="362" t="s">
        <v>663</v>
      </c>
      <c r="I9" s="364">
        <v>8.67</v>
      </c>
      <c r="J9" s="364">
        <v>12</v>
      </c>
      <c r="K9" s="365">
        <v>104.04</v>
      </c>
    </row>
    <row r="10" spans="1:11" ht="14.4" customHeight="1" x14ac:dyDescent="0.3">
      <c r="A10" s="360" t="s">
        <v>382</v>
      </c>
      <c r="B10" s="361" t="s">
        <v>384</v>
      </c>
      <c r="C10" s="362" t="s">
        <v>390</v>
      </c>
      <c r="D10" s="363" t="s">
        <v>391</v>
      </c>
      <c r="E10" s="362" t="s">
        <v>642</v>
      </c>
      <c r="F10" s="363" t="s">
        <v>643</v>
      </c>
      <c r="G10" s="362" t="s">
        <v>664</v>
      </c>
      <c r="H10" s="362" t="s">
        <v>665</v>
      </c>
      <c r="I10" s="364">
        <v>26.645714285714288</v>
      </c>
      <c r="J10" s="364">
        <v>14</v>
      </c>
      <c r="K10" s="365">
        <v>373.04</v>
      </c>
    </row>
    <row r="11" spans="1:11" ht="14.4" customHeight="1" x14ac:dyDescent="0.3">
      <c r="A11" s="360" t="s">
        <v>382</v>
      </c>
      <c r="B11" s="361" t="s">
        <v>384</v>
      </c>
      <c r="C11" s="362" t="s">
        <v>390</v>
      </c>
      <c r="D11" s="363" t="s">
        <v>391</v>
      </c>
      <c r="E11" s="362" t="s">
        <v>642</v>
      </c>
      <c r="F11" s="363" t="s">
        <v>643</v>
      </c>
      <c r="G11" s="362" t="s">
        <v>666</v>
      </c>
      <c r="H11" s="362" t="s">
        <v>667</v>
      </c>
      <c r="I11" s="364">
        <v>0.37</v>
      </c>
      <c r="J11" s="364">
        <v>10</v>
      </c>
      <c r="K11" s="365">
        <v>3.7</v>
      </c>
    </row>
    <row r="12" spans="1:11" ht="14.4" customHeight="1" x14ac:dyDescent="0.3">
      <c r="A12" s="360" t="s">
        <v>382</v>
      </c>
      <c r="B12" s="361" t="s">
        <v>384</v>
      </c>
      <c r="C12" s="362" t="s">
        <v>390</v>
      </c>
      <c r="D12" s="363" t="s">
        <v>391</v>
      </c>
      <c r="E12" s="362" t="s">
        <v>642</v>
      </c>
      <c r="F12" s="363" t="s">
        <v>643</v>
      </c>
      <c r="G12" s="362" t="s">
        <v>668</v>
      </c>
      <c r="H12" s="362" t="s">
        <v>669</v>
      </c>
      <c r="I12" s="364">
        <v>7.35</v>
      </c>
      <c r="J12" s="364">
        <v>12</v>
      </c>
      <c r="K12" s="365">
        <v>88.2</v>
      </c>
    </row>
    <row r="13" spans="1:11" ht="14.4" customHeight="1" x14ac:dyDescent="0.3">
      <c r="A13" s="360" t="s">
        <v>382</v>
      </c>
      <c r="B13" s="361" t="s">
        <v>384</v>
      </c>
      <c r="C13" s="362" t="s">
        <v>390</v>
      </c>
      <c r="D13" s="363" t="s">
        <v>391</v>
      </c>
      <c r="E13" s="362" t="s">
        <v>644</v>
      </c>
      <c r="F13" s="363" t="s">
        <v>645</v>
      </c>
      <c r="G13" s="362" t="s">
        <v>670</v>
      </c>
      <c r="H13" s="362" t="s">
        <v>671</v>
      </c>
      <c r="I13" s="364">
        <v>5.2</v>
      </c>
      <c r="J13" s="364">
        <v>20</v>
      </c>
      <c r="K13" s="365">
        <v>104</v>
      </c>
    </row>
    <row r="14" spans="1:11" ht="14.4" customHeight="1" x14ac:dyDescent="0.3">
      <c r="A14" s="360" t="s">
        <v>382</v>
      </c>
      <c r="B14" s="361" t="s">
        <v>384</v>
      </c>
      <c r="C14" s="362" t="s">
        <v>390</v>
      </c>
      <c r="D14" s="363" t="s">
        <v>391</v>
      </c>
      <c r="E14" s="362" t="s">
        <v>644</v>
      </c>
      <c r="F14" s="363" t="s">
        <v>645</v>
      </c>
      <c r="G14" s="362" t="s">
        <v>672</v>
      </c>
      <c r="H14" s="362" t="s">
        <v>673</v>
      </c>
      <c r="I14" s="364">
        <v>0.93</v>
      </c>
      <c r="J14" s="364">
        <v>100</v>
      </c>
      <c r="K14" s="365">
        <v>93</v>
      </c>
    </row>
    <row r="15" spans="1:11" ht="14.4" customHeight="1" x14ac:dyDescent="0.3">
      <c r="A15" s="360" t="s">
        <v>382</v>
      </c>
      <c r="B15" s="361" t="s">
        <v>384</v>
      </c>
      <c r="C15" s="362" t="s">
        <v>390</v>
      </c>
      <c r="D15" s="363" t="s">
        <v>391</v>
      </c>
      <c r="E15" s="362" t="s">
        <v>644</v>
      </c>
      <c r="F15" s="363" t="s">
        <v>645</v>
      </c>
      <c r="G15" s="362" t="s">
        <v>674</v>
      </c>
      <c r="H15" s="362" t="s">
        <v>675</v>
      </c>
      <c r="I15" s="364">
        <v>1.44</v>
      </c>
      <c r="J15" s="364">
        <v>100</v>
      </c>
      <c r="K15" s="365">
        <v>144</v>
      </c>
    </row>
    <row r="16" spans="1:11" ht="14.4" customHeight="1" x14ac:dyDescent="0.3">
      <c r="A16" s="360" t="s">
        <v>382</v>
      </c>
      <c r="B16" s="361" t="s">
        <v>384</v>
      </c>
      <c r="C16" s="362" t="s">
        <v>390</v>
      </c>
      <c r="D16" s="363" t="s">
        <v>391</v>
      </c>
      <c r="E16" s="362" t="s">
        <v>644</v>
      </c>
      <c r="F16" s="363" t="s">
        <v>645</v>
      </c>
      <c r="G16" s="362" t="s">
        <v>676</v>
      </c>
      <c r="H16" s="362" t="s">
        <v>677</v>
      </c>
      <c r="I16" s="364">
        <v>3.03</v>
      </c>
      <c r="J16" s="364">
        <v>200</v>
      </c>
      <c r="K16" s="365">
        <v>606</v>
      </c>
    </row>
    <row r="17" spans="1:11" ht="14.4" customHeight="1" x14ac:dyDescent="0.3">
      <c r="A17" s="360" t="s">
        <v>382</v>
      </c>
      <c r="B17" s="361" t="s">
        <v>384</v>
      </c>
      <c r="C17" s="362" t="s">
        <v>390</v>
      </c>
      <c r="D17" s="363" t="s">
        <v>391</v>
      </c>
      <c r="E17" s="362" t="s">
        <v>644</v>
      </c>
      <c r="F17" s="363" t="s">
        <v>645</v>
      </c>
      <c r="G17" s="362" t="s">
        <v>678</v>
      </c>
      <c r="H17" s="362" t="s">
        <v>679</v>
      </c>
      <c r="I17" s="364">
        <v>10.4</v>
      </c>
      <c r="J17" s="364">
        <v>40</v>
      </c>
      <c r="K17" s="365">
        <v>416</v>
      </c>
    </row>
    <row r="18" spans="1:11" ht="14.4" customHeight="1" x14ac:dyDescent="0.3">
      <c r="A18" s="360" t="s">
        <v>382</v>
      </c>
      <c r="B18" s="361" t="s">
        <v>384</v>
      </c>
      <c r="C18" s="362" t="s">
        <v>390</v>
      </c>
      <c r="D18" s="363" t="s">
        <v>391</v>
      </c>
      <c r="E18" s="362" t="s">
        <v>644</v>
      </c>
      <c r="F18" s="363" t="s">
        <v>645</v>
      </c>
      <c r="G18" s="362" t="s">
        <v>680</v>
      </c>
      <c r="H18" s="362" t="s">
        <v>681</v>
      </c>
      <c r="I18" s="364">
        <v>2.3600000000000003</v>
      </c>
      <c r="J18" s="364">
        <v>20</v>
      </c>
      <c r="K18" s="365">
        <v>47.2</v>
      </c>
    </row>
    <row r="19" spans="1:11" ht="14.4" customHeight="1" x14ac:dyDescent="0.3">
      <c r="A19" s="360" t="s">
        <v>382</v>
      </c>
      <c r="B19" s="361" t="s">
        <v>384</v>
      </c>
      <c r="C19" s="362" t="s">
        <v>390</v>
      </c>
      <c r="D19" s="363" t="s">
        <v>391</v>
      </c>
      <c r="E19" s="362" t="s">
        <v>644</v>
      </c>
      <c r="F19" s="363" t="s">
        <v>645</v>
      </c>
      <c r="G19" s="362" t="s">
        <v>682</v>
      </c>
      <c r="H19" s="362" t="s">
        <v>683</v>
      </c>
      <c r="I19" s="364">
        <v>1.8966666666666667</v>
      </c>
      <c r="J19" s="364">
        <v>1400</v>
      </c>
      <c r="K19" s="365">
        <v>2645</v>
      </c>
    </row>
    <row r="20" spans="1:11" ht="14.4" customHeight="1" x14ac:dyDescent="0.3">
      <c r="A20" s="360" t="s">
        <v>382</v>
      </c>
      <c r="B20" s="361" t="s">
        <v>384</v>
      </c>
      <c r="C20" s="362" t="s">
        <v>390</v>
      </c>
      <c r="D20" s="363" t="s">
        <v>391</v>
      </c>
      <c r="E20" s="362" t="s">
        <v>644</v>
      </c>
      <c r="F20" s="363" t="s">
        <v>645</v>
      </c>
      <c r="G20" s="362" t="s">
        <v>684</v>
      </c>
      <c r="H20" s="362" t="s">
        <v>685</v>
      </c>
      <c r="I20" s="364">
        <v>2.75</v>
      </c>
      <c r="J20" s="364">
        <v>50</v>
      </c>
      <c r="K20" s="365">
        <v>137.5</v>
      </c>
    </row>
    <row r="21" spans="1:11" ht="14.4" customHeight="1" x14ac:dyDescent="0.3">
      <c r="A21" s="360" t="s">
        <v>382</v>
      </c>
      <c r="B21" s="361" t="s">
        <v>384</v>
      </c>
      <c r="C21" s="362" t="s">
        <v>390</v>
      </c>
      <c r="D21" s="363" t="s">
        <v>391</v>
      </c>
      <c r="E21" s="362" t="s">
        <v>644</v>
      </c>
      <c r="F21" s="363" t="s">
        <v>645</v>
      </c>
      <c r="G21" s="362" t="s">
        <v>686</v>
      </c>
      <c r="H21" s="362" t="s">
        <v>687</v>
      </c>
      <c r="I21" s="364">
        <v>1.7157142857142857</v>
      </c>
      <c r="J21" s="364">
        <v>1800</v>
      </c>
      <c r="K21" s="365">
        <v>3102.5</v>
      </c>
    </row>
    <row r="22" spans="1:11" ht="14.4" customHeight="1" x14ac:dyDescent="0.3">
      <c r="A22" s="360" t="s">
        <v>382</v>
      </c>
      <c r="B22" s="361" t="s">
        <v>384</v>
      </c>
      <c r="C22" s="362" t="s">
        <v>390</v>
      </c>
      <c r="D22" s="363" t="s">
        <v>391</v>
      </c>
      <c r="E22" s="362" t="s">
        <v>644</v>
      </c>
      <c r="F22" s="363" t="s">
        <v>645</v>
      </c>
      <c r="G22" s="362" t="s">
        <v>688</v>
      </c>
      <c r="H22" s="362" t="s">
        <v>689</v>
      </c>
      <c r="I22" s="364">
        <v>1.75</v>
      </c>
      <c r="J22" s="364">
        <v>100</v>
      </c>
      <c r="K22" s="365">
        <v>175</v>
      </c>
    </row>
    <row r="23" spans="1:11" ht="14.4" customHeight="1" x14ac:dyDescent="0.3">
      <c r="A23" s="360" t="s">
        <v>382</v>
      </c>
      <c r="B23" s="361" t="s">
        <v>384</v>
      </c>
      <c r="C23" s="362" t="s">
        <v>390</v>
      </c>
      <c r="D23" s="363" t="s">
        <v>391</v>
      </c>
      <c r="E23" s="362" t="s">
        <v>644</v>
      </c>
      <c r="F23" s="363" t="s">
        <v>645</v>
      </c>
      <c r="G23" s="362" t="s">
        <v>690</v>
      </c>
      <c r="H23" s="362" t="s">
        <v>691</v>
      </c>
      <c r="I23" s="364">
        <v>2.3916666666666666</v>
      </c>
      <c r="J23" s="364">
        <v>550</v>
      </c>
      <c r="K23" s="365">
        <v>1309.5</v>
      </c>
    </row>
    <row r="24" spans="1:11" ht="14.4" customHeight="1" x14ac:dyDescent="0.3">
      <c r="A24" s="360" t="s">
        <v>382</v>
      </c>
      <c r="B24" s="361" t="s">
        <v>384</v>
      </c>
      <c r="C24" s="362" t="s">
        <v>390</v>
      </c>
      <c r="D24" s="363" t="s">
        <v>391</v>
      </c>
      <c r="E24" s="362" t="s">
        <v>644</v>
      </c>
      <c r="F24" s="363" t="s">
        <v>645</v>
      </c>
      <c r="G24" s="362" t="s">
        <v>692</v>
      </c>
      <c r="H24" s="362" t="s">
        <v>693</v>
      </c>
      <c r="I24" s="364">
        <v>1.65</v>
      </c>
      <c r="J24" s="364">
        <v>100</v>
      </c>
      <c r="K24" s="365">
        <v>165</v>
      </c>
    </row>
    <row r="25" spans="1:11" ht="14.4" customHeight="1" x14ac:dyDescent="0.3">
      <c r="A25" s="360" t="s">
        <v>382</v>
      </c>
      <c r="B25" s="361" t="s">
        <v>384</v>
      </c>
      <c r="C25" s="362" t="s">
        <v>390</v>
      </c>
      <c r="D25" s="363" t="s">
        <v>391</v>
      </c>
      <c r="E25" s="362" t="s">
        <v>644</v>
      </c>
      <c r="F25" s="363" t="s">
        <v>645</v>
      </c>
      <c r="G25" s="362" t="s">
        <v>694</v>
      </c>
      <c r="H25" s="362" t="s">
        <v>695</v>
      </c>
      <c r="I25" s="364">
        <v>1.7579999999999998</v>
      </c>
      <c r="J25" s="364">
        <v>3478</v>
      </c>
      <c r="K25" s="365">
        <v>6068.9</v>
      </c>
    </row>
    <row r="26" spans="1:11" ht="14.4" customHeight="1" x14ac:dyDescent="0.3">
      <c r="A26" s="360" t="s">
        <v>382</v>
      </c>
      <c r="B26" s="361" t="s">
        <v>384</v>
      </c>
      <c r="C26" s="362" t="s">
        <v>390</v>
      </c>
      <c r="D26" s="363" t="s">
        <v>391</v>
      </c>
      <c r="E26" s="362" t="s">
        <v>644</v>
      </c>
      <c r="F26" s="363" t="s">
        <v>645</v>
      </c>
      <c r="G26" s="362" t="s">
        <v>696</v>
      </c>
      <c r="H26" s="362" t="s">
        <v>697</v>
      </c>
      <c r="I26" s="364">
        <v>1.1111111111111108E-2</v>
      </c>
      <c r="J26" s="364">
        <v>3400</v>
      </c>
      <c r="K26" s="365">
        <v>38</v>
      </c>
    </row>
    <row r="27" spans="1:11" ht="14.4" customHeight="1" x14ac:dyDescent="0.3">
      <c r="A27" s="360" t="s">
        <v>382</v>
      </c>
      <c r="B27" s="361" t="s">
        <v>384</v>
      </c>
      <c r="C27" s="362" t="s">
        <v>390</v>
      </c>
      <c r="D27" s="363" t="s">
        <v>391</v>
      </c>
      <c r="E27" s="362" t="s">
        <v>644</v>
      </c>
      <c r="F27" s="363" t="s">
        <v>645</v>
      </c>
      <c r="G27" s="362" t="s">
        <v>698</v>
      </c>
      <c r="H27" s="362" t="s">
        <v>699</v>
      </c>
      <c r="I27" s="364">
        <v>1.95</v>
      </c>
      <c r="J27" s="364">
        <v>5</v>
      </c>
      <c r="K27" s="365">
        <v>9.75</v>
      </c>
    </row>
    <row r="28" spans="1:11" ht="14.4" customHeight="1" x14ac:dyDescent="0.3">
      <c r="A28" s="360" t="s">
        <v>382</v>
      </c>
      <c r="B28" s="361" t="s">
        <v>384</v>
      </c>
      <c r="C28" s="362" t="s">
        <v>390</v>
      </c>
      <c r="D28" s="363" t="s">
        <v>391</v>
      </c>
      <c r="E28" s="362" t="s">
        <v>644</v>
      </c>
      <c r="F28" s="363" t="s">
        <v>645</v>
      </c>
      <c r="G28" s="362" t="s">
        <v>700</v>
      </c>
      <c r="H28" s="362" t="s">
        <v>701</v>
      </c>
      <c r="I28" s="364">
        <v>1.9966666666666668</v>
      </c>
      <c r="J28" s="364">
        <v>40</v>
      </c>
      <c r="K28" s="365">
        <v>79.8</v>
      </c>
    </row>
    <row r="29" spans="1:11" ht="14.4" customHeight="1" x14ac:dyDescent="0.3">
      <c r="A29" s="360" t="s">
        <v>382</v>
      </c>
      <c r="B29" s="361" t="s">
        <v>384</v>
      </c>
      <c r="C29" s="362" t="s">
        <v>390</v>
      </c>
      <c r="D29" s="363" t="s">
        <v>391</v>
      </c>
      <c r="E29" s="362" t="s">
        <v>644</v>
      </c>
      <c r="F29" s="363" t="s">
        <v>645</v>
      </c>
      <c r="G29" s="362" t="s">
        <v>702</v>
      </c>
      <c r="H29" s="362" t="s">
        <v>703</v>
      </c>
      <c r="I29" s="364">
        <v>2.41</v>
      </c>
      <c r="J29" s="364">
        <v>850</v>
      </c>
      <c r="K29" s="365">
        <v>2048.5</v>
      </c>
    </row>
    <row r="30" spans="1:11" ht="14.4" customHeight="1" x14ac:dyDescent="0.3">
      <c r="A30" s="360" t="s">
        <v>382</v>
      </c>
      <c r="B30" s="361" t="s">
        <v>384</v>
      </c>
      <c r="C30" s="362" t="s">
        <v>390</v>
      </c>
      <c r="D30" s="363" t="s">
        <v>391</v>
      </c>
      <c r="E30" s="362" t="s">
        <v>644</v>
      </c>
      <c r="F30" s="363" t="s">
        <v>645</v>
      </c>
      <c r="G30" s="362" t="s">
        <v>704</v>
      </c>
      <c r="H30" s="362" t="s">
        <v>705</v>
      </c>
      <c r="I30" s="364">
        <v>2.9350000000000001</v>
      </c>
      <c r="J30" s="364">
        <v>100</v>
      </c>
      <c r="K30" s="365">
        <v>293.5</v>
      </c>
    </row>
    <row r="31" spans="1:11" ht="14.4" customHeight="1" x14ac:dyDescent="0.3">
      <c r="A31" s="360" t="s">
        <v>382</v>
      </c>
      <c r="B31" s="361" t="s">
        <v>384</v>
      </c>
      <c r="C31" s="362" t="s">
        <v>390</v>
      </c>
      <c r="D31" s="363" t="s">
        <v>391</v>
      </c>
      <c r="E31" s="362" t="s">
        <v>644</v>
      </c>
      <c r="F31" s="363" t="s">
        <v>645</v>
      </c>
      <c r="G31" s="362" t="s">
        <v>706</v>
      </c>
      <c r="H31" s="362" t="s">
        <v>707</v>
      </c>
      <c r="I31" s="364">
        <v>16.940000000000001</v>
      </c>
      <c r="J31" s="364">
        <v>10</v>
      </c>
      <c r="K31" s="365">
        <v>169.4</v>
      </c>
    </row>
    <row r="32" spans="1:11" ht="14.4" customHeight="1" x14ac:dyDescent="0.3">
      <c r="A32" s="360" t="s">
        <v>382</v>
      </c>
      <c r="B32" s="361" t="s">
        <v>384</v>
      </c>
      <c r="C32" s="362" t="s">
        <v>390</v>
      </c>
      <c r="D32" s="363" t="s">
        <v>391</v>
      </c>
      <c r="E32" s="362" t="s">
        <v>644</v>
      </c>
      <c r="F32" s="363" t="s">
        <v>645</v>
      </c>
      <c r="G32" s="362" t="s">
        <v>708</v>
      </c>
      <c r="H32" s="362" t="s">
        <v>709</v>
      </c>
      <c r="I32" s="364">
        <v>14.9825</v>
      </c>
      <c r="J32" s="364">
        <v>125</v>
      </c>
      <c r="K32" s="365">
        <v>1872.2</v>
      </c>
    </row>
    <row r="33" spans="1:11" ht="14.4" customHeight="1" x14ac:dyDescent="0.3">
      <c r="A33" s="360" t="s">
        <v>382</v>
      </c>
      <c r="B33" s="361" t="s">
        <v>384</v>
      </c>
      <c r="C33" s="362" t="s">
        <v>390</v>
      </c>
      <c r="D33" s="363" t="s">
        <v>391</v>
      </c>
      <c r="E33" s="362" t="s">
        <v>644</v>
      </c>
      <c r="F33" s="363" t="s">
        <v>645</v>
      </c>
      <c r="G33" s="362" t="s">
        <v>710</v>
      </c>
      <c r="H33" s="362" t="s">
        <v>711</v>
      </c>
      <c r="I33" s="364">
        <v>4.7566666666666668</v>
      </c>
      <c r="J33" s="364">
        <v>250</v>
      </c>
      <c r="K33" s="365">
        <v>1131.58</v>
      </c>
    </row>
    <row r="34" spans="1:11" ht="14.4" customHeight="1" x14ac:dyDescent="0.3">
      <c r="A34" s="360" t="s">
        <v>382</v>
      </c>
      <c r="B34" s="361" t="s">
        <v>384</v>
      </c>
      <c r="C34" s="362" t="s">
        <v>390</v>
      </c>
      <c r="D34" s="363" t="s">
        <v>391</v>
      </c>
      <c r="E34" s="362" t="s">
        <v>644</v>
      </c>
      <c r="F34" s="363" t="s">
        <v>645</v>
      </c>
      <c r="G34" s="362" t="s">
        <v>712</v>
      </c>
      <c r="H34" s="362" t="s">
        <v>713</v>
      </c>
      <c r="I34" s="364">
        <v>113.13</v>
      </c>
      <c r="J34" s="364">
        <v>1</v>
      </c>
      <c r="K34" s="365">
        <v>136.43</v>
      </c>
    </row>
    <row r="35" spans="1:11" ht="14.4" customHeight="1" x14ac:dyDescent="0.3">
      <c r="A35" s="360" t="s">
        <v>382</v>
      </c>
      <c r="B35" s="361" t="s">
        <v>384</v>
      </c>
      <c r="C35" s="362" t="s">
        <v>390</v>
      </c>
      <c r="D35" s="363" t="s">
        <v>391</v>
      </c>
      <c r="E35" s="362" t="s">
        <v>644</v>
      </c>
      <c r="F35" s="363" t="s">
        <v>645</v>
      </c>
      <c r="G35" s="362" t="s">
        <v>714</v>
      </c>
      <c r="H35" s="362" t="s">
        <v>715</v>
      </c>
      <c r="I35" s="364">
        <v>21.23</v>
      </c>
      <c r="J35" s="364">
        <v>5</v>
      </c>
      <c r="K35" s="365">
        <v>106.15</v>
      </c>
    </row>
    <row r="36" spans="1:11" ht="14.4" customHeight="1" x14ac:dyDescent="0.3">
      <c r="A36" s="360" t="s">
        <v>382</v>
      </c>
      <c r="B36" s="361" t="s">
        <v>384</v>
      </c>
      <c r="C36" s="362" t="s">
        <v>390</v>
      </c>
      <c r="D36" s="363" t="s">
        <v>391</v>
      </c>
      <c r="E36" s="362" t="s">
        <v>644</v>
      </c>
      <c r="F36" s="363" t="s">
        <v>645</v>
      </c>
      <c r="G36" s="362" t="s">
        <v>716</v>
      </c>
      <c r="H36" s="362" t="s">
        <v>717</v>
      </c>
      <c r="I36" s="364">
        <v>21.24</v>
      </c>
      <c r="J36" s="364">
        <v>10</v>
      </c>
      <c r="K36" s="365">
        <v>212.4</v>
      </c>
    </row>
    <row r="37" spans="1:11" ht="14.4" customHeight="1" x14ac:dyDescent="0.3">
      <c r="A37" s="360" t="s">
        <v>382</v>
      </c>
      <c r="B37" s="361" t="s">
        <v>384</v>
      </c>
      <c r="C37" s="362" t="s">
        <v>390</v>
      </c>
      <c r="D37" s="363" t="s">
        <v>391</v>
      </c>
      <c r="E37" s="362" t="s">
        <v>644</v>
      </c>
      <c r="F37" s="363" t="s">
        <v>645</v>
      </c>
      <c r="G37" s="362" t="s">
        <v>718</v>
      </c>
      <c r="H37" s="362" t="s">
        <v>719</v>
      </c>
      <c r="I37" s="364">
        <v>3.99</v>
      </c>
      <c r="J37" s="364">
        <v>1</v>
      </c>
      <c r="K37" s="365">
        <v>3.99</v>
      </c>
    </row>
    <row r="38" spans="1:11" ht="14.4" customHeight="1" x14ac:dyDescent="0.3">
      <c r="A38" s="360" t="s">
        <v>382</v>
      </c>
      <c r="B38" s="361" t="s">
        <v>384</v>
      </c>
      <c r="C38" s="362" t="s">
        <v>390</v>
      </c>
      <c r="D38" s="363" t="s">
        <v>391</v>
      </c>
      <c r="E38" s="362" t="s">
        <v>644</v>
      </c>
      <c r="F38" s="363" t="s">
        <v>645</v>
      </c>
      <c r="G38" s="362" t="s">
        <v>720</v>
      </c>
      <c r="H38" s="362" t="s">
        <v>721</v>
      </c>
      <c r="I38" s="364">
        <v>699.38</v>
      </c>
      <c r="J38" s="364">
        <v>2</v>
      </c>
      <c r="K38" s="365">
        <v>1398.76</v>
      </c>
    </row>
    <row r="39" spans="1:11" ht="14.4" customHeight="1" x14ac:dyDescent="0.3">
      <c r="A39" s="360" t="s">
        <v>382</v>
      </c>
      <c r="B39" s="361" t="s">
        <v>384</v>
      </c>
      <c r="C39" s="362" t="s">
        <v>390</v>
      </c>
      <c r="D39" s="363" t="s">
        <v>391</v>
      </c>
      <c r="E39" s="362" t="s">
        <v>648</v>
      </c>
      <c r="F39" s="363" t="s">
        <v>649</v>
      </c>
      <c r="G39" s="362" t="s">
        <v>722</v>
      </c>
      <c r="H39" s="362" t="s">
        <v>723</v>
      </c>
      <c r="I39" s="364">
        <v>0.29499999999999998</v>
      </c>
      <c r="J39" s="364">
        <v>200</v>
      </c>
      <c r="K39" s="365">
        <v>59</v>
      </c>
    </row>
    <row r="40" spans="1:11" ht="14.4" customHeight="1" x14ac:dyDescent="0.3">
      <c r="A40" s="360" t="s">
        <v>382</v>
      </c>
      <c r="B40" s="361" t="s">
        <v>384</v>
      </c>
      <c r="C40" s="362" t="s">
        <v>390</v>
      </c>
      <c r="D40" s="363" t="s">
        <v>391</v>
      </c>
      <c r="E40" s="362" t="s">
        <v>648</v>
      </c>
      <c r="F40" s="363" t="s">
        <v>649</v>
      </c>
      <c r="G40" s="362" t="s">
        <v>724</v>
      </c>
      <c r="H40" s="362" t="s">
        <v>725</v>
      </c>
      <c r="I40" s="364">
        <v>0.28999999999999998</v>
      </c>
      <c r="J40" s="364">
        <v>100</v>
      </c>
      <c r="K40" s="365">
        <v>29</v>
      </c>
    </row>
    <row r="41" spans="1:11" ht="14.4" customHeight="1" x14ac:dyDescent="0.3">
      <c r="A41" s="360" t="s">
        <v>382</v>
      </c>
      <c r="B41" s="361" t="s">
        <v>384</v>
      </c>
      <c r="C41" s="362" t="s">
        <v>390</v>
      </c>
      <c r="D41" s="363" t="s">
        <v>391</v>
      </c>
      <c r="E41" s="362" t="s">
        <v>648</v>
      </c>
      <c r="F41" s="363" t="s">
        <v>649</v>
      </c>
      <c r="G41" s="362" t="s">
        <v>726</v>
      </c>
      <c r="H41" s="362" t="s">
        <v>727</v>
      </c>
      <c r="I41" s="364">
        <v>0.48</v>
      </c>
      <c r="J41" s="364">
        <v>100</v>
      </c>
      <c r="K41" s="365">
        <v>48</v>
      </c>
    </row>
    <row r="42" spans="1:11" ht="14.4" customHeight="1" x14ac:dyDescent="0.3">
      <c r="A42" s="360" t="s">
        <v>382</v>
      </c>
      <c r="B42" s="361" t="s">
        <v>384</v>
      </c>
      <c r="C42" s="362" t="s">
        <v>390</v>
      </c>
      <c r="D42" s="363" t="s">
        <v>391</v>
      </c>
      <c r="E42" s="362" t="s">
        <v>648</v>
      </c>
      <c r="F42" s="363" t="s">
        <v>649</v>
      </c>
      <c r="G42" s="362" t="s">
        <v>728</v>
      </c>
      <c r="H42" s="362" t="s">
        <v>729</v>
      </c>
      <c r="I42" s="364">
        <v>0.3</v>
      </c>
      <c r="J42" s="364">
        <v>100</v>
      </c>
      <c r="K42" s="365">
        <v>30</v>
      </c>
    </row>
    <row r="43" spans="1:11" ht="14.4" customHeight="1" x14ac:dyDescent="0.3">
      <c r="A43" s="360" t="s">
        <v>382</v>
      </c>
      <c r="B43" s="361" t="s">
        <v>384</v>
      </c>
      <c r="C43" s="362" t="s">
        <v>390</v>
      </c>
      <c r="D43" s="363" t="s">
        <v>391</v>
      </c>
      <c r="E43" s="362" t="s">
        <v>648</v>
      </c>
      <c r="F43" s="363" t="s">
        <v>649</v>
      </c>
      <c r="G43" s="362" t="s">
        <v>730</v>
      </c>
      <c r="H43" s="362" t="s">
        <v>731</v>
      </c>
      <c r="I43" s="364">
        <v>46.732500000000002</v>
      </c>
      <c r="J43" s="364">
        <v>100</v>
      </c>
      <c r="K43" s="365">
        <v>4673.25</v>
      </c>
    </row>
    <row r="44" spans="1:11" ht="14.4" customHeight="1" x14ac:dyDescent="0.3">
      <c r="A44" s="360" t="s">
        <v>382</v>
      </c>
      <c r="B44" s="361" t="s">
        <v>384</v>
      </c>
      <c r="C44" s="362" t="s">
        <v>390</v>
      </c>
      <c r="D44" s="363" t="s">
        <v>391</v>
      </c>
      <c r="E44" s="362" t="s">
        <v>650</v>
      </c>
      <c r="F44" s="363" t="s">
        <v>651</v>
      </c>
      <c r="G44" s="362" t="s">
        <v>732</v>
      </c>
      <c r="H44" s="362" t="s">
        <v>733</v>
      </c>
      <c r="I44" s="364">
        <v>0.64</v>
      </c>
      <c r="J44" s="364">
        <v>300</v>
      </c>
      <c r="K44" s="365">
        <v>192</v>
      </c>
    </row>
    <row r="45" spans="1:11" ht="14.4" customHeight="1" x14ac:dyDescent="0.3">
      <c r="A45" s="360" t="s">
        <v>382</v>
      </c>
      <c r="B45" s="361" t="s">
        <v>384</v>
      </c>
      <c r="C45" s="362" t="s">
        <v>390</v>
      </c>
      <c r="D45" s="363" t="s">
        <v>391</v>
      </c>
      <c r="E45" s="362" t="s">
        <v>650</v>
      </c>
      <c r="F45" s="363" t="s">
        <v>651</v>
      </c>
      <c r="G45" s="362" t="s">
        <v>734</v>
      </c>
      <c r="H45" s="362" t="s">
        <v>735</v>
      </c>
      <c r="I45" s="364">
        <v>0.69000000000000017</v>
      </c>
      <c r="J45" s="364">
        <v>1700</v>
      </c>
      <c r="K45" s="365">
        <v>1171</v>
      </c>
    </row>
    <row r="46" spans="1:11" ht="14.4" customHeight="1" x14ac:dyDescent="0.3">
      <c r="A46" s="360" t="s">
        <v>382</v>
      </c>
      <c r="B46" s="361" t="s">
        <v>384</v>
      </c>
      <c r="C46" s="362" t="s">
        <v>390</v>
      </c>
      <c r="D46" s="363" t="s">
        <v>391</v>
      </c>
      <c r="E46" s="362" t="s">
        <v>650</v>
      </c>
      <c r="F46" s="363" t="s">
        <v>651</v>
      </c>
      <c r="G46" s="362" t="s">
        <v>736</v>
      </c>
      <c r="H46" s="362" t="s">
        <v>737</v>
      </c>
      <c r="I46" s="364">
        <v>0.72200000000000009</v>
      </c>
      <c r="J46" s="364">
        <v>500</v>
      </c>
      <c r="K46" s="365">
        <v>361</v>
      </c>
    </row>
    <row r="47" spans="1:11" ht="14.4" customHeight="1" x14ac:dyDescent="0.3">
      <c r="A47" s="360" t="s">
        <v>382</v>
      </c>
      <c r="B47" s="361" t="s">
        <v>384</v>
      </c>
      <c r="C47" s="362" t="s">
        <v>390</v>
      </c>
      <c r="D47" s="363" t="s">
        <v>391</v>
      </c>
      <c r="E47" s="362" t="s">
        <v>650</v>
      </c>
      <c r="F47" s="363" t="s">
        <v>651</v>
      </c>
      <c r="G47" s="362" t="s">
        <v>738</v>
      </c>
      <c r="H47" s="362" t="s">
        <v>739</v>
      </c>
      <c r="I47" s="364">
        <v>16.21</v>
      </c>
      <c r="J47" s="364">
        <v>50</v>
      </c>
      <c r="K47" s="365">
        <v>810.7</v>
      </c>
    </row>
    <row r="48" spans="1:11" ht="14.4" customHeight="1" x14ac:dyDescent="0.3">
      <c r="A48" s="360" t="s">
        <v>382</v>
      </c>
      <c r="B48" s="361" t="s">
        <v>384</v>
      </c>
      <c r="C48" s="362" t="s">
        <v>390</v>
      </c>
      <c r="D48" s="363" t="s">
        <v>391</v>
      </c>
      <c r="E48" s="362" t="s">
        <v>650</v>
      </c>
      <c r="F48" s="363" t="s">
        <v>651</v>
      </c>
      <c r="G48" s="362" t="s">
        <v>740</v>
      </c>
      <c r="H48" s="362" t="s">
        <v>741</v>
      </c>
      <c r="I48" s="364">
        <v>11.01</v>
      </c>
      <c r="J48" s="364">
        <v>30</v>
      </c>
      <c r="K48" s="365">
        <v>330.3</v>
      </c>
    </row>
    <row r="49" spans="1:11" ht="14.4" customHeight="1" x14ac:dyDescent="0.3">
      <c r="A49" s="360" t="s">
        <v>382</v>
      </c>
      <c r="B49" s="361" t="s">
        <v>384</v>
      </c>
      <c r="C49" s="362" t="s">
        <v>390</v>
      </c>
      <c r="D49" s="363" t="s">
        <v>391</v>
      </c>
      <c r="E49" s="362" t="s">
        <v>650</v>
      </c>
      <c r="F49" s="363" t="s">
        <v>651</v>
      </c>
      <c r="G49" s="362" t="s">
        <v>742</v>
      </c>
      <c r="H49" s="362" t="s">
        <v>743</v>
      </c>
      <c r="I49" s="364">
        <v>11.01</v>
      </c>
      <c r="J49" s="364">
        <v>40</v>
      </c>
      <c r="K49" s="365">
        <v>440.4</v>
      </c>
    </row>
    <row r="50" spans="1:11" ht="14.4" customHeight="1" x14ac:dyDescent="0.3">
      <c r="A50" s="360" t="s">
        <v>382</v>
      </c>
      <c r="B50" s="361" t="s">
        <v>384</v>
      </c>
      <c r="C50" s="362" t="s">
        <v>390</v>
      </c>
      <c r="D50" s="363" t="s">
        <v>391</v>
      </c>
      <c r="E50" s="362" t="s">
        <v>650</v>
      </c>
      <c r="F50" s="363" t="s">
        <v>651</v>
      </c>
      <c r="G50" s="362" t="s">
        <v>744</v>
      </c>
      <c r="H50" s="362" t="s">
        <v>745</v>
      </c>
      <c r="I50" s="364">
        <v>11</v>
      </c>
      <c r="J50" s="364">
        <v>40</v>
      </c>
      <c r="K50" s="365">
        <v>440</v>
      </c>
    </row>
    <row r="51" spans="1:11" ht="14.4" customHeight="1" x14ac:dyDescent="0.3">
      <c r="A51" s="360" t="s">
        <v>382</v>
      </c>
      <c r="B51" s="361" t="s">
        <v>384</v>
      </c>
      <c r="C51" s="362" t="s">
        <v>390</v>
      </c>
      <c r="D51" s="363" t="s">
        <v>391</v>
      </c>
      <c r="E51" s="362" t="s">
        <v>650</v>
      </c>
      <c r="F51" s="363" t="s">
        <v>651</v>
      </c>
      <c r="G51" s="362" t="s">
        <v>746</v>
      </c>
      <c r="H51" s="362" t="s">
        <v>747</v>
      </c>
      <c r="I51" s="364">
        <v>10.38</v>
      </c>
      <c r="J51" s="364">
        <v>50</v>
      </c>
      <c r="K51" s="365">
        <v>519</v>
      </c>
    </row>
    <row r="52" spans="1:11" ht="14.4" customHeight="1" x14ac:dyDescent="0.3">
      <c r="A52" s="360" t="s">
        <v>382</v>
      </c>
      <c r="B52" s="361" t="s">
        <v>384</v>
      </c>
      <c r="C52" s="362" t="s">
        <v>390</v>
      </c>
      <c r="D52" s="363" t="s">
        <v>391</v>
      </c>
      <c r="E52" s="362" t="s">
        <v>650</v>
      </c>
      <c r="F52" s="363" t="s">
        <v>651</v>
      </c>
      <c r="G52" s="362" t="s">
        <v>748</v>
      </c>
      <c r="H52" s="362" t="s">
        <v>749</v>
      </c>
      <c r="I52" s="364">
        <v>10.55</v>
      </c>
      <c r="J52" s="364">
        <v>40</v>
      </c>
      <c r="K52" s="365">
        <v>422.04</v>
      </c>
    </row>
    <row r="53" spans="1:11" ht="14.4" customHeight="1" x14ac:dyDescent="0.3">
      <c r="A53" s="360" t="s">
        <v>382</v>
      </c>
      <c r="B53" s="361" t="s">
        <v>384</v>
      </c>
      <c r="C53" s="362" t="s">
        <v>390</v>
      </c>
      <c r="D53" s="363" t="s">
        <v>391</v>
      </c>
      <c r="E53" s="362" t="s">
        <v>652</v>
      </c>
      <c r="F53" s="363" t="s">
        <v>653</v>
      </c>
      <c r="G53" s="362" t="s">
        <v>750</v>
      </c>
      <c r="H53" s="362" t="s">
        <v>751</v>
      </c>
      <c r="I53" s="364">
        <v>90.75</v>
      </c>
      <c r="J53" s="364">
        <v>3</v>
      </c>
      <c r="K53" s="365">
        <v>272.25</v>
      </c>
    </row>
    <row r="54" spans="1:11" ht="14.4" customHeight="1" x14ac:dyDescent="0.3">
      <c r="A54" s="360" t="s">
        <v>382</v>
      </c>
      <c r="B54" s="361" t="s">
        <v>384</v>
      </c>
      <c r="C54" s="362" t="s">
        <v>390</v>
      </c>
      <c r="D54" s="363" t="s">
        <v>391</v>
      </c>
      <c r="E54" s="362" t="s">
        <v>652</v>
      </c>
      <c r="F54" s="363" t="s">
        <v>653</v>
      </c>
      <c r="G54" s="362" t="s">
        <v>752</v>
      </c>
      <c r="H54" s="362" t="s">
        <v>753</v>
      </c>
      <c r="I54" s="364">
        <v>556.13988082304002</v>
      </c>
      <c r="J54" s="364">
        <v>1</v>
      </c>
      <c r="K54" s="365">
        <v>556.13988082304002</v>
      </c>
    </row>
    <row r="55" spans="1:11" ht="14.4" customHeight="1" x14ac:dyDescent="0.3">
      <c r="A55" s="360" t="s">
        <v>382</v>
      </c>
      <c r="B55" s="361" t="s">
        <v>384</v>
      </c>
      <c r="C55" s="362" t="s">
        <v>390</v>
      </c>
      <c r="D55" s="363" t="s">
        <v>391</v>
      </c>
      <c r="E55" s="362" t="s">
        <v>652</v>
      </c>
      <c r="F55" s="363" t="s">
        <v>653</v>
      </c>
      <c r="G55" s="362" t="s">
        <v>754</v>
      </c>
      <c r="H55" s="362" t="s">
        <v>755</v>
      </c>
      <c r="I55" s="364">
        <v>720.99350152206603</v>
      </c>
      <c r="J55" s="364">
        <v>1</v>
      </c>
      <c r="K55" s="365">
        <v>720.99350152206603</v>
      </c>
    </row>
    <row r="56" spans="1:11" ht="14.4" customHeight="1" x14ac:dyDescent="0.3">
      <c r="A56" s="360" t="s">
        <v>382</v>
      </c>
      <c r="B56" s="361" t="s">
        <v>384</v>
      </c>
      <c r="C56" s="362" t="s">
        <v>390</v>
      </c>
      <c r="D56" s="363" t="s">
        <v>391</v>
      </c>
      <c r="E56" s="362" t="s">
        <v>652</v>
      </c>
      <c r="F56" s="363" t="s">
        <v>653</v>
      </c>
      <c r="G56" s="362" t="s">
        <v>756</v>
      </c>
      <c r="H56" s="362" t="s">
        <v>757</v>
      </c>
      <c r="I56" s="364">
        <v>943.8</v>
      </c>
      <c r="J56" s="364">
        <v>3</v>
      </c>
      <c r="K56" s="365">
        <v>2831.3999999999996</v>
      </c>
    </row>
    <row r="57" spans="1:11" ht="14.4" customHeight="1" x14ac:dyDescent="0.3">
      <c r="A57" s="360" t="s">
        <v>382</v>
      </c>
      <c r="B57" s="361" t="s">
        <v>384</v>
      </c>
      <c r="C57" s="362" t="s">
        <v>390</v>
      </c>
      <c r="D57" s="363" t="s">
        <v>391</v>
      </c>
      <c r="E57" s="362" t="s">
        <v>652</v>
      </c>
      <c r="F57" s="363" t="s">
        <v>653</v>
      </c>
      <c r="G57" s="362" t="s">
        <v>758</v>
      </c>
      <c r="H57" s="362" t="s">
        <v>759</v>
      </c>
      <c r="I57" s="364">
        <v>307.97000000000003</v>
      </c>
      <c r="J57" s="364">
        <v>5</v>
      </c>
      <c r="K57" s="365">
        <v>1539.8500000000001</v>
      </c>
    </row>
    <row r="58" spans="1:11" ht="14.4" customHeight="1" x14ac:dyDescent="0.3">
      <c r="A58" s="360" t="s">
        <v>382</v>
      </c>
      <c r="B58" s="361" t="s">
        <v>384</v>
      </c>
      <c r="C58" s="362" t="s">
        <v>390</v>
      </c>
      <c r="D58" s="363" t="s">
        <v>391</v>
      </c>
      <c r="E58" s="362" t="s">
        <v>652</v>
      </c>
      <c r="F58" s="363" t="s">
        <v>653</v>
      </c>
      <c r="G58" s="362" t="s">
        <v>760</v>
      </c>
      <c r="H58" s="362" t="s">
        <v>761</v>
      </c>
      <c r="I58" s="364">
        <v>108</v>
      </c>
      <c r="J58" s="364">
        <v>1</v>
      </c>
      <c r="K58" s="365">
        <v>108</v>
      </c>
    </row>
    <row r="59" spans="1:11" ht="14.4" customHeight="1" x14ac:dyDescent="0.3">
      <c r="A59" s="360" t="s">
        <v>382</v>
      </c>
      <c r="B59" s="361" t="s">
        <v>384</v>
      </c>
      <c r="C59" s="362" t="s">
        <v>390</v>
      </c>
      <c r="D59" s="363" t="s">
        <v>391</v>
      </c>
      <c r="E59" s="362" t="s">
        <v>652</v>
      </c>
      <c r="F59" s="363" t="s">
        <v>653</v>
      </c>
      <c r="G59" s="362" t="s">
        <v>762</v>
      </c>
      <c r="H59" s="362" t="s">
        <v>763</v>
      </c>
      <c r="I59" s="364">
        <v>197.676834068354</v>
      </c>
      <c r="J59" s="364">
        <v>1</v>
      </c>
      <c r="K59" s="365">
        <v>197.676834068354</v>
      </c>
    </row>
    <row r="60" spans="1:11" ht="14.4" customHeight="1" x14ac:dyDescent="0.3">
      <c r="A60" s="360" t="s">
        <v>382</v>
      </c>
      <c r="B60" s="361" t="s">
        <v>384</v>
      </c>
      <c r="C60" s="362" t="s">
        <v>394</v>
      </c>
      <c r="D60" s="363" t="s">
        <v>395</v>
      </c>
      <c r="E60" s="362" t="s">
        <v>642</v>
      </c>
      <c r="F60" s="363" t="s">
        <v>643</v>
      </c>
      <c r="G60" s="362" t="s">
        <v>764</v>
      </c>
      <c r="H60" s="362" t="s">
        <v>765</v>
      </c>
      <c r="I60" s="364">
        <v>0.49</v>
      </c>
      <c r="J60" s="364">
        <v>1000</v>
      </c>
      <c r="K60" s="365">
        <v>490</v>
      </c>
    </row>
    <row r="61" spans="1:11" ht="14.4" customHeight="1" x14ac:dyDescent="0.3">
      <c r="A61" s="360" t="s">
        <v>382</v>
      </c>
      <c r="B61" s="361" t="s">
        <v>384</v>
      </c>
      <c r="C61" s="362" t="s">
        <v>394</v>
      </c>
      <c r="D61" s="363" t="s">
        <v>395</v>
      </c>
      <c r="E61" s="362" t="s">
        <v>642</v>
      </c>
      <c r="F61" s="363" t="s">
        <v>643</v>
      </c>
      <c r="G61" s="362" t="s">
        <v>658</v>
      </c>
      <c r="H61" s="362" t="s">
        <v>659</v>
      </c>
      <c r="I61" s="364">
        <v>27.071428571428577</v>
      </c>
      <c r="J61" s="364">
        <v>27</v>
      </c>
      <c r="K61" s="365">
        <v>730.65000000000009</v>
      </c>
    </row>
    <row r="62" spans="1:11" ht="14.4" customHeight="1" x14ac:dyDescent="0.3">
      <c r="A62" s="360" t="s">
        <v>382</v>
      </c>
      <c r="B62" s="361" t="s">
        <v>384</v>
      </c>
      <c r="C62" s="362" t="s">
        <v>394</v>
      </c>
      <c r="D62" s="363" t="s">
        <v>395</v>
      </c>
      <c r="E62" s="362" t="s">
        <v>642</v>
      </c>
      <c r="F62" s="363" t="s">
        <v>643</v>
      </c>
      <c r="G62" s="362" t="s">
        <v>766</v>
      </c>
      <c r="H62" s="362" t="s">
        <v>767</v>
      </c>
      <c r="I62" s="364">
        <v>1.1599999999999999</v>
      </c>
      <c r="J62" s="364">
        <v>500</v>
      </c>
      <c r="K62" s="365">
        <v>580</v>
      </c>
    </row>
    <row r="63" spans="1:11" ht="14.4" customHeight="1" x14ac:dyDescent="0.3">
      <c r="A63" s="360" t="s">
        <v>382</v>
      </c>
      <c r="B63" s="361" t="s">
        <v>384</v>
      </c>
      <c r="C63" s="362" t="s">
        <v>394</v>
      </c>
      <c r="D63" s="363" t="s">
        <v>395</v>
      </c>
      <c r="E63" s="362" t="s">
        <v>642</v>
      </c>
      <c r="F63" s="363" t="s">
        <v>643</v>
      </c>
      <c r="G63" s="362" t="s">
        <v>664</v>
      </c>
      <c r="H63" s="362" t="s">
        <v>665</v>
      </c>
      <c r="I63" s="364">
        <v>26.72666666666667</v>
      </c>
      <c r="J63" s="364">
        <v>7</v>
      </c>
      <c r="K63" s="365">
        <v>186.68</v>
      </c>
    </row>
    <row r="64" spans="1:11" ht="14.4" customHeight="1" x14ac:dyDescent="0.3">
      <c r="A64" s="360" t="s">
        <v>382</v>
      </c>
      <c r="B64" s="361" t="s">
        <v>384</v>
      </c>
      <c r="C64" s="362" t="s">
        <v>394</v>
      </c>
      <c r="D64" s="363" t="s">
        <v>395</v>
      </c>
      <c r="E64" s="362" t="s">
        <v>642</v>
      </c>
      <c r="F64" s="363" t="s">
        <v>643</v>
      </c>
      <c r="G64" s="362" t="s">
        <v>768</v>
      </c>
      <c r="H64" s="362" t="s">
        <v>769</v>
      </c>
      <c r="I64" s="364">
        <v>98.4</v>
      </c>
      <c r="J64" s="364">
        <v>4</v>
      </c>
      <c r="K64" s="365">
        <v>393.6</v>
      </c>
    </row>
    <row r="65" spans="1:11" ht="14.4" customHeight="1" x14ac:dyDescent="0.3">
      <c r="A65" s="360" t="s">
        <v>382</v>
      </c>
      <c r="B65" s="361" t="s">
        <v>384</v>
      </c>
      <c r="C65" s="362" t="s">
        <v>394</v>
      </c>
      <c r="D65" s="363" t="s">
        <v>395</v>
      </c>
      <c r="E65" s="362" t="s">
        <v>644</v>
      </c>
      <c r="F65" s="363" t="s">
        <v>645</v>
      </c>
      <c r="G65" s="362" t="s">
        <v>770</v>
      </c>
      <c r="H65" s="362" t="s">
        <v>771</v>
      </c>
      <c r="I65" s="364">
        <v>0.41666666666666669</v>
      </c>
      <c r="J65" s="364">
        <v>1200</v>
      </c>
      <c r="K65" s="365">
        <v>499</v>
      </c>
    </row>
    <row r="66" spans="1:11" ht="14.4" customHeight="1" x14ac:dyDescent="0.3">
      <c r="A66" s="360" t="s">
        <v>382</v>
      </c>
      <c r="B66" s="361" t="s">
        <v>384</v>
      </c>
      <c r="C66" s="362" t="s">
        <v>394</v>
      </c>
      <c r="D66" s="363" t="s">
        <v>395</v>
      </c>
      <c r="E66" s="362" t="s">
        <v>644</v>
      </c>
      <c r="F66" s="363" t="s">
        <v>645</v>
      </c>
      <c r="G66" s="362" t="s">
        <v>772</v>
      </c>
      <c r="H66" s="362" t="s">
        <v>773</v>
      </c>
      <c r="I66" s="364">
        <v>4.45</v>
      </c>
      <c r="J66" s="364">
        <v>480</v>
      </c>
      <c r="K66" s="365">
        <v>2134.64</v>
      </c>
    </row>
    <row r="67" spans="1:11" ht="14.4" customHeight="1" x14ac:dyDescent="0.3">
      <c r="A67" s="360" t="s">
        <v>382</v>
      </c>
      <c r="B67" s="361" t="s">
        <v>384</v>
      </c>
      <c r="C67" s="362" t="s">
        <v>394</v>
      </c>
      <c r="D67" s="363" t="s">
        <v>395</v>
      </c>
      <c r="E67" s="362" t="s">
        <v>644</v>
      </c>
      <c r="F67" s="363" t="s">
        <v>645</v>
      </c>
      <c r="G67" s="362" t="s">
        <v>774</v>
      </c>
      <c r="H67" s="362" t="s">
        <v>775</v>
      </c>
      <c r="I67" s="364">
        <v>1.7850000000000001</v>
      </c>
      <c r="J67" s="364">
        <v>2800</v>
      </c>
      <c r="K67" s="365">
        <v>4998</v>
      </c>
    </row>
    <row r="68" spans="1:11" ht="14.4" customHeight="1" x14ac:dyDescent="0.3">
      <c r="A68" s="360" t="s">
        <v>382</v>
      </c>
      <c r="B68" s="361" t="s">
        <v>384</v>
      </c>
      <c r="C68" s="362" t="s">
        <v>394</v>
      </c>
      <c r="D68" s="363" t="s">
        <v>395</v>
      </c>
      <c r="E68" s="362" t="s">
        <v>644</v>
      </c>
      <c r="F68" s="363" t="s">
        <v>645</v>
      </c>
      <c r="G68" s="362" t="s">
        <v>776</v>
      </c>
      <c r="H68" s="362" t="s">
        <v>777</v>
      </c>
      <c r="I68" s="364">
        <v>0.57499999999999996</v>
      </c>
      <c r="J68" s="364">
        <v>800</v>
      </c>
      <c r="K68" s="365">
        <v>460</v>
      </c>
    </row>
    <row r="69" spans="1:11" ht="14.4" customHeight="1" x14ac:dyDescent="0.3">
      <c r="A69" s="360" t="s">
        <v>382</v>
      </c>
      <c r="B69" s="361" t="s">
        <v>384</v>
      </c>
      <c r="C69" s="362" t="s">
        <v>394</v>
      </c>
      <c r="D69" s="363" t="s">
        <v>395</v>
      </c>
      <c r="E69" s="362" t="s">
        <v>644</v>
      </c>
      <c r="F69" s="363" t="s">
        <v>645</v>
      </c>
      <c r="G69" s="362" t="s">
        <v>778</v>
      </c>
      <c r="H69" s="362" t="s">
        <v>779</v>
      </c>
      <c r="I69" s="364">
        <v>4.2300000000000004</v>
      </c>
      <c r="J69" s="364">
        <v>150</v>
      </c>
      <c r="K69" s="365">
        <v>634.5</v>
      </c>
    </row>
    <row r="70" spans="1:11" ht="14.4" customHeight="1" x14ac:dyDescent="0.3">
      <c r="A70" s="360" t="s">
        <v>382</v>
      </c>
      <c r="B70" s="361" t="s">
        <v>384</v>
      </c>
      <c r="C70" s="362" t="s">
        <v>394</v>
      </c>
      <c r="D70" s="363" t="s">
        <v>395</v>
      </c>
      <c r="E70" s="362" t="s">
        <v>644</v>
      </c>
      <c r="F70" s="363" t="s">
        <v>645</v>
      </c>
      <c r="G70" s="362" t="s">
        <v>708</v>
      </c>
      <c r="H70" s="362" t="s">
        <v>709</v>
      </c>
      <c r="I70" s="364">
        <v>14.9925</v>
      </c>
      <c r="J70" s="364">
        <v>108</v>
      </c>
      <c r="K70" s="365">
        <v>1619.1599999999999</v>
      </c>
    </row>
    <row r="71" spans="1:11" ht="14.4" customHeight="1" x14ac:dyDescent="0.3">
      <c r="A71" s="360" t="s">
        <v>382</v>
      </c>
      <c r="B71" s="361" t="s">
        <v>384</v>
      </c>
      <c r="C71" s="362" t="s">
        <v>394</v>
      </c>
      <c r="D71" s="363" t="s">
        <v>395</v>
      </c>
      <c r="E71" s="362" t="s">
        <v>644</v>
      </c>
      <c r="F71" s="363" t="s">
        <v>645</v>
      </c>
      <c r="G71" s="362" t="s">
        <v>780</v>
      </c>
      <c r="H71" s="362" t="s">
        <v>781</v>
      </c>
      <c r="I71" s="364">
        <v>12.1</v>
      </c>
      <c r="J71" s="364">
        <v>4</v>
      </c>
      <c r="K71" s="365">
        <v>48.4</v>
      </c>
    </row>
    <row r="72" spans="1:11" ht="14.4" customHeight="1" x14ac:dyDescent="0.3">
      <c r="A72" s="360" t="s">
        <v>382</v>
      </c>
      <c r="B72" s="361" t="s">
        <v>384</v>
      </c>
      <c r="C72" s="362" t="s">
        <v>394</v>
      </c>
      <c r="D72" s="363" t="s">
        <v>395</v>
      </c>
      <c r="E72" s="362" t="s">
        <v>644</v>
      </c>
      <c r="F72" s="363" t="s">
        <v>645</v>
      </c>
      <c r="G72" s="362" t="s">
        <v>782</v>
      </c>
      <c r="H72" s="362" t="s">
        <v>783</v>
      </c>
      <c r="I72" s="364">
        <v>25.526666666666671</v>
      </c>
      <c r="J72" s="364">
        <v>33</v>
      </c>
      <c r="K72" s="365">
        <v>842.39</v>
      </c>
    </row>
    <row r="73" spans="1:11" ht="14.4" customHeight="1" x14ac:dyDescent="0.3">
      <c r="A73" s="360" t="s">
        <v>382</v>
      </c>
      <c r="B73" s="361" t="s">
        <v>384</v>
      </c>
      <c r="C73" s="362" t="s">
        <v>394</v>
      </c>
      <c r="D73" s="363" t="s">
        <v>395</v>
      </c>
      <c r="E73" s="362" t="s">
        <v>644</v>
      </c>
      <c r="F73" s="363" t="s">
        <v>645</v>
      </c>
      <c r="G73" s="362" t="s">
        <v>784</v>
      </c>
      <c r="H73" s="362" t="s">
        <v>785</v>
      </c>
      <c r="I73" s="364">
        <v>2</v>
      </c>
      <c r="J73" s="364">
        <v>2200</v>
      </c>
      <c r="K73" s="365">
        <v>4392.7</v>
      </c>
    </row>
    <row r="74" spans="1:11" ht="14.4" customHeight="1" x14ac:dyDescent="0.3">
      <c r="A74" s="360" t="s">
        <v>382</v>
      </c>
      <c r="B74" s="361" t="s">
        <v>384</v>
      </c>
      <c r="C74" s="362" t="s">
        <v>394</v>
      </c>
      <c r="D74" s="363" t="s">
        <v>395</v>
      </c>
      <c r="E74" s="362" t="s">
        <v>644</v>
      </c>
      <c r="F74" s="363" t="s">
        <v>645</v>
      </c>
      <c r="G74" s="362" t="s">
        <v>786</v>
      </c>
      <c r="H74" s="362" t="s">
        <v>787</v>
      </c>
      <c r="I74" s="364">
        <v>1.83</v>
      </c>
      <c r="J74" s="364">
        <v>1400</v>
      </c>
      <c r="K74" s="365">
        <v>-2188.91</v>
      </c>
    </row>
    <row r="75" spans="1:11" ht="14.4" customHeight="1" x14ac:dyDescent="0.3">
      <c r="A75" s="360" t="s">
        <v>382</v>
      </c>
      <c r="B75" s="361" t="s">
        <v>384</v>
      </c>
      <c r="C75" s="362" t="s">
        <v>394</v>
      </c>
      <c r="D75" s="363" t="s">
        <v>395</v>
      </c>
      <c r="E75" s="362" t="s">
        <v>644</v>
      </c>
      <c r="F75" s="363" t="s">
        <v>645</v>
      </c>
      <c r="G75" s="362" t="s">
        <v>788</v>
      </c>
      <c r="H75" s="362" t="s">
        <v>789</v>
      </c>
      <c r="I75" s="364">
        <v>2181.4299999999998</v>
      </c>
      <c r="J75" s="364">
        <v>10</v>
      </c>
      <c r="K75" s="365">
        <v>21814.27</v>
      </c>
    </row>
    <row r="76" spans="1:11" ht="14.4" customHeight="1" x14ac:dyDescent="0.3">
      <c r="A76" s="360" t="s">
        <v>382</v>
      </c>
      <c r="B76" s="361" t="s">
        <v>384</v>
      </c>
      <c r="C76" s="362" t="s">
        <v>394</v>
      </c>
      <c r="D76" s="363" t="s">
        <v>395</v>
      </c>
      <c r="E76" s="362" t="s">
        <v>644</v>
      </c>
      <c r="F76" s="363" t="s">
        <v>645</v>
      </c>
      <c r="G76" s="362" t="s">
        <v>790</v>
      </c>
      <c r="H76" s="362" t="s">
        <v>791</v>
      </c>
      <c r="I76" s="364">
        <v>203.5</v>
      </c>
      <c r="J76" s="364">
        <v>2</v>
      </c>
      <c r="K76" s="365">
        <v>407</v>
      </c>
    </row>
    <row r="77" spans="1:11" ht="14.4" customHeight="1" x14ac:dyDescent="0.3">
      <c r="A77" s="360" t="s">
        <v>382</v>
      </c>
      <c r="B77" s="361" t="s">
        <v>384</v>
      </c>
      <c r="C77" s="362" t="s">
        <v>394</v>
      </c>
      <c r="D77" s="363" t="s">
        <v>395</v>
      </c>
      <c r="E77" s="362" t="s">
        <v>644</v>
      </c>
      <c r="F77" s="363" t="s">
        <v>645</v>
      </c>
      <c r="G77" s="362" t="s">
        <v>792</v>
      </c>
      <c r="H77" s="362" t="s">
        <v>793</v>
      </c>
      <c r="I77" s="364">
        <v>21.68</v>
      </c>
      <c r="J77" s="364">
        <v>500</v>
      </c>
      <c r="K77" s="365">
        <v>10842</v>
      </c>
    </row>
    <row r="78" spans="1:11" ht="14.4" customHeight="1" x14ac:dyDescent="0.3">
      <c r="A78" s="360" t="s">
        <v>382</v>
      </c>
      <c r="B78" s="361" t="s">
        <v>384</v>
      </c>
      <c r="C78" s="362" t="s">
        <v>394</v>
      </c>
      <c r="D78" s="363" t="s">
        <v>395</v>
      </c>
      <c r="E78" s="362" t="s">
        <v>644</v>
      </c>
      <c r="F78" s="363" t="s">
        <v>645</v>
      </c>
      <c r="G78" s="362" t="s">
        <v>794</v>
      </c>
      <c r="H78" s="362" t="s">
        <v>795</v>
      </c>
      <c r="I78" s="364">
        <v>44.164999999999999</v>
      </c>
      <c r="J78" s="364">
        <v>80</v>
      </c>
      <c r="K78" s="365">
        <v>3533.3</v>
      </c>
    </row>
    <row r="79" spans="1:11" ht="14.4" customHeight="1" x14ac:dyDescent="0.3">
      <c r="A79" s="360" t="s">
        <v>382</v>
      </c>
      <c r="B79" s="361" t="s">
        <v>384</v>
      </c>
      <c r="C79" s="362" t="s">
        <v>394</v>
      </c>
      <c r="D79" s="363" t="s">
        <v>395</v>
      </c>
      <c r="E79" s="362" t="s">
        <v>644</v>
      </c>
      <c r="F79" s="363" t="s">
        <v>645</v>
      </c>
      <c r="G79" s="362" t="s">
        <v>796</v>
      </c>
      <c r="H79" s="362" t="s">
        <v>797</v>
      </c>
      <c r="I79" s="364">
        <v>23849.1</v>
      </c>
      <c r="J79" s="364">
        <v>1</v>
      </c>
      <c r="K79" s="365">
        <v>23849.1</v>
      </c>
    </row>
    <row r="80" spans="1:11" ht="14.4" customHeight="1" x14ac:dyDescent="0.3">
      <c r="A80" s="360" t="s">
        <v>382</v>
      </c>
      <c r="B80" s="361" t="s">
        <v>384</v>
      </c>
      <c r="C80" s="362" t="s">
        <v>394</v>
      </c>
      <c r="D80" s="363" t="s">
        <v>395</v>
      </c>
      <c r="E80" s="362" t="s">
        <v>644</v>
      </c>
      <c r="F80" s="363" t="s">
        <v>645</v>
      </c>
      <c r="G80" s="362" t="s">
        <v>798</v>
      </c>
      <c r="H80" s="362" t="s">
        <v>799</v>
      </c>
      <c r="I80" s="364">
        <v>7499.58</v>
      </c>
      <c r="J80" s="364">
        <v>1</v>
      </c>
      <c r="K80" s="365">
        <v>7499.58</v>
      </c>
    </row>
    <row r="81" spans="1:11" ht="14.4" customHeight="1" x14ac:dyDescent="0.3">
      <c r="A81" s="360" t="s">
        <v>382</v>
      </c>
      <c r="B81" s="361" t="s">
        <v>384</v>
      </c>
      <c r="C81" s="362" t="s">
        <v>394</v>
      </c>
      <c r="D81" s="363" t="s">
        <v>395</v>
      </c>
      <c r="E81" s="362" t="s">
        <v>644</v>
      </c>
      <c r="F81" s="363" t="s">
        <v>645</v>
      </c>
      <c r="G81" s="362" t="s">
        <v>800</v>
      </c>
      <c r="H81" s="362" t="s">
        <v>801</v>
      </c>
      <c r="I81" s="364">
        <v>2037.92</v>
      </c>
      <c r="J81" s="364">
        <v>2</v>
      </c>
      <c r="K81" s="365">
        <v>4075.84</v>
      </c>
    </row>
    <row r="82" spans="1:11" ht="14.4" customHeight="1" x14ac:dyDescent="0.3">
      <c r="A82" s="360" t="s">
        <v>382</v>
      </c>
      <c r="B82" s="361" t="s">
        <v>384</v>
      </c>
      <c r="C82" s="362" t="s">
        <v>394</v>
      </c>
      <c r="D82" s="363" t="s">
        <v>395</v>
      </c>
      <c r="E82" s="362" t="s">
        <v>644</v>
      </c>
      <c r="F82" s="363" t="s">
        <v>645</v>
      </c>
      <c r="G82" s="362" t="s">
        <v>802</v>
      </c>
      <c r="H82" s="362" t="s">
        <v>803</v>
      </c>
      <c r="I82" s="364">
        <v>2469.34</v>
      </c>
      <c r="J82" s="364">
        <v>1</v>
      </c>
      <c r="K82" s="365">
        <v>2469.34</v>
      </c>
    </row>
    <row r="83" spans="1:11" ht="14.4" customHeight="1" x14ac:dyDescent="0.3">
      <c r="A83" s="360" t="s">
        <v>382</v>
      </c>
      <c r="B83" s="361" t="s">
        <v>384</v>
      </c>
      <c r="C83" s="362" t="s">
        <v>394</v>
      </c>
      <c r="D83" s="363" t="s">
        <v>395</v>
      </c>
      <c r="E83" s="362" t="s">
        <v>646</v>
      </c>
      <c r="F83" s="363" t="s">
        <v>647</v>
      </c>
      <c r="G83" s="362" t="s">
        <v>804</v>
      </c>
      <c r="H83" s="362" t="s">
        <v>805</v>
      </c>
      <c r="I83" s="364">
        <v>2.0866666666666664</v>
      </c>
      <c r="J83" s="364">
        <v>3072</v>
      </c>
      <c r="K83" s="365">
        <v>6416</v>
      </c>
    </row>
    <row r="84" spans="1:11" ht="14.4" customHeight="1" x14ac:dyDescent="0.3">
      <c r="A84" s="360" t="s">
        <v>382</v>
      </c>
      <c r="B84" s="361" t="s">
        <v>384</v>
      </c>
      <c r="C84" s="362" t="s">
        <v>394</v>
      </c>
      <c r="D84" s="363" t="s">
        <v>395</v>
      </c>
      <c r="E84" s="362" t="s">
        <v>646</v>
      </c>
      <c r="F84" s="363" t="s">
        <v>647</v>
      </c>
      <c r="G84" s="362" t="s">
        <v>806</v>
      </c>
      <c r="H84" s="362" t="s">
        <v>807</v>
      </c>
      <c r="I84" s="364">
        <v>0.27333333333333337</v>
      </c>
      <c r="J84" s="364">
        <v>4000</v>
      </c>
      <c r="K84" s="365">
        <v>1097.3000000000002</v>
      </c>
    </row>
    <row r="85" spans="1:11" ht="14.4" customHeight="1" x14ac:dyDescent="0.3">
      <c r="A85" s="360" t="s">
        <v>382</v>
      </c>
      <c r="B85" s="361" t="s">
        <v>384</v>
      </c>
      <c r="C85" s="362" t="s">
        <v>394</v>
      </c>
      <c r="D85" s="363" t="s">
        <v>395</v>
      </c>
      <c r="E85" s="362" t="s">
        <v>646</v>
      </c>
      <c r="F85" s="363" t="s">
        <v>647</v>
      </c>
      <c r="G85" s="362" t="s">
        <v>808</v>
      </c>
      <c r="H85" s="362" t="s">
        <v>809</v>
      </c>
      <c r="I85" s="364">
        <v>50.82</v>
      </c>
      <c r="J85" s="364">
        <v>10</v>
      </c>
      <c r="K85" s="365">
        <v>508.2</v>
      </c>
    </row>
    <row r="86" spans="1:11" ht="14.4" customHeight="1" x14ac:dyDescent="0.3">
      <c r="A86" s="360" t="s">
        <v>382</v>
      </c>
      <c r="B86" s="361" t="s">
        <v>384</v>
      </c>
      <c r="C86" s="362" t="s">
        <v>394</v>
      </c>
      <c r="D86" s="363" t="s">
        <v>395</v>
      </c>
      <c r="E86" s="362" t="s">
        <v>646</v>
      </c>
      <c r="F86" s="363" t="s">
        <v>647</v>
      </c>
      <c r="G86" s="362" t="s">
        <v>810</v>
      </c>
      <c r="H86" s="362" t="s">
        <v>811</v>
      </c>
      <c r="I86" s="364">
        <v>90.775000000000006</v>
      </c>
      <c r="J86" s="364">
        <v>3</v>
      </c>
      <c r="K86" s="365">
        <v>272.3</v>
      </c>
    </row>
    <row r="87" spans="1:11" ht="14.4" customHeight="1" x14ac:dyDescent="0.3">
      <c r="A87" s="360" t="s">
        <v>382</v>
      </c>
      <c r="B87" s="361" t="s">
        <v>384</v>
      </c>
      <c r="C87" s="362" t="s">
        <v>394</v>
      </c>
      <c r="D87" s="363" t="s">
        <v>395</v>
      </c>
      <c r="E87" s="362" t="s">
        <v>646</v>
      </c>
      <c r="F87" s="363" t="s">
        <v>647</v>
      </c>
      <c r="G87" s="362" t="s">
        <v>812</v>
      </c>
      <c r="H87" s="362" t="s">
        <v>813</v>
      </c>
      <c r="I87" s="364">
        <v>6.86</v>
      </c>
      <c r="J87" s="364">
        <v>360</v>
      </c>
      <c r="K87" s="365">
        <v>2468.5</v>
      </c>
    </row>
    <row r="88" spans="1:11" ht="14.4" customHeight="1" x14ac:dyDescent="0.3">
      <c r="A88" s="360" t="s">
        <v>382</v>
      </c>
      <c r="B88" s="361" t="s">
        <v>384</v>
      </c>
      <c r="C88" s="362" t="s">
        <v>394</v>
      </c>
      <c r="D88" s="363" t="s">
        <v>395</v>
      </c>
      <c r="E88" s="362" t="s">
        <v>646</v>
      </c>
      <c r="F88" s="363" t="s">
        <v>647</v>
      </c>
      <c r="G88" s="362" t="s">
        <v>814</v>
      </c>
      <c r="H88" s="362" t="s">
        <v>815</v>
      </c>
      <c r="I88" s="364">
        <v>1.3911111111111112</v>
      </c>
      <c r="J88" s="364">
        <v>5700</v>
      </c>
      <c r="K88" s="365">
        <v>7924</v>
      </c>
    </row>
    <row r="89" spans="1:11" ht="14.4" customHeight="1" x14ac:dyDescent="0.3">
      <c r="A89" s="360" t="s">
        <v>382</v>
      </c>
      <c r="B89" s="361" t="s">
        <v>384</v>
      </c>
      <c r="C89" s="362" t="s">
        <v>394</v>
      </c>
      <c r="D89" s="363" t="s">
        <v>395</v>
      </c>
      <c r="E89" s="362" t="s">
        <v>646</v>
      </c>
      <c r="F89" s="363" t="s">
        <v>647</v>
      </c>
      <c r="G89" s="362" t="s">
        <v>816</v>
      </c>
      <c r="H89" s="362" t="s">
        <v>817</v>
      </c>
      <c r="I89" s="364">
        <v>0.40500000000000003</v>
      </c>
      <c r="J89" s="364">
        <v>23000</v>
      </c>
      <c r="K89" s="365">
        <v>9269.56</v>
      </c>
    </row>
    <row r="90" spans="1:11" ht="14.4" customHeight="1" x14ac:dyDescent="0.3">
      <c r="A90" s="360" t="s">
        <v>382</v>
      </c>
      <c r="B90" s="361" t="s">
        <v>384</v>
      </c>
      <c r="C90" s="362" t="s">
        <v>394</v>
      </c>
      <c r="D90" s="363" t="s">
        <v>395</v>
      </c>
      <c r="E90" s="362" t="s">
        <v>646</v>
      </c>
      <c r="F90" s="363" t="s">
        <v>647</v>
      </c>
      <c r="G90" s="362" t="s">
        <v>818</v>
      </c>
      <c r="H90" s="362" t="s">
        <v>819</v>
      </c>
      <c r="I90" s="364">
        <v>0.11899999999999999</v>
      </c>
      <c r="J90" s="364">
        <v>36000</v>
      </c>
      <c r="K90" s="365">
        <v>4280</v>
      </c>
    </row>
    <row r="91" spans="1:11" ht="14.4" customHeight="1" x14ac:dyDescent="0.3">
      <c r="A91" s="360" t="s">
        <v>382</v>
      </c>
      <c r="B91" s="361" t="s">
        <v>384</v>
      </c>
      <c r="C91" s="362" t="s">
        <v>394</v>
      </c>
      <c r="D91" s="363" t="s">
        <v>395</v>
      </c>
      <c r="E91" s="362" t="s">
        <v>646</v>
      </c>
      <c r="F91" s="363" t="s">
        <v>647</v>
      </c>
      <c r="G91" s="362" t="s">
        <v>820</v>
      </c>
      <c r="H91" s="362" t="s">
        <v>821</v>
      </c>
      <c r="I91" s="364">
        <v>1.3533333333333335</v>
      </c>
      <c r="J91" s="364">
        <v>9000</v>
      </c>
      <c r="K91" s="365">
        <v>12124.2</v>
      </c>
    </row>
    <row r="92" spans="1:11" ht="14.4" customHeight="1" x14ac:dyDescent="0.3">
      <c r="A92" s="360" t="s">
        <v>382</v>
      </c>
      <c r="B92" s="361" t="s">
        <v>384</v>
      </c>
      <c r="C92" s="362" t="s">
        <v>394</v>
      </c>
      <c r="D92" s="363" t="s">
        <v>395</v>
      </c>
      <c r="E92" s="362" t="s">
        <v>646</v>
      </c>
      <c r="F92" s="363" t="s">
        <v>647</v>
      </c>
      <c r="G92" s="362" t="s">
        <v>822</v>
      </c>
      <c r="H92" s="362" t="s">
        <v>823</v>
      </c>
      <c r="I92" s="364">
        <v>19.329999999999998</v>
      </c>
      <c r="J92" s="364">
        <v>360</v>
      </c>
      <c r="K92" s="365">
        <v>6957.5</v>
      </c>
    </row>
    <row r="93" spans="1:11" ht="14.4" customHeight="1" x14ac:dyDescent="0.3">
      <c r="A93" s="360" t="s">
        <v>382</v>
      </c>
      <c r="B93" s="361" t="s">
        <v>384</v>
      </c>
      <c r="C93" s="362" t="s">
        <v>394</v>
      </c>
      <c r="D93" s="363" t="s">
        <v>395</v>
      </c>
      <c r="E93" s="362" t="s">
        <v>646</v>
      </c>
      <c r="F93" s="363" t="s">
        <v>647</v>
      </c>
      <c r="G93" s="362" t="s">
        <v>824</v>
      </c>
      <c r="H93" s="362" t="s">
        <v>825</v>
      </c>
      <c r="I93" s="364">
        <v>90.97</v>
      </c>
      <c r="J93" s="364">
        <v>50</v>
      </c>
      <c r="K93" s="365">
        <v>4548.3900000000003</v>
      </c>
    </row>
    <row r="94" spans="1:11" ht="14.4" customHeight="1" x14ac:dyDescent="0.3">
      <c r="A94" s="360" t="s">
        <v>382</v>
      </c>
      <c r="B94" s="361" t="s">
        <v>384</v>
      </c>
      <c r="C94" s="362" t="s">
        <v>394</v>
      </c>
      <c r="D94" s="363" t="s">
        <v>395</v>
      </c>
      <c r="E94" s="362" t="s">
        <v>646</v>
      </c>
      <c r="F94" s="363" t="s">
        <v>647</v>
      </c>
      <c r="G94" s="362" t="s">
        <v>826</v>
      </c>
      <c r="H94" s="362" t="s">
        <v>827</v>
      </c>
      <c r="I94" s="364">
        <v>2.06</v>
      </c>
      <c r="J94" s="364">
        <v>1024</v>
      </c>
      <c r="K94" s="365">
        <v>2105</v>
      </c>
    </row>
    <row r="95" spans="1:11" ht="14.4" customHeight="1" x14ac:dyDescent="0.3">
      <c r="A95" s="360" t="s">
        <v>382</v>
      </c>
      <c r="B95" s="361" t="s">
        <v>384</v>
      </c>
      <c r="C95" s="362" t="s">
        <v>394</v>
      </c>
      <c r="D95" s="363" t="s">
        <v>395</v>
      </c>
      <c r="E95" s="362" t="s">
        <v>646</v>
      </c>
      <c r="F95" s="363" t="s">
        <v>647</v>
      </c>
      <c r="G95" s="362" t="s">
        <v>828</v>
      </c>
      <c r="H95" s="362" t="s">
        <v>829</v>
      </c>
      <c r="I95" s="364">
        <v>33.880000000000003</v>
      </c>
      <c r="J95" s="364">
        <v>10</v>
      </c>
      <c r="K95" s="365">
        <v>338.8</v>
      </c>
    </row>
    <row r="96" spans="1:11" ht="14.4" customHeight="1" x14ac:dyDescent="0.3">
      <c r="A96" s="360" t="s">
        <v>382</v>
      </c>
      <c r="B96" s="361" t="s">
        <v>384</v>
      </c>
      <c r="C96" s="362" t="s">
        <v>394</v>
      </c>
      <c r="D96" s="363" t="s">
        <v>395</v>
      </c>
      <c r="E96" s="362" t="s">
        <v>646</v>
      </c>
      <c r="F96" s="363" t="s">
        <v>647</v>
      </c>
      <c r="G96" s="362" t="s">
        <v>830</v>
      </c>
      <c r="H96" s="362" t="s">
        <v>831</v>
      </c>
      <c r="I96" s="364">
        <v>33.880000000000003</v>
      </c>
      <c r="J96" s="364">
        <v>10</v>
      </c>
      <c r="K96" s="365">
        <v>338.8</v>
      </c>
    </row>
    <row r="97" spans="1:11" ht="14.4" customHeight="1" x14ac:dyDescent="0.3">
      <c r="A97" s="360" t="s">
        <v>382</v>
      </c>
      <c r="B97" s="361" t="s">
        <v>384</v>
      </c>
      <c r="C97" s="362" t="s">
        <v>394</v>
      </c>
      <c r="D97" s="363" t="s">
        <v>395</v>
      </c>
      <c r="E97" s="362" t="s">
        <v>646</v>
      </c>
      <c r="F97" s="363" t="s">
        <v>647</v>
      </c>
      <c r="G97" s="362" t="s">
        <v>832</v>
      </c>
      <c r="H97" s="362" t="s">
        <v>833</v>
      </c>
      <c r="I97" s="364">
        <v>21.78</v>
      </c>
      <c r="J97" s="364">
        <v>375</v>
      </c>
      <c r="K97" s="365">
        <v>7865</v>
      </c>
    </row>
    <row r="98" spans="1:11" ht="14.4" customHeight="1" x14ac:dyDescent="0.3">
      <c r="A98" s="360" t="s">
        <v>382</v>
      </c>
      <c r="B98" s="361" t="s">
        <v>384</v>
      </c>
      <c r="C98" s="362" t="s">
        <v>394</v>
      </c>
      <c r="D98" s="363" t="s">
        <v>395</v>
      </c>
      <c r="E98" s="362" t="s">
        <v>646</v>
      </c>
      <c r="F98" s="363" t="s">
        <v>647</v>
      </c>
      <c r="G98" s="362" t="s">
        <v>834</v>
      </c>
      <c r="H98" s="362" t="s">
        <v>835</v>
      </c>
      <c r="I98" s="364">
        <v>0.38</v>
      </c>
      <c r="J98" s="364">
        <v>2000</v>
      </c>
      <c r="K98" s="365">
        <v>750.2</v>
      </c>
    </row>
    <row r="99" spans="1:11" ht="14.4" customHeight="1" x14ac:dyDescent="0.3">
      <c r="A99" s="360" t="s">
        <v>382</v>
      </c>
      <c r="B99" s="361" t="s">
        <v>384</v>
      </c>
      <c r="C99" s="362" t="s">
        <v>394</v>
      </c>
      <c r="D99" s="363" t="s">
        <v>395</v>
      </c>
      <c r="E99" s="362" t="s">
        <v>646</v>
      </c>
      <c r="F99" s="363" t="s">
        <v>647</v>
      </c>
      <c r="G99" s="362" t="s">
        <v>836</v>
      </c>
      <c r="H99" s="362" t="s">
        <v>837</v>
      </c>
      <c r="I99" s="364">
        <v>0.496</v>
      </c>
      <c r="J99" s="364">
        <v>6500</v>
      </c>
      <c r="K99" s="365">
        <v>3267.1</v>
      </c>
    </row>
    <row r="100" spans="1:11" ht="14.4" customHeight="1" x14ac:dyDescent="0.3">
      <c r="A100" s="360" t="s">
        <v>382</v>
      </c>
      <c r="B100" s="361" t="s">
        <v>384</v>
      </c>
      <c r="C100" s="362" t="s">
        <v>394</v>
      </c>
      <c r="D100" s="363" t="s">
        <v>395</v>
      </c>
      <c r="E100" s="362" t="s">
        <v>648</v>
      </c>
      <c r="F100" s="363" t="s">
        <v>649</v>
      </c>
      <c r="G100" s="362" t="s">
        <v>722</v>
      </c>
      <c r="H100" s="362" t="s">
        <v>723</v>
      </c>
      <c r="I100" s="364">
        <v>0.29874999999999996</v>
      </c>
      <c r="J100" s="364">
        <v>1600</v>
      </c>
      <c r="K100" s="365">
        <v>478</v>
      </c>
    </row>
    <row r="101" spans="1:11" ht="14.4" customHeight="1" x14ac:dyDescent="0.3">
      <c r="A101" s="360" t="s">
        <v>382</v>
      </c>
      <c r="B101" s="361" t="s">
        <v>384</v>
      </c>
      <c r="C101" s="362" t="s">
        <v>394</v>
      </c>
      <c r="D101" s="363" t="s">
        <v>395</v>
      </c>
      <c r="E101" s="362" t="s">
        <v>650</v>
      </c>
      <c r="F101" s="363" t="s">
        <v>651</v>
      </c>
      <c r="G101" s="362" t="s">
        <v>732</v>
      </c>
      <c r="H101" s="362" t="s">
        <v>733</v>
      </c>
      <c r="I101" s="364">
        <v>0.69375000000000009</v>
      </c>
      <c r="J101" s="364">
        <v>2100</v>
      </c>
      <c r="K101" s="365">
        <v>1474</v>
      </c>
    </row>
    <row r="102" spans="1:11" ht="14.4" customHeight="1" x14ac:dyDescent="0.3">
      <c r="A102" s="360" t="s">
        <v>382</v>
      </c>
      <c r="B102" s="361" t="s">
        <v>384</v>
      </c>
      <c r="C102" s="362" t="s">
        <v>394</v>
      </c>
      <c r="D102" s="363" t="s">
        <v>395</v>
      </c>
      <c r="E102" s="362" t="s">
        <v>650</v>
      </c>
      <c r="F102" s="363" t="s">
        <v>651</v>
      </c>
      <c r="G102" s="362" t="s">
        <v>734</v>
      </c>
      <c r="H102" s="362" t="s">
        <v>735</v>
      </c>
      <c r="I102" s="364">
        <v>0.70374999999999999</v>
      </c>
      <c r="J102" s="364">
        <v>2100</v>
      </c>
      <c r="K102" s="365">
        <v>1479</v>
      </c>
    </row>
    <row r="103" spans="1:11" ht="14.4" customHeight="1" x14ac:dyDescent="0.3">
      <c r="A103" s="360" t="s">
        <v>382</v>
      </c>
      <c r="B103" s="361" t="s">
        <v>384</v>
      </c>
      <c r="C103" s="362" t="s">
        <v>394</v>
      </c>
      <c r="D103" s="363" t="s">
        <v>395</v>
      </c>
      <c r="E103" s="362" t="s">
        <v>650</v>
      </c>
      <c r="F103" s="363" t="s">
        <v>651</v>
      </c>
      <c r="G103" s="362" t="s">
        <v>736</v>
      </c>
      <c r="H103" s="362" t="s">
        <v>737</v>
      </c>
      <c r="I103" s="364">
        <v>0.70833333333333337</v>
      </c>
      <c r="J103" s="364">
        <v>800</v>
      </c>
      <c r="K103" s="365">
        <v>554</v>
      </c>
    </row>
    <row r="104" spans="1:11" ht="14.4" customHeight="1" x14ac:dyDescent="0.3">
      <c r="A104" s="360" t="s">
        <v>382</v>
      </c>
      <c r="B104" s="361" t="s">
        <v>384</v>
      </c>
      <c r="C104" s="362" t="s">
        <v>394</v>
      </c>
      <c r="D104" s="363" t="s">
        <v>395</v>
      </c>
      <c r="E104" s="362" t="s">
        <v>650</v>
      </c>
      <c r="F104" s="363" t="s">
        <v>651</v>
      </c>
      <c r="G104" s="362" t="s">
        <v>838</v>
      </c>
      <c r="H104" s="362" t="s">
        <v>839</v>
      </c>
      <c r="I104" s="364">
        <v>7.43</v>
      </c>
      <c r="J104" s="364">
        <v>350</v>
      </c>
      <c r="K104" s="365">
        <v>2600.5</v>
      </c>
    </row>
    <row r="105" spans="1:11" ht="14.4" customHeight="1" x14ac:dyDescent="0.3">
      <c r="A105" s="360" t="s">
        <v>382</v>
      </c>
      <c r="B105" s="361" t="s">
        <v>384</v>
      </c>
      <c r="C105" s="362" t="s">
        <v>394</v>
      </c>
      <c r="D105" s="363" t="s">
        <v>395</v>
      </c>
      <c r="E105" s="362" t="s">
        <v>652</v>
      </c>
      <c r="F105" s="363" t="s">
        <v>653</v>
      </c>
      <c r="G105" s="362" t="s">
        <v>840</v>
      </c>
      <c r="H105" s="362" t="s">
        <v>841</v>
      </c>
      <c r="I105" s="364">
        <v>613.39200000000005</v>
      </c>
      <c r="J105" s="364">
        <v>1</v>
      </c>
      <c r="K105" s="365">
        <v>613.39200000000005</v>
      </c>
    </row>
    <row r="106" spans="1:11" ht="14.4" customHeight="1" x14ac:dyDescent="0.3">
      <c r="A106" s="360" t="s">
        <v>382</v>
      </c>
      <c r="B106" s="361" t="s">
        <v>384</v>
      </c>
      <c r="C106" s="362" t="s">
        <v>394</v>
      </c>
      <c r="D106" s="363" t="s">
        <v>395</v>
      </c>
      <c r="E106" s="362" t="s">
        <v>652</v>
      </c>
      <c r="F106" s="363" t="s">
        <v>653</v>
      </c>
      <c r="G106" s="362" t="s">
        <v>842</v>
      </c>
      <c r="H106" s="362" t="s">
        <v>843</v>
      </c>
      <c r="I106" s="364">
        <v>110.952</v>
      </c>
      <c r="J106" s="364">
        <v>5</v>
      </c>
      <c r="K106" s="365">
        <v>554.76</v>
      </c>
    </row>
    <row r="107" spans="1:11" ht="14.4" customHeight="1" x14ac:dyDescent="0.3">
      <c r="A107" s="360" t="s">
        <v>382</v>
      </c>
      <c r="B107" s="361" t="s">
        <v>384</v>
      </c>
      <c r="C107" s="362" t="s">
        <v>394</v>
      </c>
      <c r="D107" s="363" t="s">
        <v>395</v>
      </c>
      <c r="E107" s="362" t="s">
        <v>652</v>
      </c>
      <c r="F107" s="363" t="s">
        <v>653</v>
      </c>
      <c r="G107" s="362" t="s">
        <v>844</v>
      </c>
      <c r="H107" s="362" t="s">
        <v>845</v>
      </c>
      <c r="I107" s="364">
        <v>135.82249999999999</v>
      </c>
      <c r="J107" s="364">
        <v>12</v>
      </c>
      <c r="K107" s="365">
        <v>1623.8200000000002</v>
      </c>
    </row>
    <row r="108" spans="1:11" ht="14.4" customHeight="1" x14ac:dyDescent="0.3">
      <c r="A108" s="360" t="s">
        <v>382</v>
      </c>
      <c r="B108" s="361" t="s">
        <v>384</v>
      </c>
      <c r="C108" s="362" t="s">
        <v>394</v>
      </c>
      <c r="D108" s="363" t="s">
        <v>395</v>
      </c>
      <c r="E108" s="362" t="s">
        <v>652</v>
      </c>
      <c r="F108" s="363" t="s">
        <v>653</v>
      </c>
      <c r="G108" s="362" t="s">
        <v>750</v>
      </c>
      <c r="H108" s="362" t="s">
        <v>751</v>
      </c>
      <c r="I108" s="364">
        <v>91.15333333333335</v>
      </c>
      <c r="J108" s="364">
        <v>20</v>
      </c>
      <c r="K108" s="365">
        <v>1819.8400000000001</v>
      </c>
    </row>
    <row r="109" spans="1:11" ht="14.4" customHeight="1" x14ac:dyDescent="0.3">
      <c r="A109" s="360" t="s">
        <v>382</v>
      </c>
      <c r="B109" s="361" t="s">
        <v>384</v>
      </c>
      <c r="C109" s="362" t="s">
        <v>394</v>
      </c>
      <c r="D109" s="363" t="s">
        <v>395</v>
      </c>
      <c r="E109" s="362" t="s">
        <v>652</v>
      </c>
      <c r="F109" s="363" t="s">
        <v>653</v>
      </c>
      <c r="G109" s="362" t="s">
        <v>846</v>
      </c>
      <c r="H109" s="362" t="s">
        <v>847</v>
      </c>
      <c r="I109" s="364">
        <v>131.09579204597651</v>
      </c>
      <c r="J109" s="364">
        <v>2</v>
      </c>
      <c r="K109" s="365">
        <v>262.19158409195302</v>
      </c>
    </row>
    <row r="110" spans="1:11" ht="14.4" customHeight="1" x14ac:dyDescent="0.3">
      <c r="A110" s="360" t="s">
        <v>382</v>
      </c>
      <c r="B110" s="361" t="s">
        <v>384</v>
      </c>
      <c r="C110" s="362" t="s">
        <v>394</v>
      </c>
      <c r="D110" s="363" t="s">
        <v>395</v>
      </c>
      <c r="E110" s="362" t="s">
        <v>652</v>
      </c>
      <c r="F110" s="363" t="s">
        <v>653</v>
      </c>
      <c r="G110" s="362" t="s">
        <v>752</v>
      </c>
      <c r="H110" s="362" t="s">
        <v>753</v>
      </c>
      <c r="I110" s="364">
        <v>556.13964814000406</v>
      </c>
      <c r="J110" s="364">
        <v>1</v>
      </c>
      <c r="K110" s="365">
        <v>556.13964814000406</v>
      </c>
    </row>
    <row r="111" spans="1:11" ht="14.4" customHeight="1" x14ac:dyDescent="0.3">
      <c r="A111" s="360" t="s">
        <v>382</v>
      </c>
      <c r="B111" s="361" t="s">
        <v>384</v>
      </c>
      <c r="C111" s="362" t="s">
        <v>394</v>
      </c>
      <c r="D111" s="363" t="s">
        <v>395</v>
      </c>
      <c r="E111" s="362" t="s">
        <v>652</v>
      </c>
      <c r="F111" s="363" t="s">
        <v>653</v>
      </c>
      <c r="G111" s="362" t="s">
        <v>754</v>
      </c>
      <c r="H111" s="362" t="s">
        <v>755</v>
      </c>
      <c r="I111" s="364">
        <v>767.69116423455</v>
      </c>
      <c r="J111" s="364">
        <v>3</v>
      </c>
      <c r="K111" s="365">
        <v>2303.0734927036501</v>
      </c>
    </row>
    <row r="112" spans="1:11" ht="14.4" customHeight="1" x14ac:dyDescent="0.3">
      <c r="A112" s="360" t="s">
        <v>382</v>
      </c>
      <c r="B112" s="361" t="s">
        <v>384</v>
      </c>
      <c r="C112" s="362" t="s">
        <v>394</v>
      </c>
      <c r="D112" s="363" t="s">
        <v>395</v>
      </c>
      <c r="E112" s="362" t="s">
        <v>652</v>
      </c>
      <c r="F112" s="363" t="s">
        <v>653</v>
      </c>
      <c r="G112" s="362" t="s">
        <v>758</v>
      </c>
      <c r="H112" s="362" t="s">
        <v>759</v>
      </c>
      <c r="I112" s="364">
        <v>312.46499999999975</v>
      </c>
      <c r="J112" s="364">
        <v>20</v>
      </c>
      <c r="K112" s="365">
        <v>6249.2999999999956</v>
      </c>
    </row>
    <row r="113" spans="1:11" ht="14.4" customHeight="1" x14ac:dyDescent="0.3">
      <c r="A113" s="360" t="s">
        <v>382</v>
      </c>
      <c r="B113" s="361" t="s">
        <v>384</v>
      </c>
      <c r="C113" s="362" t="s">
        <v>394</v>
      </c>
      <c r="D113" s="363" t="s">
        <v>395</v>
      </c>
      <c r="E113" s="362" t="s">
        <v>652</v>
      </c>
      <c r="F113" s="363" t="s">
        <v>653</v>
      </c>
      <c r="G113" s="362" t="s">
        <v>762</v>
      </c>
      <c r="H113" s="362" t="s">
        <v>763</v>
      </c>
      <c r="I113" s="364">
        <v>196.78504955934403</v>
      </c>
      <c r="J113" s="364">
        <v>40</v>
      </c>
      <c r="K113" s="365">
        <v>7679.6401905765033</v>
      </c>
    </row>
    <row r="114" spans="1:11" ht="14.4" customHeight="1" x14ac:dyDescent="0.3">
      <c r="A114" s="360" t="s">
        <v>382</v>
      </c>
      <c r="B114" s="361" t="s">
        <v>384</v>
      </c>
      <c r="C114" s="362" t="s">
        <v>394</v>
      </c>
      <c r="D114" s="363" t="s">
        <v>395</v>
      </c>
      <c r="E114" s="362" t="s">
        <v>652</v>
      </c>
      <c r="F114" s="363" t="s">
        <v>653</v>
      </c>
      <c r="G114" s="362" t="s">
        <v>848</v>
      </c>
      <c r="H114" s="362" t="s">
        <v>849</v>
      </c>
      <c r="I114" s="364">
        <v>2258.8973529539426</v>
      </c>
      <c r="J114" s="364">
        <v>8</v>
      </c>
      <c r="K114" s="365">
        <v>18154.841470677598</v>
      </c>
    </row>
    <row r="115" spans="1:11" ht="14.4" customHeight="1" x14ac:dyDescent="0.3">
      <c r="A115" s="360" t="s">
        <v>382</v>
      </c>
      <c r="B115" s="361" t="s">
        <v>384</v>
      </c>
      <c r="C115" s="362" t="s">
        <v>394</v>
      </c>
      <c r="D115" s="363" t="s">
        <v>395</v>
      </c>
      <c r="E115" s="362" t="s">
        <v>652</v>
      </c>
      <c r="F115" s="363" t="s">
        <v>653</v>
      </c>
      <c r="G115" s="362" t="s">
        <v>850</v>
      </c>
      <c r="H115" s="362" t="s">
        <v>851</v>
      </c>
      <c r="I115" s="364">
        <v>2722.9917830826498</v>
      </c>
      <c r="J115" s="364">
        <v>13</v>
      </c>
      <c r="K115" s="365">
        <v>35135.378529322399</v>
      </c>
    </row>
    <row r="116" spans="1:11" ht="14.4" customHeight="1" x14ac:dyDescent="0.3">
      <c r="A116" s="360" t="s">
        <v>382</v>
      </c>
      <c r="B116" s="361" t="s">
        <v>384</v>
      </c>
      <c r="C116" s="362" t="s">
        <v>394</v>
      </c>
      <c r="D116" s="363" t="s">
        <v>395</v>
      </c>
      <c r="E116" s="362" t="s">
        <v>652</v>
      </c>
      <c r="F116" s="363" t="s">
        <v>653</v>
      </c>
      <c r="G116" s="362" t="s">
        <v>852</v>
      </c>
      <c r="H116" s="362" t="s">
        <v>853</v>
      </c>
      <c r="I116" s="364">
        <v>6724.6961526406003</v>
      </c>
      <c r="J116" s="364">
        <v>2</v>
      </c>
      <c r="K116" s="365">
        <v>13449.392305281201</v>
      </c>
    </row>
    <row r="117" spans="1:11" ht="14.4" customHeight="1" x14ac:dyDescent="0.3">
      <c r="A117" s="360" t="s">
        <v>382</v>
      </c>
      <c r="B117" s="361" t="s">
        <v>384</v>
      </c>
      <c r="C117" s="362" t="s">
        <v>394</v>
      </c>
      <c r="D117" s="363" t="s">
        <v>395</v>
      </c>
      <c r="E117" s="362" t="s">
        <v>652</v>
      </c>
      <c r="F117" s="363" t="s">
        <v>653</v>
      </c>
      <c r="G117" s="362" t="s">
        <v>854</v>
      </c>
      <c r="H117" s="362" t="s">
        <v>855</v>
      </c>
      <c r="I117" s="364">
        <v>8347.330389437524</v>
      </c>
      <c r="J117" s="364">
        <v>2</v>
      </c>
      <c r="K117" s="365">
        <v>16694.660778875048</v>
      </c>
    </row>
    <row r="118" spans="1:11" ht="14.4" customHeight="1" x14ac:dyDescent="0.3">
      <c r="A118" s="360" t="s">
        <v>382</v>
      </c>
      <c r="B118" s="361" t="s">
        <v>384</v>
      </c>
      <c r="C118" s="362" t="s">
        <v>394</v>
      </c>
      <c r="D118" s="363" t="s">
        <v>395</v>
      </c>
      <c r="E118" s="362" t="s">
        <v>652</v>
      </c>
      <c r="F118" s="363" t="s">
        <v>653</v>
      </c>
      <c r="G118" s="362" t="s">
        <v>856</v>
      </c>
      <c r="H118" s="362" t="s">
        <v>857</v>
      </c>
      <c r="I118" s="364">
        <v>9879.8682960715651</v>
      </c>
      <c r="J118" s="364">
        <v>2</v>
      </c>
      <c r="K118" s="365">
        <v>19759.73659214313</v>
      </c>
    </row>
    <row r="119" spans="1:11" ht="14.4" customHeight="1" x14ac:dyDescent="0.3">
      <c r="A119" s="360" t="s">
        <v>382</v>
      </c>
      <c r="B119" s="361" t="s">
        <v>384</v>
      </c>
      <c r="C119" s="362" t="s">
        <v>394</v>
      </c>
      <c r="D119" s="363" t="s">
        <v>395</v>
      </c>
      <c r="E119" s="362" t="s">
        <v>652</v>
      </c>
      <c r="F119" s="363" t="s">
        <v>653</v>
      </c>
      <c r="G119" s="362" t="s">
        <v>858</v>
      </c>
      <c r="H119" s="362" t="s">
        <v>859</v>
      </c>
      <c r="I119" s="364">
        <v>6310.3442868619704</v>
      </c>
      <c r="J119" s="364">
        <v>1</v>
      </c>
      <c r="K119" s="365">
        <v>6310.3442868619704</v>
      </c>
    </row>
    <row r="120" spans="1:11" ht="14.4" customHeight="1" x14ac:dyDescent="0.3">
      <c r="A120" s="360" t="s">
        <v>382</v>
      </c>
      <c r="B120" s="361" t="s">
        <v>384</v>
      </c>
      <c r="C120" s="362" t="s">
        <v>394</v>
      </c>
      <c r="D120" s="363" t="s">
        <v>395</v>
      </c>
      <c r="E120" s="362" t="s">
        <v>652</v>
      </c>
      <c r="F120" s="363" t="s">
        <v>653</v>
      </c>
      <c r="G120" s="362" t="s">
        <v>860</v>
      </c>
      <c r="H120" s="362" t="s">
        <v>861</v>
      </c>
      <c r="I120" s="364">
        <v>18755</v>
      </c>
      <c r="J120" s="364">
        <v>2</v>
      </c>
      <c r="K120" s="365">
        <v>37510</v>
      </c>
    </row>
    <row r="121" spans="1:11" ht="14.4" customHeight="1" x14ac:dyDescent="0.3">
      <c r="A121" s="360" t="s">
        <v>382</v>
      </c>
      <c r="B121" s="361" t="s">
        <v>384</v>
      </c>
      <c r="C121" s="362" t="s">
        <v>394</v>
      </c>
      <c r="D121" s="363" t="s">
        <v>395</v>
      </c>
      <c r="E121" s="362" t="s">
        <v>652</v>
      </c>
      <c r="F121" s="363" t="s">
        <v>653</v>
      </c>
      <c r="G121" s="362" t="s">
        <v>862</v>
      </c>
      <c r="H121" s="362" t="s">
        <v>863</v>
      </c>
      <c r="I121" s="364">
        <v>22264</v>
      </c>
      <c r="J121" s="364">
        <v>2</v>
      </c>
      <c r="K121" s="365">
        <v>44528</v>
      </c>
    </row>
    <row r="122" spans="1:11" ht="14.4" customHeight="1" x14ac:dyDescent="0.3">
      <c r="A122" s="360" t="s">
        <v>382</v>
      </c>
      <c r="B122" s="361" t="s">
        <v>384</v>
      </c>
      <c r="C122" s="362" t="s">
        <v>394</v>
      </c>
      <c r="D122" s="363" t="s">
        <v>395</v>
      </c>
      <c r="E122" s="362" t="s">
        <v>652</v>
      </c>
      <c r="F122" s="363" t="s">
        <v>653</v>
      </c>
      <c r="G122" s="362" t="s">
        <v>864</v>
      </c>
      <c r="H122" s="362" t="s">
        <v>865</v>
      </c>
      <c r="I122" s="364">
        <v>18202.9376546247</v>
      </c>
      <c r="J122" s="364">
        <v>9</v>
      </c>
      <c r="K122" s="365">
        <v>163773.5012369976</v>
      </c>
    </row>
    <row r="123" spans="1:11" ht="14.4" customHeight="1" x14ac:dyDescent="0.3">
      <c r="A123" s="360" t="s">
        <v>382</v>
      </c>
      <c r="B123" s="361" t="s">
        <v>384</v>
      </c>
      <c r="C123" s="362" t="s">
        <v>394</v>
      </c>
      <c r="D123" s="363" t="s">
        <v>395</v>
      </c>
      <c r="E123" s="362" t="s">
        <v>652</v>
      </c>
      <c r="F123" s="363" t="s">
        <v>653</v>
      </c>
      <c r="G123" s="362" t="s">
        <v>866</v>
      </c>
      <c r="H123" s="362" t="s">
        <v>867</v>
      </c>
      <c r="I123" s="364">
        <v>12160.500461812451</v>
      </c>
      <c r="J123" s="364">
        <v>2</v>
      </c>
      <c r="K123" s="365">
        <v>24321.000923624902</v>
      </c>
    </row>
    <row r="124" spans="1:11" ht="14.4" customHeight="1" x14ac:dyDescent="0.3">
      <c r="A124" s="360" t="s">
        <v>382</v>
      </c>
      <c r="B124" s="361" t="s">
        <v>384</v>
      </c>
      <c r="C124" s="362" t="s">
        <v>394</v>
      </c>
      <c r="D124" s="363" t="s">
        <v>395</v>
      </c>
      <c r="E124" s="362" t="s">
        <v>652</v>
      </c>
      <c r="F124" s="363" t="s">
        <v>653</v>
      </c>
      <c r="G124" s="362" t="s">
        <v>868</v>
      </c>
      <c r="H124" s="362" t="s">
        <v>869</v>
      </c>
      <c r="I124" s="364">
        <v>8349.0000812884173</v>
      </c>
      <c r="J124" s="364">
        <v>7</v>
      </c>
      <c r="K124" s="365">
        <v>58443.000569018921</v>
      </c>
    </row>
    <row r="125" spans="1:11" ht="14.4" customHeight="1" x14ac:dyDescent="0.3">
      <c r="A125" s="360" t="s">
        <v>382</v>
      </c>
      <c r="B125" s="361" t="s">
        <v>384</v>
      </c>
      <c r="C125" s="362" t="s">
        <v>394</v>
      </c>
      <c r="D125" s="363" t="s">
        <v>395</v>
      </c>
      <c r="E125" s="362" t="s">
        <v>652</v>
      </c>
      <c r="F125" s="363" t="s">
        <v>653</v>
      </c>
      <c r="G125" s="362" t="s">
        <v>870</v>
      </c>
      <c r="H125" s="362" t="s">
        <v>871</v>
      </c>
      <c r="I125" s="364">
        <v>3397.68</v>
      </c>
      <c r="J125" s="364">
        <v>3</v>
      </c>
      <c r="K125" s="365">
        <v>10193.039999999999</v>
      </c>
    </row>
    <row r="126" spans="1:11" ht="14.4" customHeight="1" x14ac:dyDescent="0.3">
      <c r="A126" s="360" t="s">
        <v>382</v>
      </c>
      <c r="B126" s="361" t="s">
        <v>384</v>
      </c>
      <c r="C126" s="362" t="s">
        <v>394</v>
      </c>
      <c r="D126" s="363" t="s">
        <v>395</v>
      </c>
      <c r="E126" s="362" t="s">
        <v>652</v>
      </c>
      <c r="F126" s="363" t="s">
        <v>653</v>
      </c>
      <c r="G126" s="362" t="s">
        <v>872</v>
      </c>
      <c r="H126" s="362" t="s">
        <v>873</v>
      </c>
      <c r="I126" s="364">
        <v>500.21396816312301</v>
      </c>
      <c r="J126" s="364">
        <v>1</v>
      </c>
      <c r="K126" s="365">
        <v>500.21396816312301</v>
      </c>
    </row>
    <row r="127" spans="1:11" ht="14.4" customHeight="1" x14ac:dyDescent="0.3">
      <c r="A127" s="360" t="s">
        <v>382</v>
      </c>
      <c r="B127" s="361" t="s">
        <v>384</v>
      </c>
      <c r="C127" s="362" t="s">
        <v>394</v>
      </c>
      <c r="D127" s="363" t="s">
        <v>395</v>
      </c>
      <c r="E127" s="362" t="s">
        <v>652</v>
      </c>
      <c r="F127" s="363" t="s">
        <v>653</v>
      </c>
      <c r="G127" s="362" t="s">
        <v>874</v>
      </c>
      <c r="H127" s="362" t="s">
        <v>875</v>
      </c>
      <c r="I127" s="364">
        <v>29378.799999999999</v>
      </c>
      <c r="J127" s="364">
        <v>1</v>
      </c>
      <c r="K127" s="365">
        <v>29378.799999999999</v>
      </c>
    </row>
    <row r="128" spans="1:11" ht="14.4" customHeight="1" x14ac:dyDescent="0.3">
      <c r="A128" s="360" t="s">
        <v>382</v>
      </c>
      <c r="B128" s="361" t="s">
        <v>384</v>
      </c>
      <c r="C128" s="362" t="s">
        <v>394</v>
      </c>
      <c r="D128" s="363" t="s">
        <v>395</v>
      </c>
      <c r="E128" s="362" t="s">
        <v>652</v>
      </c>
      <c r="F128" s="363" t="s">
        <v>653</v>
      </c>
      <c r="G128" s="362" t="s">
        <v>876</v>
      </c>
      <c r="H128" s="362" t="s">
        <v>877</v>
      </c>
      <c r="I128" s="364">
        <v>7235.8</v>
      </c>
      <c r="J128" s="364">
        <v>1</v>
      </c>
      <c r="K128" s="365">
        <v>7235.8</v>
      </c>
    </row>
    <row r="129" spans="1:11" ht="14.4" customHeight="1" x14ac:dyDescent="0.3">
      <c r="A129" s="360" t="s">
        <v>382</v>
      </c>
      <c r="B129" s="361" t="s">
        <v>384</v>
      </c>
      <c r="C129" s="362" t="s">
        <v>394</v>
      </c>
      <c r="D129" s="363" t="s">
        <v>395</v>
      </c>
      <c r="E129" s="362" t="s">
        <v>652</v>
      </c>
      <c r="F129" s="363" t="s">
        <v>653</v>
      </c>
      <c r="G129" s="362" t="s">
        <v>878</v>
      </c>
      <c r="H129" s="362" t="s">
        <v>879</v>
      </c>
      <c r="I129" s="364">
        <v>1085.3705177788099</v>
      </c>
      <c r="J129" s="364">
        <v>1</v>
      </c>
      <c r="K129" s="365">
        <v>1085.3705177788099</v>
      </c>
    </row>
    <row r="130" spans="1:11" ht="14.4" customHeight="1" x14ac:dyDescent="0.3">
      <c r="A130" s="360" t="s">
        <v>382</v>
      </c>
      <c r="B130" s="361" t="s">
        <v>384</v>
      </c>
      <c r="C130" s="362" t="s">
        <v>394</v>
      </c>
      <c r="D130" s="363" t="s">
        <v>395</v>
      </c>
      <c r="E130" s="362" t="s">
        <v>652</v>
      </c>
      <c r="F130" s="363" t="s">
        <v>653</v>
      </c>
      <c r="G130" s="362" t="s">
        <v>880</v>
      </c>
      <c r="H130" s="362" t="s">
        <v>881</v>
      </c>
      <c r="I130" s="364">
        <v>24667.866666666669</v>
      </c>
      <c r="J130" s="364">
        <v>4</v>
      </c>
      <c r="K130" s="365">
        <v>94186.4</v>
      </c>
    </row>
    <row r="131" spans="1:11" ht="14.4" customHeight="1" x14ac:dyDescent="0.3">
      <c r="A131" s="360" t="s">
        <v>382</v>
      </c>
      <c r="B131" s="361" t="s">
        <v>384</v>
      </c>
      <c r="C131" s="362" t="s">
        <v>394</v>
      </c>
      <c r="D131" s="363" t="s">
        <v>395</v>
      </c>
      <c r="E131" s="362" t="s">
        <v>652</v>
      </c>
      <c r="F131" s="363" t="s">
        <v>653</v>
      </c>
      <c r="G131" s="362" t="s">
        <v>882</v>
      </c>
      <c r="H131" s="362" t="s">
        <v>883</v>
      </c>
      <c r="I131" s="364">
        <v>1936</v>
      </c>
      <c r="J131" s="364">
        <v>1</v>
      </c>
      <c r="K131" s="365">
        <v>1936</v>
      </c>
    </row>
    <row r="132" spans="1:11" ht="14.4" customHeight="1" x14ac:dyDescent="0.3">
      <c r="A132" s="360" t="s">
        <v>382</v>
      </c>
      <c r="B132" s="361" t="s">
        <v>384</v>
      </c>
      <c r="C132" s="362" t="s">
        <v>394</v>
      </c>
      <c r="D132" s="363" t="s">
        <v>395</v>
      </c>
      <c r="E132" s="362" t="s">
        <v>652</v>
      </c>
      <c r="F132" s="363" t="s">
        <v>653</v>
      </c>
      <c r="G132" s="362" t="s">
        <v>884</v>
      </c>
      <c r="H132" s="362" t="s">
        <v>885</v>
      </c>
      <c r="I132" s="364">
        <v>7139.0480184192302</v>
      </c>
      <c r="J132" s="364">
        <v>1</v>
      </c>
      <c r="K132" s="365">
        <v>7139.0480184192302</v>
      </c>
    </row>
    <row r="133" spans="1:11" ht="14.4" customHeight="1" x14ac:dyDescent="0.3">
      <c r="A133" s="360" t="s">
        <v>382</v>
      </c>
      <c r="B133" s="361" t="s">
        <v>384</v>
      </c>
      <c r="C133" s="362" t="s">
        <v>394</v>
      </c>
      <c r="D133" s="363" t="s">
        <v>395</v>
      </c>
      <c r="E133" s="362" t="s">
        <v>652</v>
      </c>
      <c r="F133" s="363" t="s">
        <v>653</v>
      </c>
      <c r="G133" s="362" t="s">
        <v>886</v>
      </c>
      <c r="H133" s="362" t="s">
        <v>887</v>
      </c>
      <c r="I133" s="364">
        <v>7139.0480184192302</v>
      </c>
      <c r="J133" s="364">
        <v>1</v>
      </c>
      <c r="K133" s="365">
        <v>7139.0480184192302</v>
      </c>
    </row>
    <row r="134" spans="1:11" ht="14.4" customHeight="1" x14ac:dyDescent="0.3">
      <c r="A134" s="360" t="s">
        <v>382</v>
      </c>
      <c r="B134" s="361" t="s">
        <v>384</v>
      </c>
      <c r="C134" s="362" t="s">
        <v>394</v>
      </c>
      <c r="D134" s="363" t="s">
        <v>395</v>
      </c>
      <c r="E134" s="362" t="s">
        <v>652</v>
      </c>
      <c r="F134" s="363" t="s">
        <v>653</v>
      </c>
      <c r="G134" s="362" t="s">
        <v>888</v>
      </c>
      <c r="H134" s="362" t="s">
        <v>889</v>
      </c>
      <c r="I134" s="364">
        <v>8391</v>
      </c>
      <c r="J134" s="364">
        <v>1</v>
      </c>
      <c r="K134" s="365">
        <v>8391</v>
      </c>
    </row>
    <row r="135" spans="1:11" ht="14.4" customHeight="1" x14ac:dyDescent="0.3">
      <c r="A135" s="360" t="s">
        <v>382</v>
      </c>
      <c r="B135" s="361" t="s">
        <v>384</v>
      </c>
      <c r="C135" s="362" t="s">
        <v>394</v>
      </c>
      <c r="D135" s="363" t="s">
        <v>395</v>
      </c>
      <c r="E135" s="362" t="s">
        <v>652</v>
      </c>
      <c r="F135" s="363" t="s">
        <v>653</v>
      </c>
      <c r="G135" s="362" t="s">
        <v>890</v>
      </c>
      <c r="H135" s="362" t="s">
        <v>891</v>
      </c>
      <c r="I135" s="364">
        <v>14338.5</v>
      </c>
      <c r="J135" s="364">
        <v>1</v>
      </c>
      <c r="K135" s="365">
        <v>14338.5</v>
      </c>
    </row>
    <row r="136" spans="1:11" ht="14.4" customHeight="1" x14ac:dyDescent="0.3">
      <c r="A136" s="360" t="s">
        <v>382</v>
      </c>
      <c r="B136" s="361" t="s">
        <v>384</v>
      </c>
      <c r="C136" s="362" t="s">
        <v>394</v>
      </c>
      <c r="D136" s="363" t="s">
        <v>395</v>
      </c>
      <c r="E136" s="362" t="s">
        <v>652</v>
      </c>
      <c r="F136" s="363" t="s">
        <v>653</v>
      </c>
      <c r="G136" s="362" t="s">
        <v>892</v>
      </c>
      <c r="H136" s="362" t="s">
        <v>893</v>
      </c>
      <c r="I136" s="364">
        <v>8591</v>
      </c>
      <c r="J136" s="364">
        <v>1</v>
      </c>
      <c r="K136" s="365">
        <v>8591</v>
      </c>
    </row>
    <row r="137" spans="1:11" ht="14.4" customHeight="1" x14ac:dyDescent="0.3">
      <c r="A137" s="360" t="s">
        <v>382</v>
      </c>
      <c r="B137" s="361" t="s">
        <v>384</v>
      </c>
      <c r="C137" s="362" t="s">
        <v>394</v>
      </c>
      <c r="D137" s="363" t="s">
        <v>395</v>
      </c>
      <c r="E137" s="362" t="s">
        <v>652</v>
      </c>
      <c r="F137" s="363" t="s">
        <v>653</v>
      </c>
      <c r="G137" s="362" t="s">
        <v>894</v>
      </c>
      <c r="H137" s="362" t="s">
        <v>895</v>
      </c>
      <c r="I137" s="364">
        <v>8591</v>
      </c>
      <c r="J137" s="364">
        <v>1</v>
      </c>
      <c r="K137" s="365">
        <v>8591</v>
      </c>
    </row>
    <row r="138" spans="1:11" ht="14.4" customHeight="1" x14ac:dyDescent="0.3">
      <c r="A138" s="360" t="s">
        <v>382</v>
      </c>
      <c r="B138" s="361" t="s">
        <v>384</v>
      </c>
      <c r="C138" s="362" t="s">
        <v>394</v>
      </c>
      <c r="D138" s="363" t="s">
        <v>395</v>
      </c>
      <c r="E138" s="362" t="s">
        <v>652</v>
      </c>
      <c r="F138" s="363" t="s">
        <v>653</v>
      </c>
      <c r="G138" s="362" t="s">
        <v>896</v>
      </c>
      <c r="H138" s="362" t="s">
        <v>897</v>
      </c>
      <c r="I138" s="364">
        <v>160.684709856561</v>
      </c>
      <c r="J138" s="364">
        <v>1</v>
      </c>
      <c r="K138" s="365">
        <v>160.684709856561</v>
      </c>
    </row>
    <row r="139" spans="1:11" ht="14.4" customHeight="1" x14ac:dyDescent="0.3">
      <c r="A139" s="360" t="s">
        <v>382</v>
      </c>
      <c r="B139" s="361" t="s">
        <v>384</v>
      </c>
      <c r="C139" s="362" t="s">
        <v>394</v>
      </c>
      <c r="D139" s="363" t="s">
        <v>395</v>
      </c>
      <c r="E139" s="362" t="s">
        <v>652</v>
      </c>
      <c r="F139" s="363" t="s">
        <v>653</v>
      </c>
      <c r="G139" s="362" t="s">
        <v>898</v>
      </c>
      <c r="H139" s="362" t="s">
        <v>899</v>
      </c>
      <c r="I139" s="364">
        <v>48230.597477577001</v>
      </c>
      <c r="J139" s="364">
        <v>1</v>
      </c>
      <c r="K139" s="365">
        <v>48230.597477577001</v>
      </c>
    </row>
    <row r="140" spans="1:11" ht="14.4" customHeight="1" x14ac:dyDescent="0.3">
      <c r="A140" s="360" t="s">
        <v>382</v>
      </c>
      <c r="B140" s="361" t="s">
        <v>384</v>
      </c>
      <c r="C140" s="362" t="s">
        <v>394</v>
      </c>
      <c r="D140" s="363" t="s">
        <v>395</v>
      </c>
      <c r="E140" s="362" t="s">
        <v>652</v>
      </c>
      <c r="F140" s="363" t="s">
        <v>653</v>
      </c>
      <c r="G140" s="362" t="s">
        <v>900</v>
      </c>
      <c r="H140" s="362" t="s">
        <v>901</v>
      </c>
      <c r="I140" s="364">
        <v>9280.6993514831702</v>
      </c>
      <c r="J140" s="364">
        <v>3</v>
      </c>
      <c r="K140" s="365">
        <v>27842.098217592931</v>
      </c>
    </row>
    <row r="141" spans="1:11" ht="14.4" customHeight="1" x14ac:dyDescent="0.3">
      <c r="A141" s="360" t="s">
        <v>382</v>
      </c>
      <c r="B141" s="361" t="s">
        <v>384</v>
      </c>
      <c r="C141" s="362" t="s">
        <v>394</v>
      </c>
      <c r="D141" s="363" t="s">
        <v>395</v>
      </c>
      <c r="E141" s="362" t="s">
        <v>652</v>
      </c>
      <c r="F141" s="363" t="s">
        <v>653</v>
      </c>
      <c r="G141" s="362" t="s">
        <v>902</v>
      </c>
      <c r="H141" s="362" t="s">
        <v>903</v>
      </c>
      <c r="I141" s="364">
        <v>13915</v>
      </c>
      <c r="J141" s="364">
        <v>5</v>
      </c>
      <c r="K141" s="365">
        <v>69575</v>
      </c>
    </row>
    <row r="142" spans="1:11" ht="14.4" customHeight="1" x14ac:dyDescent="0.3">
      <c r="A142" s="360" t="s">
        <v>382</v>
      </c>
      <c r="B142" s="361" t="s">
        <v>384</v>
      </c>
      <c r="C142" s="362" t="s">
        <v>394</v>
      </c>
      <c r="D142" s="363" t="s">
        <v>395</v>
      </c>
      <c r="E142" s="362" t="s">
        <v>652</v>
      </c>
      <c r="F142" s="363" t="s">
        <v>653</v>
      </c>
      <c r="G142" s="362" t="s">
        <v>904</v>
      </c>
      <c r="H142" s="362" t="s">
        <v>905</v>
      </c>
      <c r="I142" s="364">
        <v>12026.83</v>
      </c>
      <c r="J142" s="364">
        <v>2</v>
      </c>
      <c r="K142" s="365">
        <v>24053.66</v>
      </c>
    </row>
    <row r="143" spans="1:11" ht="14.4" customHeight="1" x14ac:dyDescent="0.3">
      <c r="A143" s="360" t="s">
        <v>382</v>
      </c>
      <c r="B143" s="361" t="s">
        <v>384</v>
      </c>
      <c r="C143" s="362" t="s">
        <v>394</v>
      </c>
      <c r="D143" s="363" t="s">
        <v>395</v>
      </c>
      <c r="E143" s="362" t="s">
        <v>652</v>
      </c>
      <c r="F143" s="363" t="s">
        <v>653</v>
      </c>
      <c r="G143" s="362" t="s">
        <v>906</v>
      </c>
      <c r="H143" s="362" t="s">
        <v>907</v>
      </c>
      <c r="I143" s="364">
        <v>29839.807390305901</v>
      </c>
      <c r="J143" s="364">
        <v>1</v>
      </c>
      <c r="K143" s="365">
        <v>29839.807390305901</v>
      </c>
    </row>
    <row r="144" spans="1:11" ht="14.4" customHeight="1" x14ac:dyDescent="0.3">
      <c r="A144" s="360" t="s">
        <v>382</v>
      </c>
      <c r="B144" s="361" t="s">
        <v>384</v>
      </c>
      <c r="C144" s="362" t="s">
        <v>394</v>
      </c>
      <c r="D144" s="363" t="s">
        <v>395</v>
      </c>
      <c r="E144" s="362" t="s">
        <v>652</v>
      </c>
      <c r="F144" s="363" t="s">
        <v>653</v>
      </c>
      <c r="G144" s="362" t="s">
        <v>908</v>
      </c>
      <c r="H144" s="362" t="s">
        <v>909</v>
      </c>
      <c r="I144" s="364">
        <v>1016.4</v>
      </c>
      <c r="J144" s="364">
        <v>15</v>
      </c>
      <c r="K144" s="365">
        <v>15246</v>
      </c>
    </row>
    <row r="145" spans="1:11" ht="14.4" customHeight="1" x14ac:dyDescent="0.3">
      <c r="A145" s="360" t="s">
        <v>382</v>
      </c>
      <c r="B145" s="361" t="s">
        <v>384</v>
      </c>
      <c r="C145" s="362" t="s">
        <v>394</v>
      </c>
      <c r="D145" s="363" t="s">
        <v>395</v>
      </c>
      <c r="E145" s="362" t="s">
        <v>652</v>
      </c>
      <c r="F145" s="363" t="s">
        <v>653</v>
      </c>
      <c r="G145" s="362" t="s">
        <v>910</v>
      </c>
      <c r="H145" s="362" t="s">
        <v>911</v>
      </c>
      <c r="I145" s="364">
        <v>20536.815343961753</v>
      </c>
      <c r="J145" s="364">
        <v>2</v>
      </c>
      <c r="K145" s="365">
        <v>41073.630687923505</v>
      </c>
    </row>
    <row r="146" spans="1:11" ht="14.4" customHeight="1" x14ac:dyDescent="0.3">
      <c r="A146" s="360" t="s">
        <v>382</v>
      </c>
      <c r="B146" s="361" t="s">
        <v>384</v>
      </c>
      <c r="C146" s="362" t="s">
        <v>394</v>
      </c>
      <c r="D146" s="363" t="s">
        <v>395</v>
      </c>
      <c r="E146" s="362" t="s">
        <v>652</v>
      </c>
      <c r="F146" s="363" t="s">
        <v>653</v>
      </c>
      <c r="G146" s="362" t="s">
        <v>912</v>
      </c>
      <c r="H146" s="362" t="s">
        <v>913</v>
      </c>
      <c r="I146" s="364">
        <v>22552.647105263299</v>
      </c>
      <c r="J146" s="364">
        <v>1</v>
      </c>
      <c r="K146" s="365">
        <v>22552.647105263299</v>
      </c>
    </row>
    <row r="147" spans="1:11" ht="14.4" customHeight="1" x14ac:dyDescent="0.3">
      <c r="A147" s="360" t="s">
        <v>382</v>
      </c>
      <c r="B147" s="361" t="s">
        <v>384</v>
      </c>
      <c r="C147" s="362" t="s">
        <v>394</v>
      </c>
      <c r="D147" s="363" t="s">
        <v>395</v>
      </c>
      <c r="E147" s="362" t="s">
        <v>652</v>
      </c>
      <c r="F147" s="363" t="s">
        <v>653</v>
      </c>
      <c r="G147" s="362" t="s">
        <v>914</v>
      </c>
      <c r="H147" s="362" t="s">
        <v>915</v>
      </c>
      <c r="I147" s="364">
        <v>1486.554867140567</v>
      </c>
      <c r="J147" s="364">
        <v>1367</v>
      </c>
      <c r="K147" s="365">
        <v>66777.601662911664</v>
      </c>
    </row>
    <row r="148" spans="1:11" ht="14.4" customHeight="1" x14ac:dyDescent="0.3">
      <c r="A148" s="360" t="s">
        <v>382</v>
      </c>
      <c r="B148" s="361" t="s">
        <v>384</v>
      </c>
      <c r="C148" s="362" t="s">
        <v>394</v>
      </c>
      <c r="D148" s="363" t="s">
        <v>395</v>
      </c>
      <c r="E148" s="362" t="s">
        <v>652</v>
      </c>
      <c r="F148" s="363" t="s">
        <v>653</v>
      </c>
      <c r="G148" s="362" t="s">
        <v>916</v>
      </c>
      <c r="H148" s="362" t="s">
        <v>917</v>
      </c>
      <c r="I148" s="364">
        <v>2640.22</v>
      </c>
      <c r="J148" s="364">
        <v>1</v>
      </c>
      <c r="K148" s="365">
        <v>2640.22</v>
      </c>
    </row>
    <row r="149" spans="1:11" ht="14.4" customHeight="1" x14ac:dyDescent="0.3">
      <c r="A149" s="360" t="s">
        <v>382</v>
      </c>
      <c r="B149" s="361" t="s">
        <v>384</v>
      </c>
      <c r="C149" s="362" t="s">
        <v>394</v>
      </c>
      <c r="D149" s="363" t="s">
        <v>395</v>
      </c>
      <c r="E149" s="362" t="s">
        <v>652</v>
      </c>
      <c r="F149" s="363" t="s">
        <v>653</v>
      </c>
      <c r="G149" s="362" t="s">
        <v>918</v>
      </c>
      <c r="H149" s="362" t="s">
        <v>919</v>
      </c>
      <c r="I149" s="364">
        <v>1074.6735458192868</v>
      </c>
      <c r="J149" s="364">
        <v>3</v>
      </c>
      <c r="K149" s="365">
        <v>3224.0206374578602</v>
      </c>
    </row>
    <row r="150" spans="1:11" ht="14.4" customHeight="1" x14ac:dyDescent="0.3">
      <c r="A150" s="360" t="s">
        <v>382</v>
      </c>
      <c r="B150" s="361" t="s">
        <v>384</v>
      </c>
      <c r="C150" s="362" t="s">
        <v>394</v>
      </c>
      <c r="D150" s="363" t="s">
        <v>395</v>
      </c>
      <c r="E150" s="362" t="s">
        <v>652</v>
      </c>
      <c r="F150" s="363" t="s">
        <v>653</v>
      </c>
      <c r="G150" s="362" t="s">
        <v>920</v>
      </c>
      <c r="H150" s="362" t="s">
        <v>921</v>
      </c>
      <c r="I150" s="364">
        <v>1658.91</v>
      </c>
      <c r="J150" s="364">
        <v>7</v>
      </c>
      <c r="K150" s="365">
        <v>11672.87</v>
      </c>
    </row>
    <row r="151" spans="1:11" ht="14.4" customHeight="1" x14ac:dyDescent="0.3">
      <c r="A151" s="360" t="s">
        <v>382</v>
      </c>
      <c r="B151" s="361" t="s">
        <v>384</v>
      </c>
      <c r="C151" s="362" t="s">
        <v>394</v>
      </c>
      <c r="D151" s="363" t="s">
        <v>395</v>
      </c>
      <c r="E151" s="362" t="s">
        <v>652</v>
      </c>
      <c r="F151" s="363" t="s">
        <v>653</v>
      </c>
      <c r="G151" s="362" t="s">
        <v>922</v>
      </c>
      <c r="H151" s="362" t="s">
        <v>923</v>
      </c>
      <c r="I151" s="364">
        <v>3465.4402897187301</v>
      </c>
      <c r="J151" s="364">
        <v>4</v>
      </c>
      <c r="K151" s="365">
        <v>13861.760869156191</v>
      </c>
    </row>
    <row r="152" spans="1:11" ht="14.4" customHeight="1" x14ac:dyDescent="0.3">
      <c r="A152" s="360" t="s">
        <v>382</v>
      </c>
      <c r="B152" s="361" t="s">
        <v>384</v>
      </c>
      <c r="C152" s="362" t="s">
        <v>394</v>
      </c>
      <c r="D152" s="363" t="s">
        <v>395</v>
      </c>
      <c r="E152" s="362" t="s">
        <v>652</v>
      </c>
      <c r="F152" s="363" t="s">
        <v>653</v>
      </c>
      <c r="G152" s="362" t="s">
        <v>924</v>
      </c>
      <c r="H152" s="362" t="s">
        <v>925</v>
      </c>
      <c r="I152" s="364">
        <v>4203.4430388812898</v>
      </c>
      <c r="J152" s="364">
        <v>1</v>
      </c>
      <c r="K152" s="365">
        <v>4203.4430388812898</v>
      </c>
    </row>
    <row r="153" spans="1:11" ht="14.4" customHeight="1" x14ac:dyDescent="0.3">
      <c r="A153" s="360" t="s">
        <v>382</v>
      </c>
      <c r="B153" s="361" t="s">
        <v>384</v>
      </c>
      <c r="C153" s="362" t="s">
        <v>394</v>
      </c>
      <c r="D153" s="363" t="s">
        <v>395</v>
      </c>
      <c r="E153" s="362" t="s">
        <v>652</v>
      </c>
      <c r="F153" s="363" t="s">
        <v>653</v>
      </c>
      <c r="G153" s="362" t="s">
        <v>926</v>
      </c>
      <c r="H153" s="362" t="s">
        <v>927</v>
      </c>
      <c r="I153" s="364">
        <v>2900.0910416945198</v>
      </c>
      <c r="J153" s="364">
        <v>2</v>
      </c>
      <c r="K153" s="365">
        <v>5800.1820833890397</v>
      </c>
    </row>
    <row r="154" spans="1:11" ht="14.4" customHeight="1" x14ac:dyDescent="0.3">
      <c r="A154" s="360" t="s">
        <v>382</v>
      </c>
      <c r="B154" s="361" t="s">
        <v>384</v>
      </c>
      <c r="C154" s="362" t="s">
        <v>394</v>
      </c>
      <c r="D154" s="363" t="s">
        <v>395</v>
      </c>
      <c r="E154" s="362" t="s">
        <v>652</v>
      </c>
      <c r="F154" s="363" t="s">
        <v>653</v>
      </c>
      <c r="G154" s="362" t="s">
        <v>928</v>
      </c>
      <c r="H154" s="362" t="s">
        <v>929</v>
      </c>
      <c r="I154" s="364">
        <v>14338.5</v>
      </c>
      <c r="J154" s="364">
        <v>4</v>
      </c>
      <c r="K154" s="365">
        <v>57354</v>
      </c>
    </row>
    <row r="155" spans="1:11" ht="14.4" customHeight="1" x14ac:dyDescent="0.3">
      <c r="A155" s="360" t="s">
        <v>382</v>
      </c>
      <c r="B155" s="361" t="s">
        <v>384</v>
      </c>
      <c r="C155" s="362" t="s">
        <v>394</v>
      </c>
      <c r="D155" s="363" t="s">
        <v>395</v>
      </c>
      <c r="E155" s="362" t="s">
        <v>652</v>
      </c>
      <c r="F155" s="363" t="s">
        <v>653</v>
      </c>
      <c r="G155" s="362" t="s">
        <v>930</v>
      </c>
      <c r="H155" s="362" t="s">
        <v>931</v>
      </c>
      <c r="I155" s="364">
        <v>8439.75</v>
      </c>
      <c r="J155" s="364">
        <v>1</v>
      </c>
      <c r="K155" s="365">
        <v>8439.75</v>
      </c>
    </row>
    <row r="156" spans="1:11" ht="14.4" customHeight="1" x14ac:dyDescent="0.3">
      <c r="A156" s="360" t="s">
        <v>382</v>
      </c>
      <c r="B156" s="361" t="s">
        <v>384</v>
      </c>
      <c r="C156" s="362" t="s">
        <v>394</v>
      </c>
      <c r="D156" s="363" t="s">
        <v>395</v>
      </c>
      <c r="E156" s="362" t="s">
        <v>652</v>
      </c>
      <c r="F156" s="363" t="s">
        <v>653</v>
      </c>
      <c r="G156" s="362" t="s">
        <v>932</v>
      </c>
      <c r="H156" s="362" t="s">
        <v>933</v>
      </c>
      <c r="I156" s="364">
        <v>1270.5</v>
      </c>
      <c r="J156" s="364">
        <v>80</v>
      </c>
      <c r="K156" s="365">
        <v>101640</v>
      </c>
    </row>
    <row r="157" spans="1:11" ht="14.4" customHeight="1" x14ac:dyDescent="0.3">
      <c r="A157" s="360" t="s">
        <v>382</v>
      </c>
      <c r="B157" s="361" t="s">
        <v>384</v>
      </c>
      <c r="C157" s="362" t="s">
        <v>394</v>
      </c>
      <c r="D157" s="363" t="s">
        <v>395</v>
      </c>
      <c r="E157" s="362" t="s">
        <v>652</v>
      </c>
      <c r="F157" s="363" t="s">
        <v>653</v>
      </c>
      <c r="G157" s="362" t="s">
        <v>934</v>
      </c>
      <c r="H157" s="362" t="s">
        <v>935</v>
      </c>
      <c r="I157" s="364">
        <v>6854.65</v>
      </c>
      <c r="J157" s="364">
        <v>2</v>
      </c>
      <c r="K157" s="365">
        <v>13709.3</v>
      </c>
    </row>
    <row r="158" spans="1:11" ht="14.4" customHeight="1" x14ac:dyDescent="0.3">
      <c r="A158" s="360" t="s">
        <v>382</v>
      </c>
      <c r="B158" s="361" t="s">
        <v>384</v>
      </c>
      <c r="C158" s="362" t="s">
        <v>394</v>
      </c>
      <c r="D158" s="363" t="s">
        <v>395</v>
      </c>
      <c r="E158" s="362" t="s">
        <v>652</v>
      </c>
      <c r="F158" s="363" t="s">
        <v>653</v>
      </c>
      <c r="G158" s="362" t="s">
        <v>936</v>
      </c>
      <c r="H158" s="362" t="s">
        <v>937</v>
      </c>
      <c r="I158" s="364">
        <v>189.23681533224365</v>
      </c>
      <c r="J158" s="364">
        <v>3</v>
      </c>
      <c r="K158" s="365">
        <v>567.71044599673098</v>
      </c>
    </row>
    <row r="159" spans="1:11" ht="14.4" customHeight="1" x14ac:dyDescent="0.3">
      <c r="A159" s="360" t="s">
        <v>382</v>
      </c>
      <c r="B159" s="361" t="s">
        <v>384</v>
      </c>
      <c r="C159" s="362" t="s">
        <v>394</v>
      </c>
      <c r="D159" s="363" t="s">
        <v>395</v>
      </c>
      <c r="E159" s="362" t="s">
        <v>652</v>
      </c>
      <c r="F159" s="363" t="s">
        <v>653</v>
      </c>
      <c r="G159" s="362" t="s">
        <v>938</v>
      </c>
      <c r="H159" s="362" t="s">
        <v>939</v>
      </c>
      <c r="I159" s="364">
        <v>2420</v>
      </c>
      <c r="J159" s="364">
        <v>3</v>
      </c>
      <c r="K159" s="365">
        <v>7260</v>
      </c>
    </row>
    <row r="160" spans="1:11" ht="14.4" customHeight="1" x14ac:dyDescent="0.3">
      <c r="A160" s="360" t="s">
        <v>382</v>
      </c>
      <c r="B160" s="361" t="s">
        <v>384</v>
      </c>
      <c r="C160" s="362" t="s">
        <v>394</v>
      </c>
      <c r="D160" s="363" t="s">
        <v>395</v>
      </c>
      <c r="E160" s="362" t="s">
        <v>652</v>
      </c>
      <c r="F160" s="363" t="s">
        <v>653</v>
      </c>
      <c r="G160" s="362" t="s">
        <v>940</v>
      </c>
      <c r="H160" s="362" t="s">
        <v>941</v>
      </c>
      <c r="I160" s="364">
        <v>3484.1949999999997</v>
      </c>
      <c r="J160" s="364">
        <v>2</v>
      </c>
      <c r="K160" s="365">
        <v>6968.3899999999994</v>
      </c>
    </row>
    <row r="161" spans="1:11" ht="14.4" customHeight="1" x14ac:dyDescent="0.3">
      <c r="A161" s="360" t="s">
        <v>382</v>
      </c>
      <c r="B161" s="361" t="s">
        <v>384</v>
      </c>
      <c r="C161" s="362" t="s">
        <v>394</v>
      </c>
      <c r="D161" s="363" t="s">
        <v>395</v>
      </c>
      <c r="E161" s="362" t="s">
        <v>652</v>
      </c>
      <c r="F161" s="363" t="s">
        <v>653</v>
      </c>
      <c r="G161" s="362" t="s">
        <v>942</v>
      </c>
      <c r="H161" s="362" t="s">
        <v>943</v>
      </c>
      <c r="I161" s="364">
        <v>242</v>
      </c>
      <c r="J161" s="364">
        <v>1</v>
      </c>
      <c r="K161" s="365">
        <v>242</v>
      </c>
    </row>
    <row r="162" spans="1:11" ht="14.4" customHeight="1" x14ac:dyDescent="0.3">
      <c r="A162" s="360" t="s">
        <v>382</v>
      </c>
      <c r="B162" s="361" t="s">
        <v>384</v>
      </c>
      <c r="C162" s="362" t="s">
        <v>394</v>
      </c>
      <c r="D162" s="363" t="s">
        <v>395</v>
      </c>
      <c r="E162" s="362" t="s">
        <v>652</v>
      </c>
      <c r="F162" s="363" t="s">
        <v>653</v>
      </c>
      <c r="G162" s="362" t="s">
        <v>944</v>
      </c>
      <c r="H162" s="362" t="s">
        <v>945</v>
      </c>
      <c r="I162" s="364">
        <v>5584.15</v>
      </c>
      <c r="J162" s="364">
        <v>1</v>
      </c>
      <c r="K162" s="365">
        <v>5584.15</v>
      </c>
    </row>
    <row r="163" spans="1:11" ht="14.4" customHeight="1" x14ac:dyDescent="0.3">
      <c r="A163" s="360" t="s">
        <v>382</v>
      </c>
      <c r="B163" s="361" t="s">
        <v>384</v>
      </c>
      <c r="C163" s="362" t="s">
        <v>394</v>
      </c>
      <c r="D163" s="363" t="s">
        <v>395</v>
      </c>
      <c r="E163" s="362" t="s">
        <v>652</v>
      </c>
      <c r="F163" s="363" t="s">
        <v>653</v>
      </c>
      <c r="G163" s="362" t="s">
        <v>946</v>
      </c>
      <c r="H163" s="362" t="s">
        <v>947</v>
      </c>
      <c r="I163" s="364">
        <v>4917.8</v>
      </c>
      <c r="J163" s="364">
        <v>1</v>
      </c>
      <c r="K163" s="365">
        <v>4917.8</v>
      </c>
    </row>
    <row r="164" spans="1:11" ht="14.4" customHeight="1" x14ac:dyDescent="0.3">
      <c r="A164" s="360" t="s">
        <v>382</v>
      </c>
      <c r="B164" s="361" t="s">
        <v>384</v>
      </c>
      <c r="C164" s="362" t="s">
        <v>394</v>
      </c>
      <c r="D164" s="363" t="s">
        <v>395</v>
      </c>
      <c r="E164" s="362" t="s">
        <v>652</v>
      </c>
      <c r="F164" s="363" t="s">
        <v>653</v>
      </c>
      <c r="G164" s="362" t="s">
        <v>948</v>
      </c>
      <c r="H164" s="362" t="s">
        <v>949</v>
      </c>
      <c r="I164" s="364">
        <v>17097.3</v>
      </c>
      <c r="J164" s="364">
        <v>1</v>
      </c>
      <c r="K164" s="365">
        <v>17097.3</v>
      </c>
    </row>
    <row r="165" spans="1:11" ht="14.4" customHeight="1" x14ac:dyDescent="0.3">
      <c r="A165" s="360" t="s">
        <v>382</v>
      </c>
      <c r="B165" s="361" t="s">
        <v>384</v>
      </c>
      <c r="C165" s="362" t="s">
        <v>394</v>
      </c>
      <c r="D165" s="363" t="s">
        <v>395</v>
      </c>
      <c r="E165" s="362" t="s">
        <v>652</v>
      </c>
      <c r="F165" s="363" t="s">
        <v>653</v>
      </c>
      <c r="G165" s="362" t="s">
        <v>950</v>
      </c>
      <c r="H165" s="362" t="s">
        <v>951</v>
      </c>
      <c r="I165" s="364">
        <v>5687</v>
      </c>
      <c r="J165" s="364">
        <v>1</v>
      </c>
      <c r="K165" s="365">
        <v>5687</v>
      </c>
    </row>
    <row r="166" spans="1:11" ht="14.4" customHeight="1" x14ac:dyDescent="0.3">
      <c r="A166" s="360" t="s">
        <v>382</v>
      </c>
      <c r="B166" s="361" t="s">
        <v>384</v>
      </c>
      <c r="C166" s="362" t="s">
        <v>394</v>
      </c>
      <c r="D166" s="363" t="s">
        <v>395</v>
      </c>
      <c r="E166" s="362" t="s">
        <v>652</v>
      </c>
      <c r="F166" s="363" t="s">
        <v>653</v>
      </c>
      <c r="G166" s="362" t="s">
        <v>952</v>
      </c>
      <c r="H166" s="362" t="s">
        <v>953</v>
      </c>
      <c r="I166" s="364">
        <v>229.9</v>
      </c>
      <c r="J166" s="364">
        <v>1</v>
      </c>
      <c r="K166" s="365">
        <v>229.9</v>
      </c>
    </row>
    <row r="167" spans="1:11" ht="14.4" customHeight="1" x14ac:dyDescent="0.3">
      <c r="A167" s="360" t="s">
        <v>382</v>
      </c>
      <c r="B167" s="361" t="s">
        <v>384</v>
      </c>
      <c r="C167" s="362" t="s">
        <v>394</v>
      </c>
      <c r="D167" s="363" t="s">
        <v>395</v>
      </c>
      <c r="E167" s="362" t="s">
        <v>652</v>
      </c>
      <c r="F167" s="363" t="s">
        <v>653</v>
      </c>
      <c r="G167" s="362" t="s">
        <v>954</v>
      </c>
      <c r="H167" s="362" t="s">
        <v>955</v>
      </c>
      <c r="I167" s="364">
        <v>113.10701880135467</v>
      </c>
      <c r="J167" s="364">
        <v>5</v>
      </c>
      <c r="K167" s="365">
        <v>564.34555640406404</v>
      </c>
    </row>
    <row r="168" spans="1:11" ht="14.4" customHeight="1" x14ac:dyDescent="0.3">
      <c r="A168" s="360" t="s">
        <v>382</v>
      </c>
      <c r="B168" s="361" t="s">
        <v>384</v>
      </c>
      <c r="C168" s="362" t="s">
        <v>394</v>
      </c>
      <c r="D168" s="363" t="s">
        <v>395</v>
      </c>
      <c r="E168" s="362" t="s">
        <v>652</v>
      </c>
      <c r="F168" s="363" t="s">
        <v>653</v>
      </c>
      <c r="G168" s="362" t="s">
        <v>956</v>
      </c>
      <c r="H168" s="362" t="s">
        <v>957</v>
      </c>
      <c r="I168" s="364">
        <v>250.96758167603414</v>
      </c>
      <c r="J168" s="364">
        <v>17</v>
      </c>
      <c r="K168" s="365">
        <v>4266.4488884925804</v>
      </c>
    </row>
    <row r="169" spans="1:11" ht="14.4" customHeight="1" x14ac:dyDescent="0.3">
      <c r="A169" s="360" t="s">
        <v>382</v>
      </c>
      <c r="B169" s="361" t="s">
        <v>384</v>
      </c>
      <c r="C169" s="362" t="s">
        <v>394</v>
      </c>
      <c r="D169" s="363" t="s">
        <v>395</v>
      </c>
      <c r="E169" s="362" t="s">
        <v>652</v>
      </c>
      <c r="F169" s="363" t="s">
        <v>653</v>
      </c>
      <c r="G169" s="362" t="s">
        <v>958</v>
      </c>
      <c r="H169" s="362" t="s">
        <v>959</v>
      </c>
      <c r="I169" s="364">
        <v>268.98182519428104</v>
      </c>
      <c r="J169" s="364">
        <v>11</v>
      </c>
      <c r="K169" s="365">
        <v>2958.8000771370912</v>
      </c>
    </row>
    <row r="170" spans="1:11" ht="14.4" customHeight="1" x14ac:dyDescent="0.3">
      <c r="A170" s="360" t="s">
        <v>382</v>
      </c>
      <c r="B170" s="361" t="s">
        <v>384</v>
      </c>
      <c r="C170" s="362" t="s">
        <v>394</v>
      </c>
      <c r="D170" s="363" t="s">
        <v>395</v>
      </c>
      <c r="E170" s="362" t="s">
        <v>652</v>
      </c>
      <c r="F170" s="363" t="s">
        <v>653</v>
      </c>
      <c r="G170" s="362" t="s">
        <v>960</v>
      </c>
      <c r="H170" s="362" t="s">
        <v>961</v>
      </c>
      <c r="I170" s="364">
        <v>190.35319783901136</v>
      </c>
      <c r="J170" s="364">
        <v>3</v>
      </c>
      <c r="K170" s="365">
        <v>571.05959351703405</v>
      </c>
    </row>
    <row r="171" spans="1:11" ht="14.4" customHeight="1" x14ac:dyDescent="0.3">
      <c r="A171" s="360" t="s">
        <v>382</v>
      </c>
      <c r="B171" s="361" t="s">
        <v>384</v>
      </c>
      <c r="C171" s="362" t="s">
        <v>394</v>
      </c>
      <c r="D171" s="363" t="s">
        <v>395</v>
      </c>
      <c r="E171" s="362" t="s">
        <v>652</v>
      </c>
      <c r="F171" s="363" t="s">
        <v>653</v>
      </c>
      <c r="G171" s="362" t="s">
        <v>962</v>
      </c>
      <c r="H171" s="362" t="s">
        <v>963</v>
      </c>
      <c r="I171" s="364">
        <v>5687</v>
      </c>
      <c r="J171" s="364">
        <v>1</v>
      </c>
      <c r="K171" s="365">
        <v>5687</v>
      </c>
    </row>
    <row r="172" spans="1:11" ht="14.4" customHeight="1" x14ac:dyDescent="0.3">
      <c r="A172" s="360" t="s">
        <v>382</v>
      </c>
      <c r="B172" s="361" t="s">
        <v>384</v>
      </c>
      <c r="C172" s="362" t="s">
        <v>394</v>
      </c>
      <c r="D172" s="363" t="s">
        <v>395</v>
      </c>
      <c r="E172" s="362" t="s">
        <v>652</v>
      </c>
      <c r="F172" s="363" t="s">
        <v>653</v>
      </c>
      <c r="G172" s="362" t="s">
        <v>964</v>
      </c>
      <c r="H172" s="362" t="s">
        <v>965</v>
      </c>
      <c r="I172" s="364">
        <v>32113.4</v>
      </c>
      <c r="J172" s="364">
        <v>1</v>
      </c>
      <c r="K172" s="365">
        <v>32113.4</v>
      </c>
    </row>
    <row r="173" spans="1:11" ht="14.4" customHeight="1" x14ac:dyDescent="0.3">
      <c r="A173" s="360" t="s">
        <v>382</v>
      </c>
      <c r="B173" s="361" t="s">
        <v>384</v>
      </c>
      <c r="C173" s="362" t="s">
        <v>394</v>
      </c>
      <c r="D173" s="363" t="s">
        <v>395</v>
      </c>
      <c r="E173" s="362" t="s">
        <v>652</v>
      </c>
      <c r="F173" s="363" t="s">
        <v>653</v>
      </c>
      <c r="G173" s="362" t="s">
        <v>966</v>
      </c>
      <c r="H173" s="362" t="s">
        <v>967</v>
      </c>
      <c r="I173" s="364">
        <v>1448.37</v>
      </c>
      <c r="J173" s="364">
        <v>1</v>
      </c>
      <c r="K173" s="365">
        <v>1448.37</v>
      </c>
    </row>
    <row r="174" spans="1:11" ht="14.4" customHeight="1" thickBot="1" x14ac:dyDescent="0.35">
      <c r="A174" s="366" t="s">
        <v>382</v>
      </c>
      <c r="B174" s="367" t="s">
        <v>384</v>
      </c>
      <c r="C174" s="368" t="s">
        <v>394</v>
      </c>
      <c r="D174" s="369" t="s">
        <v>395</v>
      </c>
      <c r="E174" s="368" t="s">
        <v>652</v>
      </c>
      <c r="F174" s="369" t="s">
        <v>653</v>
      </c>
      <c r="G174" s="368" t="s">
        <v>968</v>
      </c>
      <c r="H174" s="368" t="s">
        <v>969</v>
      </c>
      <c r="I174" s="370">
        <v>10704.3886847337</v>
      </c>
      <c r="J174" s="370">
        <v>1</v>
      </c>
      <c r="K174" s="371">
        <v>10704.3886847337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7" t="s">
        <v>149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6" t="s">
        <v>153</v>
      </c>
      <c r="B3" s="227">
        <f>SUBTOTAL(9,B6:B1048576)</f>
        <v>38960326</v>
      </c>
      <c r="C3" s="228">
        <f t="shared" ref="C3:R3" si="0">SUBTOTAL(9,C6:C1048576)</f>
        <v>4</v>
      </c>
      <c r="D3" s="228">
        <f t="shared" si="0"/>
        <v>39391617</v>
      </c>
      <c r="E3" s="228">
        <f t="shared" si="0"/>
        <v>4.0449352177601163</v>
      </c>
      <c r="F3" s="228">
        <f t="shared" si="0"/>
        <v>41767896</v>
      </c>
      <c r="G3" s="230">
        <f>IF(B3&lt;&gt;0,F3/B3,"")</f>
        <v>1.0720622820250529</v>
      </c>
      <c r="H3" s="231">
        <f t="shared" si="0"/>
        <v>21230.240000000005</v>
      </c>
      <c r="I3" s="228">
        <f t="shared" si="0"/>
        <v>2</v>
      </c>
      <c r="J3" s="228">
        <f t="shared" si="0"/>
        <v>27622.67</v>
      </c>
      <c r="K3" s="228">
        <f t="shared" si="0"/>
        <v>2.9462119816852104</v>
      </c>
      <c r="L3" s="228">
        <f t="shared" si="0"/>
        <v>45832.36</v>
      </c>
      <c r="M3" s="229">
        <f>IF(H3&lt;&gt;0,L3/H3,"")</f>
        <v>2.1588243938834411</v>
      </c>
      <c r="N3" s="227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120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970</v>
      </c>
      <c r="B6" s="440">
        <v>6578149</v>
      </c>
      <c r="C6" s="355">
        <v>1</v>
      </c>
      <c r="D6" s="440">
        <v>6926714</v>
      </c>
      <c r="E6" s="355">
        <v>1.052988310237424</v>
      </c>
      <c r="F6" s="440">
        <v>6852216</v>
      </c>
      <c r="G6" s="377">
        <v>1.0416632399174905</v>
      </c>
      <c r="H6" s="440">
        <v>2153.81</v>
      </c>
      <c r="I6" s="355">
        <v>1</v>
      </c>
      <c r="J6" s="440">
        <v>3637.5599999999995</v>
      </c>
      <c r="K6" s="355">
        <v>1.6888954921743327</v>
      </c>
      <c r="L6" s="440">
        <v>15583.27</v>
      </c>
      <c r="M6" s="377">
        <v>7.2352110910433147</v>
      </c>
      <c r="N6" s="440"/>
      <c r="O6" s="355"/>
      <c r="P6" s="440"/>
      <c r="Q6" s="355"/>
      <c r="R6" s="440"/>
      <c r="S6" s="407"/>
    </row>
    <row r="7" spans="1:19" ht="14.4" customHeight="1" x14ac:dyDescent="0.3">
      <c r="A7" s="435" t="s">
        <v>971</v>
      </c>
      <c r="B7" s="441">
        <v>11786</v>
      </c>
      <c r="C7" s="361">
        <v>1</v>
      </c>
      <c r="D7" s="441">
        <v>11035</v>
      </c>
      <c r="E7" s="361">
        <v>0.93628033259799759</v>
      </c>
      <c r="F7" s="441">
        <v>7126</v>
      </c>
      <c r="G7" s="408">
        <v>0.60461564568131687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5" t="s">
        <v>972</v>
      </c>
      <c r="B8" s="441">
        <v>4287842</v>
      </c>
      <c r="C8" s="361">
        <v>1</v>
      </c>
      <c r="D8" s="441">
        <v>4554501</v>
      </c>
      <c r="E8" s="361">
        <v>1.0621895582906273</v>
      </c>
      <c r="F8" s="441">
        <v>4542930</v>
      </c>
      <c r="G8" s="408">
        <v>1.0594909980358418</v>
      </c>
      <c r="H8" s="441">
        <v>19076.430000000004</v>
      </c>
      <c r="I8" s="361">
        <v>1</v>
      </c>
      <c r="J8" s="441">
        <v>23985.11</v>
      </c>
      <c r="K8" s="361">
        <v>1.2573164895108779</v>
      </c>
      <c r="L8" s="441">
        <v>30249.089999999997</v>
      </c>
      <c r="M8" s="408">
        <v>1.5856787669390966</v>
      </c>
      <c r="N8" s="441"/>
      <c r="O8" s="361"/>
      <c r="P8" s="441"/>
      <c r="Q8" s="361"/>
      <c r="R8" s="441"/>
      <c r="S8" s="409"/>
    </row>
    <row r="9" spans="1:19" ht="14.4" customHeight="1" thickBot="1" x14ac:dyDescent="0.35">
      <c r="A9" s="443" t="s">
        <v>973</v>
      </c>
      <c r="B9" s="442">
        <v>28082549</v>
      </c>
      <c r="C9" s="367">
        <v>1</v>
      </c>
      <c r="D9" s="442">
        <v>27899367</v>
      </c>
      <c r="E9" s="367">
        <v>0.99347701663406696</v>
      </c>
      <c r="F9" s="442">
        <v>30365624</v>
      </c>
      <c r="G9" s="378">
        <v>1.0812987097431932</v>
      </c>
      <c r="H9" s="442"/>
      <c r="I9" s="367"/>
      <c r="J9" s="442"/>
      <c r="K9" s="367"/>
      <c r="L9" s="442"/>
      <c r="M9" s="378"/>
      <c r="N9" s="442"/>
      <c r="O9" s="367"/>
      <c r="P9" s="442"/>
      <c r="Q9" s="367"/>
      <c r="R9" s="442"/>
      <c r="S9" s="41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6" t="s">
        <v>150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4" customHeight="1" thickBot="1" x14ac:dyDescent="0.4">
      <c r="A2" s="313" t="s">
        <v>192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153</v>
      </c>
      <c r="E3" s="164">
        <f t="shared" ref="E3:N3" si="0">SUBTOTAL(9,E6:E1048576)</f>
        <v>35558</v>
      </c>
      <c r="F3" s="165">
        <f t="shared" si="0"/>
        <v>38981556.240000002</v>
      </c>
      <c r="G3" s="107"/>
      <c r="H3" s="107"/>
      <c r="I3" s="165">
        <f t="shared" si="0"/>
        <v>36361</v>
      </c>
      <c r="J3" s="165">
        <f t="shared" si="0"/>
        <v>39419239.670000002</v>
      </c>
      <c r="K3" s="107"/>
      <c r="L3" s="107"/>
      <c r="M3" s="165">
        <f t="shared" si="0"/>
        <v>40463</v>
      </c>
      <c r="N3" s="165">
        <f t="shared" si="0"/>
        <v>41813728.359999999</v>
      </c>
      <c r="O3" s="108">
        <f>IF(F3=0,0,N3/F3)</f>
        <v>1.0726541573292507</v>
      </c>
      <c r="P3" s="166">
        <f>IF(M3=0,0,N3/M3)</f>
        <v>1033.3818144971949</v>
      </c>
    </row>
    <row r="4" spans="1:16" ht="14.4" customHeight="1" x14ac:dyDescent="0.3">
      <c r="A4" s="303" t="s">
        <v>116</v>
      </c>
      <c r="B4" s="304" t="s">
        <v>117</v>
      </c>
      <c r="C4" s="305" t="s">
        <v>118</v>
      </c>
      <c r="D4" s="306" t="s">
        <v>91</v>
      </c>
      <c r="E4" s="307">
        <v>2011</v>
      </c>
      <c r="F4" s="308"/>
      <c r="G4" s="161"/>
      <c r="H4" s="161"/>
      <c r="I4" s="307">
        <v>2012</v>
      </c>
      <c r="J4" s="308"/>
      <c r="K4" s="161"/>
      <c r="L4" s="161"/>
      <c r="M4" s="307">
        <v>2013</v>
      </c>
      <c r="N4" s="308"/>
      <c r="O4" s="309" t="s">
        <v>5</v>
      </c>
      <c r="P4" s="302" t="s">
        <v>119</v>
      </c>
    </row>
    <row r="5" spans="1:16" ht="14.4" customHeight="1" thickBot="1" x14ac:dyDescent="0.35">
      <c r="A5" s="444"/>
      <c r="B5" s="445"/>
      <c r="C5" s="446"/>
      <c r="D5" s="447"/>
      <c r="E5" s="448" t="s">
        <v>93</v>
      </c>
      <c r="F5" s="449" t="s">
        <v>17</v>
      </c>
      <c r="G5" s="450"/>
      <c r="H5" s="450"/>
      <c r="I5" s="448" t="s">
        <v>93</v>
      </c>
      <c r="J5" s="449" t="s">
        <v>17</v>
      </c>
      <c r="K5" s="450"/>
      <c r="L5" s="450"/>
      <c r="M5" s="448" t="s">
        <v>93</v>
      </c>
      <c r="N5" s="449" t="s">
        <v>17</v>
      </c>
      <c r="O5" s="451"/>
      <c r="P5" s="452"/>
    </row>
    <row r="6" spans="1:16" ht="14.4" customHeight="1" x14ac:dyDescent="0.3">
      <c r="A6" s="354" t="s">
        <v>974</v>
      </c>
      <c r="B6" s="355" t="s">
        <v>975</v>
      </c>
      <c r="C6" s="355" t="s">
        <v>976</v>
      </c>
      <c r="D6" s="355" t="s">
        <v>977</v>
      </c>
      <c r="E6" s="358"/>
      <c r="F6" s="358"/>
      <c r="G6" s="355"/>
      <c r="H6" s="355"/>
      <c r="I6" s="358">
        <v>1</v>
      </c>
      <c r="J6" s="358">
        <v>1364.08</v>
      </c>
      <c r="K6" s="355"/>
      <c r="L6" s="355">
        <v>1364.08</v>
      </c>
      <c r="M6" s="358">
        <v>8</v>
      </c>
      <c r="N6" s="358">
        <v>10996.429999999998</v>
      </c>
      <c r="O6" s="377"/>
      <c r="P6" s="359">
        <v>1374.5537499999998</v>
      </c>
    </row>
    <row r="7" spans="1:16" ht="14.4" customHeight="1" x14ac:dyDescent="0.3">
      <c r="A7" s="360" t="s">
        <v>974</v>
      </c>
      <c r="B7" s="361" t="s">
        <v>975</v>
      </c>
      <c r="C7" s="361" t="s">
        <v>978</v>
      </c>
      <c r="D7" s="361" t="s">
        <v>979</v>
      </c>
      <c r="E7" s="364">
        <v>2</v>
      </c>
      <c r="F7" s="364">
        <v>1057.72</v>
      </c>
      <c r="G7" s="361">
        <v>1</v>
      </c>
      <c r="H7" s="361">
        <v>528.86</v>
      </c>
      <c r="I7" s="364">
        <v>2</v>
      </c>
      <c r="J7" s="364">
        <v>1136.74</v>
      </c>
      <c r="K7" s="361">
        <v>1.0747078621941535</v>
      </c>
      <c r="L7" s="361">
        <v>568.37</v>
      </c>
      <c r="M7" s="364"/>
      <c r="N7" s="364"/>
      <c r="O7" s="408"/>
      <c r="P7" s="365"/>
    </row>
    <row r="8" spans="1:16" ht="14.4" customHeight="1" x14ac:dyDescent="0.3">
      <c r="A8" s="360" t="s">
        <v>974</v>
      </c>
      <c r="B8" s="361" t="s">
        <v>975</v>
      </c>
      <c r="C8" s="361" t="s">
        <v>980</v>
      </c>
      <c r="D8" s="361" t="s">
        <v>979</v>
      </c>
      <c r="E8" s="364">
        <v>1</v>
      </c>
      <c r="F8" s="364">
        <v>1096.0899999999999</v>
      </c>
      <c r="G8" s="361">
        <v>1</v>
      </c>
      <c r="H8" s="361">
        <v>1096.0899999999999</v>
      </c>
      <c r="I8" s="364">
        <v>1</v>
      </c>
      <c r="J8" s="364">
        <v>1136.74</v>
      </c>
      <c r="K8" s="361">
        <v>1.0370863706447464</v>
      </c>
      <c r="L8" s="361">
        <v>1136.74</v>
      </c>
      <c r="M8" s="364">
        <v>4</v>
      </c>
      <c r="N8" s="364">
        <v>4586.84</v>
      </c>
      <c r="O8" s="408">
        <v>4.1847293561660086</v>
      </c>
      <c r="P8" s="365">
        <v>1146.71</v>
      </c>
    </row>
    <row r="9" spans="1:16" ht="14.4" customHeight="1" x14ac:dyDescent="0.3">
      <c r="A9" s="360" t="s">
        <v>974</v>
      </c>
      <c r="B9" s="361" t="s">
        <v>981</v>
      </c>
      <c r="C9" s="361" t="s">
        <v>982</v>
      </c>
      <c r="D9" s="361" t="s">
        <v>983</v>
      </c>
      <c r="E9" s="364">
        <v>14</v>
      </c>
      <c r="F9" s="364">
        <v>882</v>
      </c>
      <c r="G9" s="361">
        <v>1</v>
      </c>
      <c r="H9" s="361">
        <v>63</v>
      </c>
      <c r="I9" s="364">
        <v>8</v>
      </c>
      <c r="J9" s="364">
        <v>504</v>
      </c>
      <c r="K9" s="361">
        <v>0.5714285714285714</v>
      </c>
      <c r="L9" s="361">
        <v>63</v>
      </c>
      <c r="M9" s="364">
        <v>54</v>
      </c>
      <c r="N9" s="364">
        <v>3402</v>
      </c>
      <c r="O9" s="408">
        <v>3.8571428571428572</v>
      </c>
      <c r="P9" s="365">
        <v>63</v>
      </c>
    </row>
    <row r="10" spans="1:16" ht="14.4" customHeight="1" x14ac:dyDescent="0.3">
      <c r="A10" s="360" t="s">
        <v>974</v>
      </c>
      <c r="B10" s="361" t="s">
        <v>981</v>
      </c>
      <c r="C10" s="361" t="s">
        <v>984</v>
      </c>
      <c r="D10" s="361" t="s">
        <v>985</v>
      </c>
      <c r="E10" s="364">
        <v>97</v>
      </c>
      <c r="F10" s="364">
        <v>2425</v>
      </c>
      <c r="G10" s="361">
        <v>1</v>
      </c>
      <c r="H10" s="361">
        <v>25</v>
      </c>
      <c r="I10" s="364">
        <v>86</v>
      </c>
      <c r="J10" s="364">
        <v>2150</v>
      </c>
      <c r="K10" s="361">
        <v>0.88659793814432986</v>
      </c>
      <c r="L10" s="361">
        <v>25</v>
      </c>
      <c r="M10" s="364">
        <v>2400</v>
      </c>
      <c r="N10" s="364">
        <v>84000</v>
      </c>
      <c r="O10" s="408">
        <v>34.639175257731956</v>
      </c>
      <c r="P10" s="365">
        <v>35</v>
      </c>
    </row>
    <row r="11" spans="1:16" ht="14.4" customHeight="1" x14ac:dyDescent="0.3">
      <c r="A11" s="360" t="s">
        <v>974</v>
      </c>
      <c r="B11" s="361" t="s">
        <v>981</v>
      </c>
      <c r="C11" s="361" t="s">
        <v>986</v>
      </c>
      <c r="D11" s="361" t="s">
        <v>987</v>
      </c>
      <c r="E11" s="364"/>
      <c r="F11" s="364"/>
      <c r="G11" s="361"/>
      <c r="H11" s="361"/>
      <c r="I11" s="364">
        <v>2</v>
      </c>
      <c r="J11" s="364">
        <v>38</v>
      </c>
      <c r="K11" s="361"/>
      <c r="L11" s="361">
        <v>19</v>
      </c>
      <c r="M11" s="364">
        <v>13</v>
      </c>
      <c r="N11" s="364">
        <v>390</v>
      </c>
      <c r="O11" s="408"/>
      <c r="P11" s="365">
        <v>30</v>
      </c>
    </row>
    <row r="12" spans="1:16" ht="14.4" customHeight="1" x14ac:dyDescent="0.3">
      <c r="A12" s="360" t="s">
        <v>974</v>
      </c>
      <c r="B12" s="361" t="s">
        <v>981</v>
      </c>
      <c r="C12" s="361" t="s">
        <v>988</v>
      </c>
      <c r="D12" s="361" t="s">
        <v>989</v>
      </c>
      <c r="E12" s="364">
        <v>6</v>
      </c>
      <c r="F12" s="364">
        <v>450</v>
      </c>
      <c r="G12" s="361">
        <v>1</v>
      </c>
      <c r="H12" s="361">
        <v>75</v>
      </c>
      <c r="I12" s="364"/>
      <c r="J12" s="364"/>
      <c r="K12" s="361"/>
      <c r="L12" s="361"/>
      <c r="M12" s="364"/>
      <c r="N12" s="364"/>
      <c r="O12" s="408"/>
      <c r="P12" s="365"/>
    </row>
    <row r="13" spans="1:16" ht="14.4" customHeight="1" x14ac:dyDescent="0.3">
      <c r="A13" s="360" t="s">
        <v>974</v>
      </c>
      <c r="B13" s="361" t="s">
        <v>981</v>
      </c>
      <c r="C13" s="361" t="s">
        <v>990</v>
      </c>
      <c r="D13" s="361" t="s">
        <v>991</v>
      </c>
      <c r="E13" s="364"/>
      <c r="F13" s="364"/>
      <c r="G13" s="361"/>
      <c r="H13" s="361"/>
      <c r="I13" s="364"/>
      <c r="J13" s="364"/>
      <c r="K13" s="361"/>
      <c r="L13" s="361"/>
      <c r="M13" s="364">
        <v>2</v>
      </c>
      <c r="N13" s="364">
        <v>412</v>
      </c>
      <c r="O13" s="408"/>
      <c r="P13" s="365">
        <v>206</v>
      </c>
    </row>
    <row r="14" spans="1:16" ht="14.4" customHeight="1" x14ac:dyDescent="0.3">
      <c r="A14" s="360" t="s">
        <v>974</v>
      </c>
      <c r="B14" s="361" t="s">
        <v>981</v>
      </c>
      <c r="C14" s="361" t="s">
        <v>992</v>
      </c>
      <c r="D14" s="361" t="s">
        <v>993</v>
      </c>
      <c r="E14" s="364">
        <v>7</v>
      </c>
      <c r="F14" s="364">
        <v>238</v>
      </c>
      <c r="G14" s="361">
        <v>1</v>
      </c>
      <c r="H14" s="361">
        <v>34</v>
      </c>
      <c r="I14" s="364">
        <v>7</v>
      </c>
      <c r="J14" s="364">
        <v>238</v>
      </c>
      <c r="K14" s="361">
        <v>1</v>
      </c>
      <c r="L14" s="361">
        <v>34</v>
      </c>
      <c r="M14" s="364">
        <v>4</v>
      </c>
      <c r="N14" s="364">
        <v>136</v>
      </c>
      <c r="O14" s="408">
        <v>0.5714285714285714</v>
      </c>
      <c r="P14" s="365">
        <v>34</v>
      </c>
    </row>
    <row r="15" spans="1:16" ht="14.4" customHeight="1" x14ac:dyDescent="0.3">
      <c r="A15" s="360" t="s">
        <v>974</v>
      </c>
      <c r="B15" s="361" t="s">
        <v>981</v>
      </c>
      <c r="C15" s="361" t="s">
        <v>994</v>
      </c>
      <c r="D15" s="361" t="s">
        <v>995</v>
      </c>
      <c r="E15" s="364"/>
      <c r="F15" s="364"/>
      <c r="G15" s="361"/>
      <c r="H15" s="361"/>
      <c r="I15" s="364"/>
      <c r="J15" s="364"/>
      <c r="K15" s="361"/>
      <c r="L15" s="361"/>
      <c r="M15" s="364">
        <v>11</v>
      </c>
      <c r="N15" s="364">
        <v>759</v>
      </c>
      <c r="O15" s="408"/>
      <c r="P15" s="365">
        <v>69</v>
      </c>
    </row>
    <row r="16" spans="1:16" ht="14.4" customHeight="1" x14ac:dyDescent="0.3">
      <c r="A16" s="360" t="s">
        <v>974</v>
      </c>
      <c r="B16" s="361" t="s">
        <v>981</v>
      </c>
      <c r="C16" s="361" t="s">
        <v>996</v>
      </c>
      <c r="D16" s="361" t="s">
        <v>997</v>
      </c>
      <c r="E16" s="364"/>
      <c r="F16" s="364"/>
      <c r="G16" s="361"/>
      <c r="H16" s="361"/>
      <c r="I16" s="364"/>
      <c r="J16" s="364"/>
      <c r="K16" s="361"/>
      <c r="L16" s="361"/>
      <c r="M16" s="364">
        <v>801</v>
      </c>
      <c r="N16" s="364">
        <v>7420</v>
      </c>
      <c r="O16" s="408"/>
      <c r="P16" s="365">
        <v>9.2634207240948818</v>
      </c>
    </row>
    <row r="17" spans="1:16" ht="14.4" customHeight="1" x14ac:dyDescent="0.3">
      <c r="A17" s="360" t="s">
        <v>974</v>
      </c>
      <c r="B17" s="361" t="s">
        <v>981</v>
      </c>
      <c r="C17" s="361" t="s">
        <v>998</v>
      </c>
      <c r="D17" s="361" t="s">
        <v>999</v>
      </c>
      <c r="E17" s="364">
        <v>608</v>
      </c>
      <c r="F17" s="364">
        <v>1506016</v>
      </c>
      <c r="G17" s="361">
        <v>1</v>
      </c>
      <c r="H17" s="361">
        <v>2477</v>
      </c>
      <c r="I17" s="364">
        <v>648</v>
      </c>
      <c r="J17" s="364">
        <v>1610280</v>
      </c>
      <c r="K17" s="361">
        <v>1.0692316681894483</v>
      </c>
      <c r="L17" s="361">
        <v>2485</v>
      </c>
      <c r="M17" s="364">
        <v>805</v>
      </c>
      <c r="N17" s="364">
        <v>1861965</v>
      </c>
      <c r="O17" s="408">
        <v>1.236351406625162</v>
      </c>
      <c r="P17" s="365">
        <v>2313</v>
      </c>
    </row>
    <row r="18" spans="1:16" ht="14.4" customHeight="1" x14ac:dyDescent="0.3">
      <c r="A18" s="360" t="s">
        <v>974</v>
      </c>
      <c r="B18" s="361" t="s">
        <v>981</v>
      </c>
      <c r="C18" s="361" t="s">
        <v>1000</v>
      </c>
      <c r="D18" s="361" t="s">
        <v>1001</v>
      </c>
      <c r="E18" s="364">
        <v>1851</v>
      </c>
      <c r="F18" s="364">
        <v>2965302</v>
      </c>
      <c r="G18" s="361">
        <v>1</v>
      </c>
      <c r="H18" s="361">
        <v>1602</v>
      </c>
      <c r="I18" s="364">
        <v>1860</v>
      </c>
      <c r="J18" s="364">
        <v>2987160</v>
      </c>
      <c r="K18" s="361">
        <v>1.0073712559462746</v>
      </c>
      <c r="L18" s="361">
        <v>1606</v>
      </c>
      <c r="M18" s="364">
        <v>1767</v>
      </c>
      <c r="N18" s="364">
        <v>2537412</v>
      </c>
      <c r="O18" s="408">
        <v>0.85570103820791277</v>
      </c>
      <c r="P18" s="365">
        <v>1436</v>
      </c>
    </row>
    <row r="19" spans="1:16" ht="14.4" customHeight="1" x14ac:dyDescent="0.3">
      <c r="A19" s="360" t="s">
        <v>974</v>
      </c>
      <c r="B19" s="361" t="s">
        <v>981</v>
      </c>
      <c r="C19" s="361" t="s">
        <v>1002</v>
      </c>
      <c r="D19" s="361" t="s">
        <v>1003</v>
      </c>
      <c r="E19" s="364">
        <v>4588</v>
      </c>
      <c r="F19" s="364">
        <v>1472748</v>
      </c>
      <c r="G19" s="361">
        <v>1</v>
      </c>
      <c r="H19" s="361">
        <v>321</v>
      </c>
      <c r="I19" s="364">
        <v>5032</v>
      </c>
      <c r="J19" s="364">
        <v>1625336</v>
      </c>
      <c r="K19" s="361">
        <v>1.1036076776203396</v>
      </c>
      <c r="L19" s="361">
        <v>323</v>
      </c>
      <c r="M19" s="364">
        <v>5071</v>
      </c>
      <c r="N19" s="364">
        <v>1637933</v>
      </c>
      <c r="O19" s="408">
        <v>1.1121610757576992</v>
      </c>
      <c r="P19" s="365">
        <v>323</v>
      </c>
    </row>
    <row r="20" spans="1:16" ht="14.4" customHeight="1" x14ac:dyDescent="0.3">
      <c r="A20" s="360" t="s">
        <v>974</v>
      </c>
      <c r="B20" s="361" t="s">
        <v>981</v>
      </c>
      <c r="C20" s="361" t="s">
        <v>1004</v>
      </c>
      <c r="D20" s="361" t="s">
        <v>1005</v>
      </c>
      <c r="E20" s="364">
        <v>4</v>
      </c>
      <c r="F20" s="364">
        <v>3460</v>
      </c>
      <c r="G20" s="361">
        <v>1</v>
      </c>
      <c r="H20" s="361">
        <v>865</v>
      </c>
      <c r="I20" s="364">
        <v>2</v>
      </c>
      <c r="J20" s="364">
        <v>1734</v>
      </c>
      <c r="K20" s="361">
        <v>0.5011560693641619</v>
      </c>
      <c r="L20" s="361">
        <v>867</v>
      </c>
      <c r="M20" s="364"/>
      <c r="N20" s="364"/>
      <c r="O20" s="408"/>
      <c r="P20" s="365"/>
    </row>
    <row r="21" spans="1:16" ht="14.4" customHeight="1" x14ac:dyDescent="0.3">
      <c r="A21" s="360" t="s">
        <v>974</v>
      </c>
      <c r="B21" s="361" t="s">
        <v>981</v>
      </c>
      <c r="C21" s="361" t="s">
        <v>1006</v>
      </c>
      <c r="D21" s="361" t="s">
        <v>1007</v>
      </c>
      <c r="E21" s="364">
        <v>4</v>
      </c>
      <c r="F21" s="364">
        <v>7584</v>
      </c>
      <c r="G21" s="361">
        <v>1</v>
      </c>
      <c r="H21" s="361">
        <v>1896</v>
      </c>
      <c r="I21" s="364">
        <v>2</v>
      </c>
      <c r="J21" s="364">
        <v>3808</v>
      </c>
      <c r="K21" s="361">
        <v>0.50210970464135019</v>
      </c>
      <c r="L21" s="361">
        <v>1904</v>
      </c>
      <c r="M21" s="364">
        <v>1</v>
      </c>
      <c r="N21" s="364">
        <v>1913</v>
      </c>
      <c r="O21" s="408">
        <v>0.25224156118143459</v>
      </c>
      <c r="P21" s="365">
        <v>1913</v>
      </c>
    </row>
    <row r="22" spans="1:16" ht="14.4" customHeight="1" x14ac:dyDescent="0.3">
      <c r="A22" s="360" t="s">
        <v>974</v>
      </c>
      <c r="B22" s="361" t="s">
        <v>981</v>
      </c>
      <c r="C22" s="361" t="s">
        <v>1008</v>
      </c>
      <c r="D22" s="361" t="s">
        <v>1009</v>
      </c>
      <c r="E22" s="364">
        <v>1959</v>
      </c>
      <c r="F22" s="364">
        <v>619044</v>
      </c>
      <c r="G22" s="361">
        <v>1</v>
      </c>
      <c r="H22" s="361">
        <v>316</v>
      </c>
      <c r="I22" s="364">
        <v>2187</v>
      </c>
      <c r="J22" s="364">
        <v>695466</v>
      </c>
      <c r="K22" s="361">
        <v>1.1234516447942311</v>
      </c>
      <c r="L22" s="361">
        <v>318</v>
      </c>
      <c r="M22" s="364">
        <v>2246</v>
      </c>
      <c r="N22" s="364">
        <v>716474</v>
      </c>
      <c r="O22" s="408">
        <v>1.1573878431904678</v>
      </c>
      <c r="P22" s="365">
        <v>319</v>
      </c>
    </row>
    <row r="23" spans="1:16" ht="14.4" customHeight="1" x14ac:dyDescent="0.3">
      <c r="A23" s="360" t="s">
        <v>974</v>
      </c>
      <c r="B23" s="361" t="s">
        <v>981</v>
      </c>
      <c r="C23" s="361" t="s">
        <v>1010</v>
      </c>
      <c r="D23" s="361" t="s">
        <v>1011</v>
      </c>
      <c r="E23" s="364">
        <v>5119</v>
      </c>
      <c r="F23" s="364">
        <v>0</v>
      </c>
      <c r="G23" s="361"/>
      <c r="H23" s="361">
        <v>0</v>
      </c>
      <c r="I23" s="364">
        <v>5348</v>
      </c>
      <c r="J23" s="364">
        <v>0</v>
      </c>
      <c r="K23" s="361"/>
      <c r="L23" s="361">
        <v>0</v>
      </c>
      <c r="M23" s="364">
        <v>5490</v>
      </c>
      <c r="N23" s="364">
        <v>0</v>
      </c>
      <c r="O23" s="408"/>
      <c r="P23" s="365">
        <v>0</v>
      </c>
    </row>
    <row r="24" spans="1:16" ht="14.4" customHeight="1" x14ac:dyDescent="0.3">
      <c r="A24" s="360" t="s">
        <v>974</v>
      </c>
      <c r="B24" s="361" t="s">
        <v>981</v>
      </c>
      <c r="C24" s="361" t="s">
        <v>1012</v>
      </c>
      <c r="D24" s="361" t="s">
        <v>1013</v>
      </c>
      <c r="E24" s="364">
        <v>22</v>
      </c>
      <c r="F24" s="364">
        <v>0</v>
      </c>
      <c r="G24" s="361"/>
      <c r="H24" s="361">
        <v>0</v>
      </c>
      <c r="I24" s="364">
        <v>59</v>
      </c>
      <c r="J24" s="364">
        <v>0</v>
      </c>
      <c r="K24" s="361"/>
      <c r="L24" s="361">
        <v>0</v>
      </c>
      <c r="M24" s="364">
        <v>90</v>
      </c>
      <c r="N24" s="364">
        <v>0</v>
      </c>
      <c r="O24" s="408"/>
      <c r="P24" s="365">
        <v>0</v>
      </c>
    </row>
    <row r="25" spans="1:16" ht="14.4" customHeight="1" x14ac:dyDescent="0.3">
      <c r="A25" s="360" t="s">
        <v>1014</v>
      </c>
      <c r="B25" s="361" t="s">
        <v>981</v>
      </c>
      <c r="C25" s="361" t="s">
        <v>982</v>
      </c>
      <c r="D25" s="361" t="s">
        <v>983</v>
      </c>
      <c r="E25" s="364"/>
      <c r="F25" s="364"/>
      <c r="G25" s="361"/>
      <c r="H25" s="361"/>
      <c r="I25" s="364"/>
      <c r="J25" s="364"/>
      <c r="K25" s="361"/>
      <c r="L25" s="361"/>
      <c r="M25" s="364">
        <v>1</v>
      </c>
      <c r="N25" s="364">
        <v>63</v>
      </c>
      <c r="O25" s="408"/>
      <c r="P25" s="365">
        <v>63</v>
      </c>
    </row>
    <row r="26" spans="1:16" ht="14.4" customHeight="1" x14ac:dyDescent="0.3">
      <c r="A26" s="360" t="s">
        <v>1014</v>
      </c>
      <c r="B26" s="361" t="s">
        <v>981</v>
      </c>
      <c r="C26" s="361" t="s">
        <v>984</v>
      </c>
      <c r="D26" s="361" t="s">
        <v>985</v>
      </c>
      <c r="E26" s="364"/>
      <c r="F26" s="364"/>
      <c r="G26" s="361"/>
      <c r="H26" s="361"/>
      <c r="I26" s="364"/>
      <c r="J26" s="364"/>
      <c r="K26" s="361"/>
      <c r="L26" s="361"/>
      <c r="M26" s="364">
        <v>1</v>
      </c>
      <c r="N26" s="364">
        <v>35</v>
      </c>
      <c r="O26" s="408"/>
      <c r="P26" s="365">
        <v>35</v>
      </c>
    </row>
    <row r="27" spans="1:16" ht="14.4" customHeight="1" x14ac:dyDescent="0.3">
      <c r="A27" s="360" t="s">
        <v>1014</v>
      </c>
      <c r="B27" s="361" t="s">
        <v>981</v>
      </c>
      <c r="C27" s="361" t="s">
        <v>996</v>
      </c>
      <c r="D27" s="361" t="s">
        <v>997</v>
      </c>
      <c r="E27" s="364"/>
      <c r="F27" s="364"/>
      <c r="G27" s="361"/>
      <c r="H27" s="361"/>
      <c r="I27" s="364"/>
      <c r="J27" s="364"/>
      <c r="K27" s="361"/>
      <c r="L27" s="361"/>
      <c r="M27" s="364">
        <v>2</v>
      </c>
      <c r="N27" s="364">
        <v>0</v>
      </c>
      <c r="O27" s="408"/>
      <c r="P27" s="365">
        <v>0</v>
      </c>
    </row>
    <row r="28" spans="1:16" ht="14.4" customHeight="1" x14ac:dyDescent="0.3">
      <c r="A28" s="360" t="s">
        <v>1014</v>
      </c>
      <c r="B28" s="361" t="s">
        <v>981</v>
      </c>
      <c r="C28" s="361" t="s">
        <v>1015</v>
      </c>
      <c r="D28" s="361" t="s">
        <v>1016</v>
      </c>
      <c r="E28" s="364">
        <v>1</v>
      </c>
      <c r="F28" s="364">
        <v>213</v>
      </c>
      <c r="G28" s="361">
        <v>1</v>
      </c>
      <c r="H28" s="361">
        <v>213</v>
      </c>
      <c r="I28" s="364">
        <v>1</v>
      </c>
      <c r="J28" s="364">
        <v>215</v>
      </c>
      <c r="K28" s="361">
        <v>1.0093896713615023</v>
      </c>
      <c r="L28" s="361">
        <v>215</v>
      </c>
      <c r="M28" s="364"/>
      <c r="N28" s="364"/>
      <c r="O28" s="408"/>
      <c r="P28" s="365"/>
    </row>
    <row r="29" spans="1:16" ht="14.4" customHeight="1" x14ac:dyDescent="0.3">
      <c r="A29" s="360" t="s">
        <v>1014</v>
      </c>
      <c r="B29" s="361" t="s">
        <v>981</v>
      </c>
      <c r="C29" s="361" t="s">
        <v>1017</v>
      </c>
      <c r="D29" s="361" t="s">
        <v>1018</v>
      </c>
      <c r="E29" s="364">
        <v>30</v>
      </c>
      <c r="F29" s="364">
        <v>9780</v>
      </c>
      <c r="G29" s="361">
        <v>1</v>
      </c>
      <c r="H29" s="361">
        <v>326</v>
      </c>
      <c r="I29" s="364">
        <v>31</v>
      </c>
      <c r="J29" s="364">
        <v>10168</v>
      </c>
      <c r="K29" s="361">
        <v>1.0396728016359917</v>
      </c>
      <c r="L29" s="361">
        <v>328</v>
      </c>
      <c r="M29" s="364">
        <v>19</v>
      </c>
      <c r="N29" s="364">
        <v>6213</v>
      </c>
      <c r="O29" s="408">
        <v>0.6352760736196319</v>
      </c>
      <c r="P29" s="365">
        <v>327</v>
      </c>
    </row>
    <row r="30" spans="1:16" ht="14.4" customHeight="1" x14ac:dyDescent="0.3">
      <c r="A30" s="360" t="s">
        <v>1014</v>
      </c>
      <c r="B30" s="361" t="s">
        <v>981</v>
      </c>
      <c r="C30" s="361" t="s">
        <v>1019</v>
      </c>
      <c r="D30" s="361" t="s">
        <v>1020</v>
      </c>
      <c r="E30" s="364">
        <v>11</v>
      </c>
      <c r="F30" s="364">
        <v>1793</v>
      </c>
      <c r="G30" s="361">
        <v>1</v>
      </c>
      <c r="H30" s="361">
        <v>163</v>
      </c>
      <c r="I30" s="364">
        <v>4</v>
      </c>
      <c r="J30" s="364">
        <v>652</v>
      </c>
      <c r="K30" s="361">
        <v>0.36363636363636365</v>
      </c>
      <c r="L30" s="361">
        <v>163</v>
      </c>
      <c r="M30" s="364">
        <v>5</v>
      </c>
      <c r="N30" s="364">
        <v>815</v>
      </c>
      <c r="O30" s="408">
        <v>0.45454545454545453</v>
      </c>
      <c r="P30" s="365">
        <v>163</v>
      </c>
    </row>
    <row r="31" spans="1:16" ht="14.4" customHeight="1" x14ac:dyDescent="0.3">
      <c r="A31" s="360" t="s">
        <v>1021</v>
      </c>
      <c r="B31" s="361" t="s">
        <v>975</v>
      </c>
      <c r="C31" s="361" t="s">
        <v>976</v>
      </c>
      <c r="D31" s="361" t="s">
        <v>977</v>
      </c>
      <c r="E31" s="364"/>
      <c r="F31" s="364"/>
      <c r="G31" s="361"/>
      <c r="H31" s="361"/>
      <c r="I31" s="364">
        <v>13</v>
      </c>
      <c r="J31" s="364">
        <v>17733.04</v>
      </c>
      <c r="K31" s="361"/>
      <c r="L31" s="361">
        <v>1364.0800000000002</v>
      </c>
      <c r="M31" s="364">
        <v>17</v>
      </c>
      <c r="N31" s="364">
        <v>23368.829999999994</v>
      </c>
      <c r="O31" s="408"/>
      <c r="P31" s="365">
        <v>1374.6370588235291</v>
      </c>
    </row>
    <row r="32" spans="1:16" ht="14.4" customHeight="1" x14ac:dyDescent="0.3">
      <c r="A32" s="360" t="s">
        <v>1021</v>
      </c>
      <c r="B32" s="361" t="s">
        <v>975</v>
      </c>
      <c r="C32" s="361" t="s">
        <v>978</v>
      </c>
      <c r="D32" s="361" t="s">
        <v>979</v>
      </c>
      <c r="E32" s="364">
        <v>30</v>
      </c>
      <c r="F32" s="364">
        <v>15941.620000000006</v>
      </c>
      <c r="G32" s="361">
        <v>1</v>
      </c>
      <c r="H32" s="361">
        <v>531.38733333333357</v>
      </c>
      <c r="I32" s="364">
        <v>11</v>
      </c>
      <c r="J32" s="364">
        <v>6252.07</v>
      </c>
      <c r="K32" s="361">
        <v>0.39218536133717885</v>
      </c>
      <c r="L32" s="361">
        <v>568.37</v>
      </c>
      <c r="M32" s="364"/>
      <c r="N32" s="364"/>
      <c r="O32" s="408"/>
      <c r="P32" s="365"/>
    </row>
    <row r="33" spans="1:16" ht="14.4" customHeight="1" x14ac:dyDescent="0.3">
      <c r="A33" s="360" t="s">
        <v>1021</v>
      </c>
      <c r="B33" s="361" t="s">
        <v>975</v>
      </c>
      <c r="C33" s="361" t="s">
        <v>980</v>
      </c>
      <c r="D33" s="361" t="s">
        <v>979</v>
      </c>
      <c r="E33" s="364">
        <v>3</v>
      </c>
      <c r="F33" s="364">
        <v>3134.81</v>
      </c>
      <c r="G33" s="361">
        <v>1</v>
      </c>
      <c r="H33" s="361">
        <v>1044.9366666666667</v>
      </c>
      <c r="I33" s="364"/>
      <c r="J33" s="364"/>
      <c r="K33" s="361"/>
      <c r="L33" s="361"/>
      <c r="M33" s="364">
        <v>6</v>
      </c>
      <c r="N33" s="364">
        <v>6880.26</v>
      </c>
      <c r="O33" s="408">
        <v>2.194793304857392</v>
      </c>
      <c r="P33" s="365">
        <v>1146.71</v>
      </c>
    </row>
    <row r="34" spans="1:16" ht="14.4" customHeight="1" x14ac:dyDescent="0.3">
      <c r="A34" s="360" t="s">
        <v>1021</v>
      </c>
      <c r="B34" s="361" t="s">
        <v>981</v>
      </c>
      <c r="C34" s="361" t="s">
        <v>986</v>
      </c>
      <c r="D34" s="361" t="s">
        <v>987</v>
      </c>
      <c r="E34" s="364"/>
      <c r="F34" s="364"/>
      <c r="G34" s="361"/>
      <c r="H34" s="361"/>
      <c r="I34" s="364">
        <v>2</v>
      </c>
      <c r="J34" s="364">
        <v>38</v>
      </c>
      <c r="K34" s="361"/>
      <c r="L34" s="361">
        <v>19</v>
      </c>
      <c r="M34" s="364">
        <v>2</v>
      </c>
      <c r="N34" s="364">
        <v>60</v>
      </c>
      <c r="O34" s="408"/>
      <c r="P34" s="365">
        <v>30</v>
      </c>
    </row>
    <row r="35" spans="1:16" ht="14.4" customHeight="1" x14ac:dyDescent="0.3">
      <c r="A35" s="360" t="s">
        <v>1021</v>
      </c>
      <c r="B35" s="361" t="s">
        <v>981</v>
      </c>
      <c r="C35" s="361" t="s">
        <v>1022</v>
      </c>
      <c r="D35" s="361" t="s">
        <v>1023</v>
      </c>
      <c r="E35" s="364">
        <v>1660</v>
      </c>
      <c r="F35" s="364">
        <v>725420</v>
      </c>
      <c r="G35" s="361">
        <v>1</v>
      </c>
      <c r="H35" s="361">
        <v>437</v>
      </c>
      <c r="I35" s="364">
        <v>1721</v>
      </c>
      <c r="J35" s="364">
        <v>752077</v>
      </c>
      <c r="K35" s="361">
        <v>1.0367469879518072</v>
      </c>
      <c r="L35" s="361">
        <v>437</v>
      </c>
      <c r="M35" s="364">
        <v>1795</v>
      </c>
      <c r="N35" s="364">
        <v>786210</v>
      </c>
      <c r="O35" s="408">
        <v>1.0837997298116953</v>
      </c>
      <c r="P35" s="365">
        <v>438</v>
      </c>
    </row>
    <row r="36" spans="1:16" ht="14.4" customHeight="1" x14ac:dyDescent="0.3">
      <c r="A36" s="360" t="s">
        <v>1021</v>
      </c>
      <c r="B36" s="361" t="s">
        <v>981</v>
      </c>
      <c r="C36" s="361" t="s">
        <v>1024</v>
      </c>
      <c r="D36" s="361" t="s">
        <v>1025</v>
      </c>
      <c r="E36" s="364">
        <v>245</v>
      </c>
      <c r="F36" s="364">
        <v>199185</v>
      </c>
      <c r="G36" s="361">
        <v>1</v>
      </c>
      <c r="H36" s="361">
        <v>813</v>
      </c>
      <c r="I36" s="364">
        <v>281</v>
      </c>
      <c r="J36" s="364">
        <v>229015</v>
      </c>
      <c r="K36" s="361">
        <v>1.1497602731129353</v>
      </c>
      <c r="L36" s="361">
        <v>815</v>
      </c>
      <c r="M36" s="364">
        <v>273</v>
      </c>
      <c r="N36" s="364">
        <v>222768</v>
      </c>
      <c r="O36" s="408">
        <v>1.1183974696889827</v>
      </c>
      <c r="P36" s="365">
        <v>816</v>
      </c>
    </row>
    <row r="37" spans="1:16" ht="14.4" customHeight="1" x14ac:dyDescent="0.3">
      <c r="A37" s="360" t="s">
        <v>1021</v>
      </c>
      <c r="B37" s="361" t="s">
        <v>981</v>
      </c>
      <c r="C37" s="361" t="s">
        <v>1026</v>
      </c>
      <c r="D37" s="361" t="s">
        <v>1027</v>
      </c>
      <c r="E37" s="364">
        <v>129</v>
      </c>
      <c r="F37" s="364">
        <v>74949</v>
      </c>
      <c r="G37" s="361">
        <v>1</v>
      </c>
      <c r="H37" s="361">
        <v>581</v>
      </c>
      <c r="I37" s="364">
        <v>103</v>
      </c>
      <c r="J37" s="364">
        <v>60049</v>
      </c>
      <c r="K37" s="361">
        <v>0.80119814807402367</v>
      </c>
      <c r="L37" s="361">
        <v>583</v>
      </c>
      <c r="M37" s="364">
        <v>95</v>
      </c>
      <c r="N37" s="364">
        <v>55670</v>
      </c>
      <c r="O37" s="408">
        <v>0.74277175145765784</v>
      </c>
      <c r="P37" s="365">
        <v>586</v>
      </c>
    </row>
    <row r="38" spans="1:16" ht="14.4" customHeight="1" x14ac:dyDescent="0.3">
      <c r="A38" s="360" t="s">
        <v>1021</v>
      </c>
      <c r="B38" s="361" t="s">
        <v>981</v>
      </c>
      <c r="C38" s="361" t="s">
        <v>1028</v>
      </c>
      <c r="D38" s="361" t="s">
        <v>1029</v>
      </c>
      <c r="E38" s="364">
        <v>88</v>
      </c>
      <c r="F38" s="364">
        <v>88968</v>
      </c>
      <c r="G38" s="361">
        <v>1</v>
      </c>
      <c r="H38" s="361">
        <v>1011</v>
      </c>
      <c r="I38" s="364">
        <v>83</v>
      </c>
      <c r="J38" s="364">
        <v>84162</v>
      </c>
      <c r="K38" s="361">
        <v>0.94598057728621532</v>
      </c>
      <c r="L38" s="361">
        <v>1014</v>
      </c>
      <c r="M38" s="364">
        <v>80</v>
      </c>
      <c r="N38" s="364">
        <v>81440</v>
      </c>
      <c r="O38" s="408">
        <v>0.91538530707670174</v>
      </c>
      <c r="P38" s="365">
        <v>1018</v>
      </c>
    </row>
    <row r="39" spans="1:16" ht="14.4" customHeight="1" x14ac:dyDescent="0.3">
      <c r="A39" s="360" t="s">
        <v>1021</v>
      </c>
      <c r="B39" s="361" t="s">
        <v>981</v>
      </c>
      <c r="C39" s="361" t="s">
        <v>1030</v>
      </c>
      <c r="D39" s="361" t="s">
        <v>1031</v>
      </c>
      <c r="E39" s="364">
        <v>1</v>
      </c>
      <c r="F39" s="364">
        <v>1110</v>
      </c>
      <c r="G39" s="361">
        <v>1</v>
      </c>
      <c r="H39" s="361">
        <v>1110</v>
      </c>
      <c r="I39" s="364">
        <v>4</v>
      </c>
      <c r="J39" s="364">
        <v>4452</v>
      </c>
      <c r="K39" s="361">
        <v>4.0108108108108107</v>
      </c>
      <c r="L39" s="361">
        <v>1113</v>
      </c>
      <c r="M39" s="364">
        <v>1</v>
      </c>
      <c r="N39" s="364">
        <v>1118</v>
      </c>
      <c r="O39" s="408">
        <v>1.0072072072072071</v>
      </c>
      <c r="P39" s="365">
        <v>1118</v>
      </c>
    </row>
    <row r="40" spans="1:16" ht="14.4" customHeight="1" x14ac:dyDescent="0.3">
      <c r="A40" s="360" t="s">
        <v>1021</v>
      </c>
      <c r="B40" s="361" t="s">
        <v>981</v>
      </c>
      <c r="C40" s="361" t="s">
        <v>1032</v>
      </c>
      <c r="D40" s="361" t="s">
        <v>1033</v>
      </c>
      <c r="E40" s="364">
        <v>3</v>
      </c>
      <c r="F40" s="364">
        <v>1899</v>
      </c>
      <c r="G40" s="361">
        <v>1</v>
      </c>
      <c r="H40" s="361">
        <v>633</v>
      </c>
      <c r="I40" s="364">
        <v>3</v>
      </c>
      <c r="J40" s="364">
        <v>1905</v>
      </c>
      <c r="K40" s="361">
        <v>1.0031595576619274</v>
      </c>
      <c r="L40" s="361">
        <v>635</v>
      </c>
      <c r="M40" s="364">
        <v>8</v>
      </c>
      <c r="N40" s="364">
        <v>5104</v>
      </c>
      <c r="O40" s="408">
        <v>2.6877303844128488</v>
      </c>
      <c r="P40" s="365">
        <v>638</v>
      </c>
    </row>
    <row r="41" spans="1:16" ht="14.4" customHeight="1" x14ac:dyDescent="0.3">
      <c r="A41" s="360" t="s">
        <v>1021</v>
      </c>
      <c r="B41" s="361" t="s">
        <v>981</v>
      </c>
      <c r="C41" s="361" t="s">
        <v>1034</v>
      </c>
      <c r="D41" s="361" t="s">
        <v>1035</v>
      </c>
      <c r="E41" s="364"/>
      <c r="F41" s="364"/>
      <c r="G41" s="361"/>
      <c r="H41" s="361"/>
      <c r="I41" s="364"/>
      <c r="J41" s="364"/>
      <c r="K41" s="361"/>
      <c r="L41" s="361"/>
      <c r="M41" s="364">
        <v>1</v>
      </c>
      <c r="N41" s="364">
        <v>285</v>
      </c>
      <c r="O41" s="408"/>
      <c r="P41" s="365">
        <v>285</v>
      </c>
    </row>
    <row r="42" spans="1:16" ht="14.4" customHeight="1" x14ac:dyDescent="0.3">
      <c r="A42" s="360" t="s">
        <v>1021</v>
      </c>
      <c r="B42" s="361" t="s">
        <v>981</v>
      </c>
      <c r="C42" s="361" t="s">
        <v>1036</v>
      </c>
      <c r="D42" s="361" t="s">
        <v>1037</v>
      </c>
      <c r="E42" s="364">
        <v>4442</v>
      </c>
      <c r="F42" s="364">
        <v>2838438</v>
      </c>
      <c r="G42" s="361">
        <v>1</v>
      </c>
      <c r="H42" s="361">
        <v>639</v>
      </c>
      <c r="I42" s="364">
        <v>4704</v>
      </c>
      <c r="J42" s="364">
        <v>3010560</v>
      </c>
      <c r="K42" s="361">
        <v>1.0606396898575907</v>
      </c>
      <c r="L42" s="361">
        <v>640</v>
      </c>
      <c r="M42" s="364">
        <v>4828</v>
      </c>
      <c r="N42" s="364">
        <v>3099576</v>
      </c>
      <c r="O42" s="408">
        <v>1.0920006003301816</v>
      </c>
      <c r="P42" s="365">
        <v>642</v>
      </c>
    </row>
    <row r="43" spans="1:16" ht="14.4" customHeight="1" x14ac:dyDescent="0.3">
      <c r="A43" s="360" t="s">
        <v>1021</v>
      </c>
      <c r="B43" s="361" t="s">
        <v>981</v>
      </c>
      <c r="C43" s="361" t="s">
        <v>1038</v>
      </c>
      <c r="D43" s="361" t="s">
        <v>1039</v>
      </c>
      <c r="E43" s="364">
        <v>43</v>
      </c>
      <c r="F43" s="364">
        <v>13029</v>
      </c>
      <c r="G43" s="361">
        <v>1</v>
      </c>
      <c r="H43" s="361">
        <v>303</v>
      </c>
      <c r="I43" s="364">
        <v>45</v>
      </c>
      <c r="J43" s="364">
        <v>13680</v>
      </c>
      <c r="K43" s="361">
        <v>1.0499654616624454</v>
      </c>
      <c r="L43" s="361">
        <v>304</v>
      </c>
      <c r="M43" s="364">
        <v>52</v>
      </c>
      <c r="N43" s="364">
        <v>15860</v>
      </c>
      <c r="O43" s="408">
        <v>1.2172845191495894</v>
      </c>
      <c r="P43" s="365">
        <v>305</v>
      </c>
    </row>
    <row r="44" spans="1:16" ht="14.4" customHeight="1" x14ac:dyDescent="0.3">
      <c r="A44" s="360" t="s">
        <v>1021</v>
      </c>
      <c r="B44" s="361" t="s">
        <v>981</v>
      </c>
      <c r="C44" s="361" t="s">
        <v>1040</v>
      </c>
      <c r="D44" s="361" t="s">
        <v>1041</v>
      </c>
      <c r="E44" s="364">
        <v>1113</v>
      </c>
      <c r="F44" s="364">
        <v>324996</v>
      </c>
      <c r="G44" s="361">
        <v>1</v>
      </c>
      <c r="H44" s="361">
        <v>292</v>
      </c>
      <c r="I44" s="364">
        <v>1311</v>
      </c>
      <c r="J44" s="364">
        <v>382812</v>
      </c>
      <c r="K44" s="361">
        <v>1.1778975741239892</v>
      </c>
      <c r="L44" s="361">
        <v>292</v>
      </c>
      <c r="M44" s="364">
        <v>921</v>
      </c>
      <c r="N44" s="364">
        <v>269853</v>
      </c>
      <c r="O44" s="408">
        <v>0.83032714248790751</v>
      </c>
      <c r="P44" s="365">
        <v>293</v>
      </c>
    </row>
    <row r="45" spans="1:16" ht="14.4" customHeight="1" x14ac:dyDescent="0.3">
      <c r="A45" s="360" t="s">
        <v>1021</v>
      </c>
      <c r="B45" s="361" t="s">
        <v>981</v>
      </c>
      <c r="C45" s="361" t="s">
        <v>1042</v>
      </c>
      <c r="D45" s="361" t="s">
        <v>1043</v>
      </c>
      <c r="E45" s="364">
        <v>24</v>
      </c>
      <c r="F45" s="364">
        <v>19848</v>
      </c>
      <c r="G45" s="361">
        <v>1</v>
      </c>
      <c r="H45" s="361">
        <v>827</v>
      </c>
      <c r="I45" s="364">
        <v>19</v>
      </c>
      <c r="J45" s="364">
        <v>15751</v>
      </c>
      <c r="K45" s="361">
        <v>0.79358121725110842</v>
      </c>
      <c r="L45" s="361">
        <v>829</v>
      </c>
      <c r="M45" s="364">
        <v>6</v>
      </c>
      <c r="N45" s="364">
        <v>4986</v>
      </c>
      <c r="O45" s="408">
        <v>0.25120918984280532</v>
      </c>
      <c r="P45" s="365">
        <v>831</v>
      </c>
    </row>
    <row r="46" spans="1:16" ht="14.4" customHeight="1" x14ac:dyDescent="0.3">
      <c r="A46" s="360" t="s">
        <v>1021</v>
      </c>
      <c r="B46" s="361" t="s">
        <v>981</v>
      </c>
      <c r="C46" s="361" t="s">
        <v>1044</v>
      </c>
      <c r="D46" s="361" t="s">
        <v>1045</v>
      </c>
      <c r="E46" s="364"/>
      <c r="F46" s="364"/>
      <c r="G46" s="361"/>
      <c r="H46" s="361"/>
      <c r="I46" s="364">
        <v>0</v>
      </c>
      <c r="J46" s="364">
        <v>0</v>
      </c>
      <c r="K46" s="361"/>
      <c r="L46" s="361"/>
      <c r="M46" s="364"/>
      <c r="N46" s="364"/>
      <c r="O46" s="408"/>
      <c r="P46" s="365"/>
    </row>
    <row r="47" spans="1:16" ht="14.4" customHeight="1" x14ac:dyDescent="0.3">
      <c r="A47" s="360" t="s">
        <v>1046</v>
      </c>
      <c r="B47" s="361" t="s">
        <v>981</v>
      </c>
      <c r="C47" s="361" t="s">
        <v>1047</v>
      </c>
      <c r="D47" s="361" t="s">
        <v>1048</v>
      </c>
      <c r="E47" s="364">
        <v>8</v>
      </c>
      <c r="F47" s="364">
        <v>3920</v>
      </c>
      <c r="G47" s="361">
        <v>1</v>
      </c>
      <c r="H47" s="361">
        <v>490</v>
      </c>
      <c r="I47" s="364">
        <v>75</v>
      </c>
      <c r="J47" s="364">
        <v>36900</v>
      </c>
      <c r="K47" s="361">
        <v>9.4132653061224492</v>
      </c>
      <c r="L47" s="361">
        <v>492</v>
      </c>
      <c r="M47" s="364">
        <v>80</v>
      </c>
      <c r="N47" s="364">
        <v>39600</v>
      </c>
      <c r="O47" s="408">
        <v>10.102040816326531</v>
      </c>
      <c r="P47" s="365">
        <v>495</v>
      </c>
    </row>
    <row r="48" spans="1:16" ht="14.4" customHeight="1" x14ac:dyDescent="0.3">
      <c r="A48" s="360" t="s">
        <v>1046</v>
      </c>
      <c r="B48" s="361" t="s">
        <v>981</v>
      </c>
      <c r="C48" s="361" t="s">
        <v>1049</v>
      </c>
      <c r="D48" s="361" t="s">
        <v>1050</v>
      </c>
      <c r="E48" s="364">
        <v>31</v>
      </c>
      <c r="F48" s="364">
        <v>287091</v>
      </c>
      <c r="G48" s="361">
        <v>1</v>
      </c>
      <c r="H48" s="361">
        <v>9261</v>
      </c>
      <c r="I48" s="364">
        <v>52</v>
      </c>
      <c r="J48" s="364">
        <v>483340</v>
      </c>
      <c r="K48" s="361">
        <v>1.6835776809443697</v>
      </c>
      <c r="L48" s="361">
        <v>9295</v>
      </c>
      <c r="M48" s="364">
        <v>28</v>
      </c>
      <c r="N48" s="364">
        <v>261436</v>
      </c>
      <c r="O48" s="408">
        <v>0.91063809036159271</v>
      </c>
      <c r="P48" s="365">
        <v>9337</v>
      </c>
    </row>
    <row r="49" spans="1:16" ht="14.4" customHeight="1" x14ac:dyDescent="0.3">
      <c r="A49" s="360" t="s">
        <v>1046</v>
      </c>
      <c r="B49" s="361" t="s">
        <v>981</v>
      </c>
      <c r="C49" s="361" t="s">
        <v>1051</v>
      </c>
      <c r="D49" s="361" t="s">
        <v>1052</v>
      </c>
      <c r="E49" s="364">
        <v>1291</v>
      </c>
      <c r="F49" s="364">
        <v>1585348</v>
      </c>
      <c r="G49" s="361">
        <v>1</v>
      </c>
      <c r="H49" s="361">
        <v>1228</v>
      </c>
      <c r="I49" s="364">
        <v>1280</v>
      </c>
      <c r="J49" s="364">
        <v>1582080</v>
      </c>
      <c r="K49" s="361">
        <v>0.99793862293956914</v>
      </c>
      <c r="L49" s="361">
        <v>1236</v>
      </c>
      <c r="M49" s="364">
        <v>1335</v>
      </c>
      <c r="N49" s="364">
        <v>1662075</v>
      </c>
      <c r="O49" s="408">
        <v>1.0483975758003921</v>
      </c>
      <c r="P49" s="365">
        <v>1245</v>
      </c>
    </row>
    <row r="50" spans="1:16" ht="14.4" customHeight="1" x14ac:dyDescent="0.3">
      <c r="A50" s="360" t="s">
        <v>1046</v>
      </c>
      <c r="B50" s="361" t="s">
        <v>981</v>
      </c>
      <c r="C50" s="361" t="s">
        <v>1053</v>
      </c>
      <c r="D50" s="361" t="s">
        <v>1054</v>
      </c>
      <c r="E50" s="364">
        <v>9108</v>
      </c>
      <c r="F50" s="364">
        <v>20137788</v>
      </c>
      <c r="G50" s="361">
        <v>1</v>
      </c>
      <c r="H50" s="361">
        <v>2211</v>
      </c>
      <c r="I50" s="364">
        <v>9319</v>
      </c>
      <c r="J50" s="364">
        <v>20697499</v>
      </c>
      <c r="K50" s="361">
        <v>1.0277940655646987</v>
      </c>
      <c r="L50" s="361">
        <v>2221</v>
      </c>
      <c r="M50" s="364">
        <v>10509</v>
      </c>
      <c r="N50" s="364">
        <v>23466597</v>
      </c>
      <c r="O50" s="408">
        <v>1.1653016210121985</v>
      </c>
      <c r="P50" s="365">
        <v>2233</v>
      </c>
    </row>
    <row r="51" spans="1:16" ht="14.4" customHeight="1" x14ac:dyDescent="0.3">
      <c r="A51" s="360" t="s">
        <v>1046</v>
      </c>
      <c r="B51" s="361" t="s">
        <v>981</v>
      </c>
      <c r="C51" s="361" t="s">
        <v>1055</v>
      </c>
      <c r="D51" s="361" t="s">
        <v>1056</v>
      </c>
      <c r="E51" s="364">
        <v>302</v>
      </c>
      <c r="F51" s="364">
        <v>1950920</v>
      </c>
      <c r="G51" s="361">
        <v>1</v>
      </c>
      <c r="H51" s="361">
        <v>6460</v>
      </c>
      <c r="I51" s="364">
        <v>328</v>
      </c>
      <c r="J51" s="364">
        <v>2126752</v>
      </c>
      <c r="K51" s="361">
        <v>1.0901277346072622</v>
      </c>
      <c r="L51" s="361">
        <v>6484</v>
      </c>
      <c r="M51" s="364">
        <v>382</v>
      </c>
      <c r="N51" s="364">
        <v>2488348</v>
      </c>
      <c r="O51" s="408">
        <v>1.2754741352797654</v>
      </c>
      <c r="P51" s="365">
        <v>6514</v>
      </c>
    </row>
    <row r="52" spans="1:16" ht="14.4" customHeight="1" x14ac:dyDescent="0.3">
      <c r="A52" s="360" t="s">
        <v>1046</v>
      </c>
      <c r="B52" s="361" t="s">
        <v>981</v>
      </c>
      <c r="C52" s="361" t="s">
        <v>1057</v>
      </c>
      <c r="D52" s="361" t="s">
        <v>1058</v>
      </c>
      <c r="E52" s="364">
        <v>56</v>
      </c>
      <c r="F52" s="364">
        <v>183904</v>
      </c>
      <c r="G52" s="361">
        <v>1</v>
      </c>
      <c r="H52" s="361">
        <v>3284</v>
      </c>
      <c r="I52" s="364">
        <v>45</v>
      </c>
      <c r="J52" s="364">
        <v>148410</v>
      </c>
      <c r="K52" s="361">
        <v>0.80699712893683662</v>
      </c>
      <c r="L52" s="361">
        <v>3298</v>
      </c>
      <c r="M52" s="364">
        <v>16</v>
      </c>
      <c r="N52" s="364">
        <v>53056</v>
      </c>
      <c r="O52" s="408">
        <v>0.28849834696363319</v>
      </c>
      <c r="P52" s="365">
        <v>3316</v>
      </c>
    </row>
    <row r="53" spans="1:16" ht="14.4" customHeight="1" x14ac:dyDescent="0.3">
      <c r="A53" s="360" t="s">
        <v>1046</v>
      </c>
      <c r="B53" s="361" t="s">
        <v>981</v>
      </c>
      <c r="C53" s="361" t="s">
        <v>1059</v>
      </c>
      <c r="D53" s="361" t="s">
        <v>1060</v>
      </c>
      <c r="E53" s="364">
        <v>134</v>
      </c>
      <c r="F53" s="364">
        <v>1131362</v>
      </c>
      <c r="G53" s="361">
        <v>1</v>
      </c>
      <c r="H53" s="361">
        <v>8443</v>
      </c>
      <c r="I53" s="364">
        <v>102</v>
      </c>
      <c r="J53" s="364">
        <v>863838</v>
      </c>
      <c r="K53" s="361">
        <v>0.76353810716640647</v>
      </c>
      <c r="L53" s="361">
        <v>8469</v>
      </c>
      <c r="M53" s="364">
        <v>91</v>
      </c>
      <c r="N53" s="364">
        <v>773500</v>
      </c>
      <c r="O53" s="408">
        <v>0.68368921706756991</v>
      </c>
      <c r="P53" s="365">
        <v>8500</v>
      </c>
    </row>
    <row r="54" spans="1:16" ht="14.4" customHeight="1" x14ac:dyDescent="0.3">
      <c r="A54" s="360" t="s">
        <v>1046</v>
      </c>
      <c r="B54" s="361" t="s">
        <v>981</v>
      </c>
      <c r="C54" s="361" t="s">
        <v>1061</v>
      </c>
      <c r="D54" s="361" t="s">
        <v>1062</v>
      </c>
      <c r="E54" s="364">
        <v>80</v>
      </c>
      <c r="F54" s="364">
        <v>843120</v>
      </c>
      <c r="G54" s="361">
        <v>1</v>
      </c>
      <c r="H54" s="361">
        <v>10539</v>
      </c>
      <c r="I54" s="364">
        <v>78</v>
      </c>
      <c r="J54" s="364">
        <v>824538</v>
      </c>
      <c r="K54" s="361">
        <v>0.97796043267862232</v>
      </c>
      <c r="L54" s="361">
        <v>10571</v>
      </c>
      <c r="M54" s="364">
        <v>82</v>
      </c>
      <c r="N54" s="364">
        <v>870102</v>
      </c>
      <c r="O54" s="408">
        <v>1.032002561912895</v>
      </c>
      <c r="P54" s="365">
        <v>10611</v>
      </c>
    </row>
    <row r="55" spans="1:16" ht="14.4" customHeight="1" x14ac:dyDescent="0.3">
      <c r="A55" s="360" t="s">
        <v>1046</v>
      </c>
      <c r="B55" s="361" t="s">
        <v>981</v>
      </c>
      <c r="C55" s="361" t="s">
        <v>1063</v>
      </c>
      <c r="D55" s="361" t="s">
        <v>1064</v>
      </c>
      <c r="E55" s="364">
        <v>13</v>
      </c>
      <c r="F55" s="364">
        <v>133926</v>
      </c>
      <c r="G55" s="361">
        <v>1</v>
      </c>
      <c r="H55" s="361">
        <v>10302</v>
      </c>
      <c r="I55" s="364">
        <v>6</v>
      </c>
      <c r="J55" s="364">
        <v>62004</v>
      </c>
      <c r="K55" s="361">
        <v>0.46297208906411003</v>
      </c>
      <c r="L55" s="361">
        <v>10334</v>
      </c>
      <c r="M55" s="364">
        <v>12</v>
      </c>
      <c r="N55" s="364">
        <v>124488</v>
      </c>
      <c r="O55" s="408">
        <v>0.92952824694234126</v>
      </c>
      <c r="P55" s="365">
        <v>10374</v>
      </c>
    </row>
    <row r="56" spans="1:16" ht="14.4" customHeight="1" x14ac:dyDescent="0.3">
      <c r="A56" s="360" t="s">
        <v>1046</v>
      </c>
      <c r="B56" s="361" t="s">
        <v>981</v>
      </c>
      <c r="C56" s="361" t="s">
        <v>1065</v>
      </c>
      <c r="D56" s="361" t="s">
        <v>1066</v>
      </c>
      <c r="E56" s="364">
        <v>225</v>
      </c>
      <c r="F56" s="364">
        <v>194625</v>
      </c>
      <c r="G56" s="361">
        <v>1</v>
      </c>
      <c r="H56" s="361">
        <v>865</v>
      </c>
      <c r="I56" s="364">
        <v>180</v>
      </c>
      <c r="J56" s="364">
        <v>156420</v>
      </c>
      <c r="K56" s="361">
        <v>0.80369942196531796</v>
      </c>
      <c r="L56" s="361">
        <v>869</v>
      </c>
      <c r="M56" s="364">
        <v>175</v>
      </c>
      <c r="N56" s="364">
        <v>152775</v>
      </c>
      <c r="O56" s="408">
        <v>0.78497109826589595</v>
      </c>
      <c r="P56" s="365">
        <v>873</v>
      </c>
    </row>
    <row r="57" spans="1:16" ht="14.4" customHeight="1" x14ac:dyDescent="0.3">
      <c r="A57" s="360" t="s">
        <v>1046</v>
      </c>
      <c r="B57" s="361" t="s">
        <v>981</v>
      </c>
      <c r="C57" s="361" t="s">
        <v>1067</v>
      </c>
      <c r="D57" s="361" t="s">
        <v>1068</v>
      </c>
      <c r="E57" s="364"/>
      <c r="F57" s="364"/>
      <c r="G57" s="361"/>
      <c r="H57" s="361"/>
      <c r="I57" s="364">
        <v>2</v>
      </c>
      <c r="J57" s="364">
        <v>1116</v>
      </c>
      <c r="K57" s="361"/>
      <c r="L57" s="361">
        <v>558</v>
      </c>
      <c r="M57" s="364">
        <v>2</v>
      </c>
      <c r="N57" s="364">
        <v>1122</v>
      </c>
      <c r="O57" s="408"/>
      <c r="P57" s="365">
        <v>561</v>
      </c>
    </row>
    <row r="58" spans="1:16" ht="14.4" customHeight="1" x14ac:dyDescent="0.3">
      <c r="A58" s="360" t="s">
        <v>1046</v>
      </c>
      <c r="B58" s="361" t="s">
        <v>981</v>
      </c>
      <c r="C58" s="361" t="s">
        <v>1069</v>
      </c>
      <c r="D58" s="361" t="s">
        <v>1070</v>
      </c>
      <c r="E58" s="364">
        <v>35</v>
      </c>
      <c r="F58" s="364">
        <v>35350</v>
      </c>
      <c r="G58" s="361">
        <v>1</v>
      </c>
      <c r="H58" s="361">
        <v>1010</v>
      </c>
      <c r="I58" s="364">
        <v>24</v>
      </c>
      <c r="J58" s="364">
        <v>24336</v>
      </c>
      <c r="K58" s="361">
        <v>0.68842998585572845</v>
      </c>
      <c r="L58" s="361">
        <v>1014</v>
      </c>
      <c r="M58" s="364">
        <v>17</v>
      </c>
      <c r="N58" s="364">
        <v>17340</v>
      </c>
      <c r="O58" s="408">
        <v>0.49052333804809051</v>
      </c>
      <c r="P58" s="365">
        <v>1020</v>
      </c>
    </row>
    <row r="59" spans="1:16" ht="14.4" customHeight="1" x14ac:dyDescent="0.3">
      <c r="A59" s="360" t="s">
        <v>1046</v>
      </c>
      <c r="B59" s="361" t="s">
        <v>981</v>
      </c>
      <c r="C59" s="361" t="s">
        <v>1071</v>
      </c>
      <c r="D59" s="361" t="s">
        <v>1072</v>
      </c>
      <c r="E59" s="364">
        <v>571</v>
      </c>
      <c r="F59" s="364">
        <v>167303</v>
      </c>
      <c r="G59" s="361">
        <v>1</v>
      </c>
      <c r="H59" s="361">
        <v>293</v>
      </c>
      <c r="I59" s="364">
        <v>508</v>
      </c>
      <c r="J59" s="364">
        <v>149860</v>
      </c>
      <c r="K59" s="361">
        <v>0.89574006443399101</v>
      </c>
      <c r="L59" s="361">
        <v>295</v>
      </c>
      <c r="M59" s="364">
        <v>555</v>
      </c>
      <c r="N59" s="364">
        <v>164835</v>
      </c>
      <c r="O59" s="408">
        <v>0.98524832190695921</v>
      </c>
      <c r="P59" s="365">
        <v>297</v>
      </c>
    </row>
    <row r="60" spans="1:16" ht="14.4" customHeight="1" x14ac:dyDescent="0.3">
      <c r="A60" s="360" t="s">
        <v>1046</v>
      </c>
      <c r="B60" s="361" t="s">
        <v>981</v>
      </c>
      <c r="C60" s="361" t="s">
        <v>1073</v>
      </c>
      <c r="D60" s="361" t="s">
        <v>1074</v>
      </c>
      <c r="E60" s="364">
        <v>290</v>
      </c>
      <c r="F60" s="364">
        <v>121510</v>
      </c>
      <c r="G60" s="361">
        <v>1</v>
      </c>
      <c r="H60" s="361">
        <v>419</v>
      </c>
      <c r="I60" s="364">
        <v>67</v>
      </c>
      <c r="J60" s="364">
        <v>28274</v>
      </c>
      <c r="K60" s="361">
        <v>0.23268866759937454</v>
      </c>
      <c r="L60" s="361">
        <v>422</v>
      </c>
      <c r="M60" s="364">
        <v>16</v>
      </c>
      <c r="N60" s="364">
        <v>6784</v>
      </c>
      <c r="O60" s="408">
        <v>5.5830795819274137E-2</v>
      </c>
      <c r="P60" s="365">
        <v>424</v>
      </c>
    </row>
    <row r="61" spans="1:16" ht="14.4" customHeight="1" thickBot="1" x14ac:dyDescent="0.35">
      <c r="A61" s="366" t="s">
        <v>1046</v>
      </c>
      <c r="B61" s="367" t="s">
        <v>981</v>
      </c>
      <c r="C61" s="367" t="s">
        <v>1075</v>
      </c>
      <c r="D61" s="367" t="s">
        <v>1076</v>
      </c>
      <c r="E61" s="370">
        <v>1309</v>
      </c>
      <c r="F61" s="370">
        <v>1306382</v>
      </c>
      <c r="G61" s="367">
        <v>1</v>
      </c>
      <c r="H61" s="367">
        <v>998</v>
      </c>
      <c r="I61" s="370">
        <v>714</v>
      </c>
      <c r="J61" s="370">
        <v>714000</v>
      </c>
      <c r="K61" s="367">
        <v>0.54654764073601747</v>
      </c>
      <c r="L61" s="367">
        <v>1000</v>
      </c>
      <c r="M61" s="370">
        <v>283</v>
      </c>
      <c r="N61" s="370">
        <v>283566</v>
      </c>
      <c r="O61" s="378">
        <v>0.2170620844439069</v>
      </c>
      <c r="P61" s="371">
        <v>1002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1" customWidth="1"/>
    <col min="5" max="5" width="11" style="172" customWidth="1"/>
  </cols>
  <sheetData>
    <row r="1" spans="1:7" ht="18.600000000000001" thickBot="1" x14ac:dyDescent="0.4">
      <c r="A1" s="236" t="s">
        <v>143</v>
      </c>
      <c r="B1" s="237"/>
      <c r="C1" s="238"/>
      <c r="D1" s="238"/>
      <c r="E1" s="238"/>
      <c r="F1" s="111"/>
      <c r="G1" s="111"/>
    </row>
    <row r="2" spans="1:7" ht="14.4" customHeight="1" thickBot="1" x14ac:dyDescent="0.35">
      <c r="A2" s="313" t="s">
        <v>192</v>
      </c>
      <c r="B2" s="149"/>
    </row>
    <row r="3" spans="1:7" ht="14.4" customHeight="1" thickBot="1" x14ac:dyDescent="0.35">
      <c r="A3" s="178"/>
      <c r="C3" s="179" t="s">
        <v>130</v>
      </c>
      <c r="D3" s="180" t="s">
        <v>94</v>
      </c>
      <c r="E3" s="181" t="s">
        <v>96</v>
      </c>
    </row>
    <row r="4" spans="1:7" ht="14.4" customHeight="1" thickBot="1" x14ac:dyDescent="0.35">
      <c r="A4" s="223" t="str">
        <f>HYPERLINK("#HI!A1","NÁKLADY CELKEM (v tisících Kč)")</f>
        <v>NÁKLADY CELKEM (v tisících Kč)</v>
      </c>
      <c r="B4" s="192"/>
      <c r="C4" s="202">
        <f ca="1">IF(ISERROR(VLOOKUP("Náklady celkem",INDIRECT("HI!$A:$G"),6,0)),0,VLOOKUP("Náklady celkem",INDIRECT("HI!$A:$G"),6,0))</f>
        <v>15078</v>
      </c>
      <c r="D4" s="202">
        <f ca="1">IF(ISERROR(VLOOKUP("Náklady celkem",INDIRECT("HI!$A:$G"),4,0)),0,VLOOKUP("Náklady celkem",INDIRECT("HI!$A:$G"),4,0))</f>
        <v>16374.375480000001</v>
      </c>
      <c r="E4" s="195">
        <f ca="1">IF(C4=0,0,D4/C4)</f>
        <v>1.0859779466772781</v>
      </c>
    </row>
    <row r="5" spans="1:7" ht="14.4" customHeight="1" x14ac:dyDescent="0.3">
      <c r="A5" s="188" t="s">
        <v>184</v>
      </c>
      <c r="B5" s="183"/>
      <c r="C5" s="203"/>
      <c r="D5" s="203"/>
      <c r="E5" s="196"/>
    </row>
    <row r="6" spans="1:7" ht="14.4" customHeight="1" x14ac:dyDescent="0.3">
      <c r="A6" s="218" t="s">
        <v>189</v>
      </c>
      <c r="B6" s="184"/>
      <c r="C6" s="194"/>
      <c r="D6" s="194"/>
      <c r="E6" s="196"/>
    </row>
    <row r="7" spans="1:7" ht="14.4" customHeight="1" x14ac:dyDescent="0.3">
      <c r="A7" s="2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4" t="s">
        <v>134</v>
      </c>
      <c r="C7" s="194">
        <f>IF(ISERROR(HI!F5),"",HI!F5)</f>
        <v>66</v>
      </c>
      <c r="D7" s="194">
        <f>IF(ISERROR(HI!D5),"",HI!D5)</f>
        <v>73.722539999999995</v>
      </c>
      <c r="E7" s="196">
        <f t="shared" ref="E7:E14" si="0">IF(C7=0,0,D7/C7)</f>
        <v>1.1170081818181818</v>
      </c>
    </row>
    <row r="8" spans="1:7" ht="14.4" customHeight="1" x14ac:dyDescent="0.3">
      <c r="A8" s="216" t="str">
        <f>HYPERLINK("#'LŽ PL'!A1","% plnění pozitivního listu")</f>
        <v>% plnění pozitivního listu</v>
      </c>
      <c r="B8" s="184" t="s">
        <v>176</v>
      </c>
      <c r="C8" s="193">
        <v>0.9</v>
      </c>
      <c r="D8" s="193">
        <f>IF(ISERROR(VLOOKUP("celkem",'LŽ PL'!$A:$F,5,0)),0,VLOOKUP("celkem",'LŽ PL'!$A:$F,5,0))</f>
        <v>1</v>
      </c>
      <c r="E8" s="196">
        <f t="shared" si="0"/>
        <v>1.1111111111111112</v>
      </c>
    </row>
    <row r="9" spans="1:7" ht="14.4" customHeight="1" x14ac:dyDescent="0.3">
      <c r="A9" s="189" t="s">
        <v>185</v>
      </c>
      <c r="B9" s="184"/>
      <c r="C9" s="194"/>
      <c r="D9" s="194"/>
      <c r="E9" s="196"/>
    </row>
    <row r="10" spans="1:7" ht="14.4" customHeight="1" x14ac:dyDescent="0.3">
      <c r="A10" s="216" t="str">
        <f>HYPERLINK("#'Léky Recepty'!A1","% záchytu v lékárně (Úhrada Kč)")</f>
        <v>% záchytu v lékárně (Úhrada Kč)</v>
      </c>
      <c r="B10" s="184" t="s">
        <v>139</v>
      </c>
      <c r="C10" s="193">
        <v>0.6</v>
      </c>
      <c r="D10" s="193">
        <f>IF(ISERROR(VLOOKUP("Celkem",'Léky Recepty'!B:H,5,0)),0,VLOOKUP("Celkem",'Léky Recepty'!B:H,5,0))</f>
        <v>0.28154258749761912</v>
      </c>
      <c r="E10" s="196">
        <f t="shared" si="0"/>
        <v>0.46923764582936522</v>
      </c>
    </row>
    <row r="11" spans="1:7" ht="14.4" customHeight="1" x14ac:dyDescent="0.3">
      <c r="A11" s="216" t="str">
        <f>HYPERLINK("#'LRp PL'!A1","% plnění pozitivního listu")</f>
        <v>% plnění pozitivního listu</v>
      </c>
      <c r="B11" s="184" t="s">
        <v>177</v>
      </c>
      <c r="C11" s="193">
        <v>0.8</v>
      </c>
      <c r="D11" s="193">
        <f>IF(ISERROR(VLOOKUP("Celkem",'LRp PL'!A:F,5,0)),0,VLOOKUP("Celkem",'LRp PL'!A:F,5,0))</f>
        <v>1</v>
      </c>
      <c r="E11" s="196">
        <f t="shared" si="0"/>
        <v>1.25</v>
      </c>
    </row>
    <row r="12" spans="1:7" ht="14.4" customHeight="1" x14ac:dyDescent="0.3">
      <c r="A12" s="189" t="s">
        <v>186</v>
      </c>
      <c r="B12" s="184"/>
      <c r="C12" s="194"/>
      <c r="D12" s="194"/>
      <c r="E12" s="196"/>
    </row>
    <row r="13" spans="1:7" ht="14.4" customHeight="1" x14ac:dyDescent="0.3">
      <c r="A13" s="219" t="s">
        <v>190</v>
      </c>
      <c r="B13" s="184"/>
      <c r="C13" s="203"/>
      <c r="D13" s="203"/>
      <c r="E13" s="196"/>
    </row>
    <row r="14" spans="1:7" ht="14.4" customHeight="1" x14ac:dyDescent="0.3">
      <c r="A14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4" t="s">
        <v>134</v>
      </c>
      <c r="C14" s="194">
        <f>IF(ISERROR(HI!F6),"",HI!F6)</f>
        <v>1616</v>
      </c>
      <c r="D14" s="194">
        <f>IF(ISERROR(HI!D6),"",HI!D6)</f>
        <v>1540.0412799999999</v>
      </c>
      <c r="E14" s="196">
        <f t="shared" si="0"/>
        <v>0.9529958415841584</v>
      </c>
    </row>
    <row r="15" spans="1:7" ht="14.4" customHeight="1" thickBot="1" x14ac:dyDescent="0.35">
      <c r="A15" s="221" t="str">
        <f>HYPERLINK("#HI!A1","Osobní náklady")</f>
        <v>Osobní náklady</v>
      </c>
      <c r="B15" s="184"/>
      <c r="C15" s="203">
        <f ca="1">IF(ISERROR(VLOOKUP("Osobní náklady (Kč)",INDIRECT("HI!$A:$G"),6,0)),0,VLOOKUP("Osobní náklady (Kč)",INDIRECT("HI!$A:$G"),6,0))</f>
        <v>10333</v>
      </c>
      <c r="D15" s="203">
        <f ca="1">IF(ISERROR(VLOOKUP("Osobní náklady (Kč)",INDIRECT("HI!$A:$G"),4,0)),0,VLOOKUP("Osobní náklady (Kč)",INDIRECT("HI!$A:$G"),4,0))</f>
        <v>11134.97949</v>
      </c>
      <c r="E15" s="196">
        <f t="shared" ref="E15" ca="1" si="1">IF(C15=0,0,D15/C15)</f>
        <v>1.0776134220458724</v>
      </c>
    </row>
    <row r="16" spans="1:7" ht="14.4" customHeight="1" thickBot="1" x14ac:dyDescent="0.35">
      <c r="A16" s="208"/>
      <c r="B16" s="209"/>
      <c r="C16" s="210"/>
      <c r="D16" s="210"/>
      <c r="E16" s="198"/>
    </row>
    <row r="17" spans="1:5" ht="14.4" customHeight="1" thickBot="1" x14ac:dyDescent="0.35">
      <c r="A17" s="222" t="str">
        <f>HYPERLINK("#HI!A1","VÝNOSY CELKEM (v tisících; ""Ambulace-body"" + ""Hospitalizace-casemix""*29500)")</f>
        <v>VÝNOSY CELKEM (v tisících; "Ambulace-body" + "Hospitalizace-casemix"*29500)</v>
      </c>
      <c r="B17" s="186"/>
      <c r="C17" s="206">
        <f ca="1">IF(ISERROR(VLOOKUP("Výnosy celkem",INDIRECT("HI!$A:$G"),6,0)),0,VLOOKUP("Výnosy celkem",INDIRECT("HI!$A:$G"),6,0))</f>
        <v>38181.119480000001</v>
      </c>
      <c r="D17" s="206">
        <f ca="1">IF(ISERROR(VLOOKUP("Výnosy celkem",INDIRECT("HI!$A:$G"),4,0)),0,VLOOKUP("Výnosy celkem",INDIRECT("HI!$A:$G"),4,0))</f>
        <v>41767.896000000001</v>
      </c>
      <c r="E17" s="199">
        <f t="shared" ref="E17:E20" ca="1" si="2">IF(C17=0,0,D17/C17)</f>
        <v>1.0939411041071967</v>
      </c>
    </row>
    <row r="18" spans="1:5" ht="14.4" customHeight="1" x14ac:dyDescent="0.3">
      <c r="A18" s="224" t="str">
        <f>HYPERLINK("#HI!A1","Ambulance (body)")</f>
        <v>Ambulance (body)</v>
      </c>
      <c r="B18" s="183"/>
      <c r="C18" s="203">
        <f ca="1">IF(ISERROR(VLOOKUP("Ambulance (body)",INDIRECT("HI!$A:$G"),6,0)),0,VLOOKUP("Ambulance (body)",INDIRECT("HI!$A:$G"),6,0))</f>
        <v>38181.119480000001</v>
      </c>
      <c r="D18" s="203">
        <f ca="1">IF(ISERROR(VLOOKUP("Ambulance (body)",INDIRECT("HI!$A:$G"),4,0)),0,VLOOKUP("Ambulance (body)",INDIRECT("HI!$A:$G"),4,0))</f>
        <v>41767.896000000001</v>
      </c>
      <c r="E18" s="196">
        <f t="shared" ca="1" si="2"/>
        <v>1.0939411041071967</v>
      </c>
    </row>
    <row r="19" spans="1:5" ht="14.4" customHeight="1" x14ac:dyDescent="0.3">
      <c r="A19" s="217" t="str">
        <f>HYPERLINK("#'ZV Vykáz.-A'!A1","Zdravotní výkony vykázané u ambulantních pacientů (min. 100 %)")</f>
        <v>Zdravotní výkony vykázané u ambulantních pacientů (min. 100 %)</v>
      </c>
      <c r="B19" t="s">
        <v>145</v>
      </c>
      <c r="C19" s="193">
        <v>1</v>
      </c>
      <c r="D19" s="193">
        <f>IF(ISERROR(VLOOKUP("Celkem:",'ZV Vykáz.-A'!$A:$S,7,0)),"",VLOOKUP("Celkem:",'ZV Vykáz.-A'!$A:$S,7,0))</f>
        <v>1.0720622820250529</v>
      </c>
      <c r="E19" s="196">
        <f t="shared" si="2"/>
        <v>1.0720622820250529</v>
      </c>
    </row>
    <row r="20" spans="1:5" ht="14.4" customHeight="1" x14ac:dyDescent="0.3">
      <c r="A20" s="217" t="str">
        <f>HYPERLINK("#'ZV Vykáz.-H'!A1","Zdravotní výkony vykázané u hospitalizovaných pacientů (max. 85 %)")</f>
        <v>Zdravotní výkony vykázané u hospitalizovaných pacientů (max. 85 %)</v>
      </c>
      <c r="B20" t="s">
        <v>147</v>
      </c>
      <c r="C20" s="193">
        <v>0.85</v>
      </c>
      <c r="D20" s="193">
        <f>IF(ISERROR(VLOOKUP("Celkem:",'ZV Vykáz.-H'!$A:$S,7,0)),"",VLOOKUP("Celkem:",'ZV Vykáz.-H'!$A:$S,7,0))</f>
        <v>0.48765674731180286</v>
      </c>
      <c r="E20" s="196">
        <f t="shared" si="2"/>
        <v>0.57371382036682694</v>
      </c>
    </row>
    <row r="21" spans="1:5" ht="14.4" customHeight="1" x14ac:dyDescent="0.3">
      <c r="A21" s="225" t="str">
        <f>HYPERLINK("#HI!A1","Hospitalizace (casemix * 29500)")</f>
        <v>Hospitalizace (casemix * 29500)</v>
      </c>
      <c r="B21" s="184"/>
      <c r="C21" s="203">
        <f ca="1">IF(ISERROR(VLOOKUP("Hospitalizace (casemix * 29500)",INDIRECT("HI!$A:$G"),6,0)),0,VLOOKUP("Hospitalizace (casemix * 29500)",INDIRECT("HI!$A:$G"),6,0))</f>
        <v>0</v>
      </c>
      <c r="D21" s="203">
        <f ca="1">IF(ISERROR(VLOOKUP("Hospitalizace (casemix * 29500)",INDIRECT("HI!$A:$G"),4,0)),0,VLOOKUP("Hospitalizace (casemix * 29500)",INDIRECT("HI!$A:$G"),4,0))</f>
        <v>0</v>
      </c>
      <c r="E21" s="196">
        <f t="shared" ref="E21" ca="1" si="3">IF(C21=0,0,D21/C21)</f>
        <v>0</v>
      </c>
    </row>
    <row r="22" spans="1:5" ht="14.4" customHeight="1" thickBot="1" x14ac:dyDescent="0.35">
      <c r="A22" s="190" t="s">
        <v>187</v>
      </c>
      <c r="B22" s="185"/>
      <c r="C22" s="204"/>
      <c r="D22" s="204"/>
      <c r="E22" s="197"/>
    </row>
    <row r="23" spans="1:5" ht="14.4" customHeight="1" thickBot="1" x14ac:dyDescent="0.35">
      <c r="A23" s="182"/>
      <c r="B23" s="141"/>
      <c r="C23" s="205"/>
      <c r="D23" s="205"/>
      <c r="E23" s="200"/>
    </row>
    <row r="24" spans="1:5" ht="14.4" customHeight="1" thickBot="1" x14ac:dyDescent="0.35">
      <c r="A24" s="191" t="s">
        <v>188</v>
      </c>
      <c r="B24" s="187"/>
      <c r="C24" s="207"/>
      <c r="D24" s="207"/>
      <c r="E24" s="201"/>
    </row>
  </sheetData>
  <mergeCells count="1">
    <mergeCell ref="A1:E1"/>
  </mergeCells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9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8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8" t="s">
        <v>151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6" t="s">
        <v>153</v>
      </c>
      <c r="B3" s="227">
        <f>SUBTOTAL(9,B6:B1048576)</f>
        <v>1071071</v>
      </c>
      <c r="C3" s="228">
        <f t="shared" ref="C3:R3" si="0">SUBTOTAL(9,C6:C1048576)</f>
        <v>9</v>
      </c>
      <c r="D3" s="228">
        <f t="shared" si="0"/>
        <v>1020787</v>
      </c>
      <c r="E3" s="228">
        <f t="shared" si="0"/>
        <v>8.9382545134958526</v>
      </c>
      <c r="F3" s="228">
        <f t="shared" si="0"/>
        <v>522315</v>
      </c>
      <c r="G3" s="229">
        <f>IF(B3&lt;&gt;0,F3/B3,"")</f>
        <v>0.48765674731180286</v>
      </c>
      <c r="H3" s="227">
        <f t="shared" si="0"/>
        <v>509.68</v>
      </c>
      <c r="I3" s="228">
        <f t="shared" si="0"/>
        <v>1</v>
      </c>
      <c r="J3" s="228">
        <f t="shared" si="0"/>
        <v>-568.37</v>
      </c>
      <c r="K3" s="228">
        <f t="shared" si="0"/>
        <v>0</v>
      </c>
      <c r="L3" s="228">
        <f t="shared" si="0"/>
        <v>0</v>
      </c>
      <c r="M3" s="230">
        <f>IF(H3&lt;&gt;0,L3/H3,"")</f>
        <v>0</v>
      </c>
      <c r="N3" s="231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129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1077</v>
      </c>
      <c r="B6" s="440">
        <v>2456</v>
      </c>
      <c r="C6" s="355">
        <v>1</v>
      </c>
      <c r="D6" s="440"/>
      <c r="E6" s="355"/>
      <c r="F6" s="440"/>
      <c r="G6" s="377"/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5" t="s">
        <v>1078</v>
      </c>
      <c r="B7" s="441">
        <v>2241</v>
      </c>
      <c r="C7" s="361">
        <v>1</v>
      </c>
      <c r="D7" s="441">
        <v>5776</v>
      </c>
      <c r="E7" s="361">
        <v>2.5774207942882641</v>
      </c>
      <c r="F7" s="441">
        <v>6798</v>
      </c>
      <c r="G7" s="408">
        <v>3.0334672021419009</v>
      </c>
      <c r="H7" s="441"/>
      <c r="I7" s="361"/>
      <c r="J7" s="441"/>
      <c r="K7" s="361"/>
      <c r="L7" s="441"/>
      <c r="M7" s="408"/>
      <c r="N7" s="441"/>
      <c r="O7" s="361"/>
      <c r="P7" s="441"/>
      <c r="Q7" s="361"/>
      <c r="R7" s="441"/>
      <c r="S7" s="409"/>
    </row>
    <row r="8" spans="1:19" ht="14.4" customHeight="1" x14ac:dyDescent="0.3">
      <c r="A8" s="435" t="s">
        <v>1079</v>
      </c>
      <c r="B8" s="441">
        <v>1602</v>
      </c>
      <c r="C8" s="361">
        <v>1</v>
      </c>
      <c r="D8" s="441"/>
      <c r="E8" s="361"/>
      <c r="F8" s="441"/>
      <c r="G8" s="408"/>
      <c r="H8" s="441"/>
      <c r="I8" s="361"/>
      <c r="J8" s="441"/>
      <c r="K8" s="361"/>
      <c r="L8" s="441"/>
      <c r="M8" s="408"/>
      <c r="N8" s="441"/>
      <c r="O8" s="361"/>
      <c r="P8" s="441"/>
      <c r="Q8" s="361"/>
      <c r="R8" s="441"/>
      <c r="S8" s="409"/>
    </row>
    <row r="9" spans="1:19" ht="14.4" customHeight="1" x14ac:dyDescent="0.3">
      <c r="A9" s="435" t="s">
        <v>1080</v>
      </c>
      <c r="B9" s="441"/>
      <c r="C9" s="361"/>
      <c r="D9" s="441">
        <v>2485</v>
      </c>
      <c r="E9" s="361"/>
      <c r="F9" s="441"/>
      <c r="G9" s="408"/>
      <c r="H9" s="441"/>
      <c r="I9" s="361"/>
      <c r="J9" s="441"/>
      <c r="K9" s="361"/>
      <c r="L9" s="441"/>
      <c r="M9" s="408"/>
      <c r="N9" s="441"/>
      <c r="O9" s="361"/>
      <c r="P9" s="441"/>
      <c r="Q9" s="361"/>
      <c r="R9" s="441"/>
      <c r="S9" s="409"/>
    </row>
    <row r="10" spans="1:19" ht="14.4" customHeight="1" x14ac:dyDescent="0.3">
      <c r="A10" s="435" t="s">
        <v>1081</v>
      </c>
      <c r="B10" s="441"/>
      <c r="C10" s="361"/>
      <c r="D10" s="441"/>
      <c r="E10" s="361"/>
      <c r="F10" s="441">
        <v>2516</v>
      </c>
      <c r="G10" s="408"/>
      <c r="H10" s="441"/>
      <c r="I10" s="361"/>
      <c r="J10" s="441"/>
      <c r="K10" s="361"/>
      <c r="L10" s="441"/>
      <c r="M10" s="408"/>
      <c r="N10" s="441"/>
      <c r="O10" s="361"/>
      <c r="P10" s="441"/>
      <c r="Q10" s="361"/>
      <c r="R10" s="441"/>
      <c r="S10" s="409"/>
    </row>
    <row r="11" spans="1:19" ht="14.4" customHeight="1" x14ac:dyDescent="0.3">
      <c r="A11" s="435" t="s">
        <v>1082</v>
      </c>
      <c r="B11" s="441">
        <v>423166</v>
      </c>
      <c r="C11" s="361">
        <v>1</v>
      </c>
      <c r="D11" s="441">
        <v>399294</v>
      </c>
      <c r="E11" s="361">
        <v>0.94358715019637684</v>
      </c>
      <c r="F11" s="441">
        <v>86838</v>
      </c>
      <c r="G11" s="408">
        <v>0.20521024846041505</v>
      </c>
      <c r="H11" s="441">
        <v>509.68</v>
      </c>
      <c r="I11" s="361">
        <v>1</v>
      </c>
      <c r="J11" s="441"/>
      <c r="K11" s="361"/>
      <c r="L11" s="441"/>
      <c r="M11" s="408"/>
      <c r="N11" s="441"/>
      <c r="O11" s="361"/>
      <c r="P11" s="441"/>
      <c r="Q11" s="361"/>
      <c r="R11" s="441"/>
      <c r="S11" s="409"/>
    </row>
    <row r="12" spans="1:19" ht="14.4" customHeight="1" x14ac:dyDescent="0.3">
      <c r="A12" s="435" t="s">
        <v>1083</v>
      </c>
      <c r="B12" s="441">
        <v>276710</v>
      </c>
      <c r="C12" s="361">
        <v>1</v>
      </c>
      <c r="D12" s="441">
        <v>219889</v>
      </c>
      <c r="E12" s="361">
        <v>0.79465505402768244</v>
      </c>
      <c r="F12" s="441">
        <v>149327</v>
      </c>
      <c r="G12" s="408">
        <v>0.53965162083047236</v>
      </c>
      <c r="H12" s="441"/>
      <c r="I12" s="361"/>
      <c r="J12" s="441"/>
      <c r="K12" s="361"/>
      <c r="L12" s="441"/>
      <c r="M12" s="408"/>
      <c r="N12" s="441"/>
      <c r="O12" s="361"/>
      <c r="P12" s="441"/>
      <c r="Q12" s="361"/>
      <c r="R12" s="441"/>
      <c r="S12" s="409"/>
    </row>
    <row r="13" spans="1:19" ht="14.4" customHeight="1" x14ac:dyDescent="0.3">
      <c r="A13" s="435" t="s">
        <v>1084</v>
      </c>
      <c r="B13" s="441">
        <v>294129</v>
      </c>
      <c r="C13" s="361">
        <v>1</v>
      </c>
      <c r="D13" s="441">
        <v>239745</v>
      </c>
      <c r="E13" s="361">
        <v>0.81510153708066868</v>
      </c>
      <c r="F13" s="441">
        <v>161294</v>
      </c>
      <c r="G13" s="408">
        <v>0.54837843259250196</v>
      </c>
      <c r="H13" s="441"/>
      <c r="I13" s="361"/>
      <c r="J13" s="441"/>
      <c r="K13" s="361"/>
      <c r="L13" s="441"/>
      <c r="M13" s="408"/>
      <c r="N13" s="441"/>
      <c r="O13" s="361"/>
      <c r="P13" s="441"/>
      <c r="Q13" s="361"/>
      <c r="R13" s="441"/>
      <c r="S13" s="409"/>
    </row>
    <row r="14" spans="1:19" ht="14.4" customHeight="1" x14ac:dyDescent="0.3">
      <c r="A14" s="435" t="s">
        <v>1085</v>
      </c>
      <c r="B14" s="441">
        <v>2830</v>
      </c>
      <c r="C14" s="361">
        <v>1</v>
      </c>
      <c r="D14" s="441"/>
      <c r="E14" s="361"/>
      <c r="F14" s="441"/>
      <c r="G14" s="408"/>
      <c r="H14" s="441"/>
      <c r="I14" s="361"/>
      <c r="J14" s="441"/>
      <c r="K14" s="361"/>
      <c r="L14" s="441"/>
      <c r="M14" s="408"/>
      <c r="N14" s="441"/>
      <c r="O14" s="361"/>
      <c r="P14" s="441"/>
      <c r="Q14" s="361"/>
      <c r="R14" s="441"/>
      <c r="S14" s="409"/>
    </row>
    <row r="15" spans="1:19" ht="14.4" customHeight="1" x14ac:dyDescent="0.3">
      <c r="A15" s="435" t="s">
        <v>1086</v>
      </c>
      <c r="B15" s="441"/>
      <c r="C15" s="361"/>
      <c r="D15" s="441">
        <v>48504</v>
      </c>
      <c r="E15" s="361"/>
      <c r="F15" s="441"/>
      <c r="G15" s="408"/>
      <c r="H15" s="441"/>
      <c r="I15" s="361"/>
      <c r="J15" s="441"/>
      <c r="K15" s="361"/>
      <c r="L15" s="441"/>
      <c r="M15" s="408"/>
      <c r="N15" s="441"/>
      <c r="O15" s="361"/>
      <c r="P15" s="441"/>
      <c r="Q15" s="361"/>
      <c r="R15" s="441"/>
      <c r="S15" s="409"/>
    </row>
    <row r="16" spans="1:19" ht="14.4" customHeight="1" x14ac:dyDescent="0.3">
      <c r="A16" s="435" t="s">
        <v>1087</v>
      </c>
      <c r="B16" s="441">
        <v>66977</v>
      </c>
      <c r="C16" s="361">
        <v>1</v>
      </c>
      <c r="D16" s="441">
        <v>90502</v>
      </c>
      <c r="E16" s="361">
        <v>1.3512399779028621</v>
      </c>
      <c r="F16" s="441">
        <v>114106</v>
      </c>
      <c r="G16" s="408">
        <v>1.7036594651895427</v>
      </c>
      <c r="H16" s="441"/>
      <c r="I16" s="361"/>
      <c r="J16" s="441"/>
      <c r="K16" s="361"/>
      <c r="L16" s="441"/>
      <c r="M16" s="408"/>
      <c r="N16" s="441"/>
      <c r="O16" s="361"/>
      <c r="P16" s="441"/>
      <c r="Q16" s="361"/>
      <c r="R16" s="441"/>
      <c r="S16" s="409"/>
    </row>
    <row r="17" spans="1:19" ht="14.4" customHeight="1" x14ac:dyDescent="0.3">
      <c r="A17" s="435" t="s">
        <v>1088</v>
      </c>
      <c r="B17" s="441">
        <v>960</v>
      </c>
      <c r="C17" s="361">
        <v>1</v>
      </c>
      <c r="D17" s="441">
        <v>2358</v>
      </c>
      <c r="E17" s="361">
        <v>2.4562499999999998</v>
      </c>
      <c r="F17" s="441"/>
      <c r="G17" s="408"/>
      <c r="H17" s="441"/>
      <c r="I17" s="361"/>
      <c r="J17" s="441"/>
      <c r="K17" s="361"/>
      <c r="L17" s="441"/>
      <c r="M17" s="408"/>
      <c r="N17" s="441"/>
      <c r="O17" s="361"/>
      <c r="P17" s="441"/>
      <c r="Q17" s="361"/>
      <c r="R17" s="441"/>
      <c r="S17" s="409"/>
    </row>
    <row r="18" spans="1:19" ht="14.4" customHeight="1" x14ac:dyDescent="0.3">
      <c r="A18" s="435" t="s">
        <v>1089</v>
      </c>
      <c r="B18" s="441"/>
      <c r="C18" s="361"/>
      <c r="D18" s="441">
        <v>8156</v>
      </c>
      <c r="E18" s="361"/>
      <c r="F18" s="441">
        <v>1436</v>
      </c>
      <c r="G18" s="408"/>
      <c r="H18" s="441"/>
      <c r="I18" s="361"/>
      <c r="J18" s="441"/>
      <c r="K18" s="361"/>
      <c r="L18" s="441"/>
      <c r="M18" s="408"/>
      <c r="N18" s="441"/>
      <c r="O18" s="361"/>
      <c r="P18" s="441"/>
      <c r="Q18" s="361"/>
      <c r="R18" s="441"/>
      <c r="S18" s="409"/>
    </row>
    <row r="19" spans="1:19" ht="14.4" customHeight="1" x14ac:dyDescent="0.3">
      <c r="A19" s="435" t="s">
        <v>1090</v>
      </c>
      <c r="B19" s="441"/>
      <c r="C19" s="361"/>
      <c r="D19" s="441"/>
      <c r="E19" s="361"/>
      <c r="F19" s="441"/>
      <c r="G19" s="408"/>
      <c r="H19" s="441"/>
      <c r="I19" s="361"/>
      <c r="J19" s="441">
        <v>-568.37</v>
      </c>
      <c r="K19" s="361"/>
      <c r="L19" s="441"/>
      <c r="M19" s="408"/>
      <c r="N19" s="441"/>
      <c r="O19" s="361"/>
      <c r="P19" s="441"/>
      <c r="Q19" s="361"/>
      <c r="R19" s="441"/>
      <c r="S19" s="409"/>
    </row>
    <row r="20" spans="1:19" ht="14.4" customHeight="1" thickBot="1" x14ac:dyDescent="0.35">
      <c r="A20" s="443" t="s">
        <v>1091</v>
      </c>
      <c r="B20" s="442"/>
      <c r="C20" s="367"/>
      <c r="D20" s="442">
        <v>4078</v>
      </c>
      <c r="E20" s="367"/>
      <c r="F20" s="442"/>
      <c r="G20" s="378"/>
      <c r="H20" s="442"/>
      <c r="I20" s="367"/>
      <c r="J20" s="442"/>
      <c r="K20" s="367"/>
      <c r="L20" s="442"/>
      <c r="M20" s="378"/>
      <c r="N20" s="442"/>
      <c r="O20" s="367"/>
      <c r="P20" s="442"/>
      <c r="Q20" s="367"/>
      <c r="R20" s="442"/>
      <c r="S20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6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14.4" customHeight="1" thickBot="1" x14ac:dyDescent="0.4">
      <c r="A2" s="313" t="s">
        <v>192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153</v>
      </c>
      <c r="F3" s="164">
        <f t="shared" ref="F3:O3" si="0">SUBTOTAL(9,F6:F1048576)</f>
        <v>542</v>
      </c>
      <c r="G3" s="165">
        <f t="shared" si="0"/>
        <v>1071580.68</v>
      </c>
      <c r="H3" s="165"/>
      <c r="I3" s="165"/>
      <c r="J3" s="165">
        <f t="shared" si="0"/>
        <v>527</v>
      </c>
      <c r="K3" s="165">
        <f t="shared" si="0"/>
        <v>1020218.63</v>
      </c>
      <c r="L3" s="165"/>
      <c r="M3" s="165"/>
      <c r="N3" s="165">
        <f t="shared" si="0"/>
        <v>330</v>
      </c>
      <c r="O3" s="165">
        <f t="shared" si="0"/>
        <v>522315</v>
      </c>
      <c r="P3" s="108">
        <f>IF(G3=0,0,O3/G3)</f>
        <v>0.4874248012758125</v>
      </c>
      <c r="Q3" s="166">
        <f>IF(N3=0,0,O3/N3)</f>
        <v>1582.7727272727273</v>
      </c>
    </row>
    <row r="4" spans="1:17" ht="14.4" customHeight="1" x14ac:dyDescent="0.3">
      <c r="A4" s="304" t="s">
        <v>90</v>
      </c>
      <c r="B4" s="303" t="s">
        <v>116</v>
      </c>
      <c r="C4" s="304" t="s">
        <v>117</v>
      </c>
      <c r="D4" s="305" t="s">
        <v>118</v>
      </c>
      <c r="E4" s="306" t="s">
        <v>91</v>
      </c>
      <c r="F4" s="310">
        <v>2011</v>
      </c>
      <c r="G4" s="311"/>
      <c r="H4" s="168"/>
      <c r="I4" s="168"/>
      <c r="J4" s="310">
        <v>2012</v>
      </c>
      <c r="K4" s="311"/>
      <c r="L4" s="168"/>
      <c r="M4" s="168"/>
      <c r="N4" s="310">
        <v>2013</v>
      </c>
      <c r="O4" s="311"/>
      <c r="P4" s="312" t="s">
        <v>5</v>
      </c>
      <c r="Q4" s="302" t="s">
        <v>119</v>
      </c>
    </row>
    <row r="5" spans="1:17" ht="14.4" customHeight="1" thickBot="1" x14ac:dyDescent="0.35">
      <c r="A5" s="445"/>
      <c r="B5" s="444"/>
      <c r="C5" s="445"/>
      <c r="D5" s="446"/>
      <c r="E5" s="447"/>
      <c r="F5" s="453" t="s">
        <v>93</v>
      </c>
      <c r="G5" s="454" t="s">
        <v>17</v>
      </c>
      <c r="H5" s="455"/>
      <c r="I5" s="455"/>
      <c r="J5" s="453" t="s">
        <v>93</v>
      </c>
      <c r="K5" s="454" t="s">
        <v>17</v>
      </c>
      <c r="L5" s="455"/>
      <c r="M5" s="455"/>
      <c r="N5" s="453" t="s">
        <v>93</v>
      </c>
      <c r="O5" s="454" t="s">
        <v>17</v>
      </c>
      <c r="P5" s="456"/>
      <c r="Q5" s="452"/>
    </row>
    <row r="6" spans="1:17" ht="14.4" customHeight="1" x14ac:dyDescent="0.3">
      <c r="A6" s="354" t="s">
        <v>1092</v>
      </c>
      <c r="B6" s="355" t="s">
        <v>1046</v>
      </c>
      <c r="C6" s="355" t="s">
        <v>981</v>
      </c>
      <c r="D6" s="355" t="s">
        <v>1051</v>
      </c>
      <c r="E6" s="355" t="s">
        <v>1052</v>
      </c>
      <c r="F6" s="358">
        <v>2</v>
      </c>
      <c r="G6" s="358">
        <v>2456</v>
      </c>
      <c r="H6" s="358">
        <v>1</v>
      </c>
      <c r="I6" s="358">
        <v>1228</v>
      </c>
      <c r="J6" s="358"/>
      <c r="K6" s="358"/>
      <c r="L6" s="358"/>
      <c r="M6" s="358"/>
      <c r="N6" s="358"/>
      <c r="O6" s="358"/>
      <c r="P6" s="377"/>
      <c r="Q6" s="359"/>
    </row>
    <row r="7" spans="1:17" ht="14.4" customHeight="1" x14ac:dyDescent="0.3">
      <c r="A7" s="360" t="s">
        <v>1093</v>
      </c>
      <c r="B7" s="361" t="s">
        <v>974</v>
      </c>
      <c r="C7" s="361" t="s">
        <v>981</v>
      </c>
      <c r="D7" s="361" t="s">
        <v>1000</v>
      </c>
      <c r="E7" s="361" t="s">
        <v>1001</v>
      </c>
      <c r="F7" s="364">
        <v>1</v>
      </c>
      <c r="G7" s="364">
        <v>1602</v>
      </c>
      <c r="H7" s="364">
        <v>1</v>
      </c>
      <c r="I7" s="364">
        <v>1602</v>
      </c>
      <c r="J7" s="364">
        <v>3</v>
      </c>
      <c r="K7" s="364">
        <v>4818</v>
      </c>
      <c r="L7" s="364">
        <v>3.0074906367041199</v>
      </c>
      <c r="M7" s="364">
        <v>1606</v>
      </c>
      <c r="N7" s="364">
        <v>3</v>
      </c>
      <c r="O7" s="364">
        <v>4308</v>
      </c>
      <c r="P7" s="408">
        <v>2.6891385767790261</v>
      </c>
      <c r="Q7" s="365">
        <v>1436</v>
      </c>
    </row>
    <row r="8" spans="1:17" ht="14.4" customHeight="1" x14ac:dyDescent="0.3">
      <c r="A8" s="360" t="s">
        <v>1093</v>
      </c>
      <c r="B8" s="361" t="s">
        <v>974</v>
      </c>
      <c r="C8" s="361" t="s">
        <v>981</v>
      </c>
      <c r="D8" s="361" t="s">
        <v>1008</v>
      </c>
      <c r="E8" s="361" t="s">
        <v>1009</v>
      </c>
      <c r="F8" s="364"/>
      <c r="G8" s="364"/>
      <c r="H8" s="364"/>
      <c r="I8" s="364"/>
      <c r="J8" s="364">
        <v>1</v>
      </c>
      <c r="K8" s="364">
        <v>318</v>
      </c>
      <c r="L8" s="364"/>
      <c r="M8" s="364">
        <v>318</v>
      </c>
      <c r="N8" s="364"/>
      <c r="O8" s="364"/>
      <c r="P8" s="408"/>
      <c r="Q8" s="365"/>
    </row>
    <row r="9" spans="1:17" ht="14.4" customHeight="1" x14ac:dyDescent="0.3">
      <c r="A9" s="360" t="s">
        <v>1093</v>
      </c>
      <c r="B9" s="361" t="s">
        <v>974</v>
      </c>
      <c r="C9" s="361" t="s">
        <v>981</v>
      </c>
      <c r="D9" s="361" t="s">
        <v>1010</v>
      </c>
      <c r="E9" s="361" t="s">
        <v>1011</v>
      </c>
      <c r="F9" s="364"/>
      <c r="G9" s="364"/>
      <c r="H9" s="364"/>
      <c r="I9" s="364"/>
      <c r="J9" s="364">
        <v>1</v>
      </c>
      <c r="K9" s="364">
        <v>0</v>
      </c>
      <c r="L9" s="364"/>
      <c r="M9" s="364">
        <v>0</v>
      </c>
      <c r="N9" s="364">
        <v>2</v>
      </c>
      <c r="O9" s="364">
        <v>0</v>
      </c>
      <c r="P9" s="408"/>
      <c r="Q9" s="365">
        <v>0</v>
      </c>
    </row>
    <row r="10" spans="1:17" ht="14.4" customHeight="1" x14ac:dyDescent="0.3">
      <c r="A10" s="360" t="s">
        <v>1093</v>
      </c>
      <c r="B10" s="361" t="s">
        <v>1021</v>
      </c>
      <c r="C10" s="361" t="s">
        <v>981</v>
      </c>
      <c r="D10" s="361" t="s">
        <v>1022</v>
      </c>
      <c r="E10" s="361" t="s">
        <v>1023</v>
      </c>
      <c r="F10" s="364">
        <v>0</v>
      </c>
      <c r="G10" s="364">
        <v>0</v>
      </c>
      <c r="H10" s="364"/>
      <c r="I10" s="364"/>
      <c r="J10" s="364"/>
      <c r="K10" s="364"/>
      <c r="L10" s="364"/>
      <c r="M10" s="364"/>
      <c r="N10" s="364"/>
      <c r="O10" s="364"/>
      <c r="P10" s="408"/>
      <c r="Q10" s="365"/>
    </row>
    <row r="11" spans="1:17" ht="14.4" customHeight="1" x14ac:dyDescent="0.3">
      <c r="A11" s="360" t="s">
        <v>1093</v>
      </c>
      <c r="B11" s="361" t="s">
        <v>1021</v>
      </c>
      <c r="C11" s="361" t="s">
        <v>981</v>
      </c>
      <c r="D11" s="361" t="s">
        <v>1036</v>
      </c>
      <c r="E11" s="361" t="s">
        <v>1037</v>
      </c>
      <c r="F11" s="364">
        <v>1</v>
      </c>
      <c r="G11" s="364">
        <v>639</v>
      </c>
      <c r="H11" s="364">
        <v>1</v>
      </c>
      <c r="I11" s="364">
        <v>639</v>
      </c>
      <c r="J11" s="364">
        <v>1</v>
      </c>
      <c r="K11" s="364">
        <v>640</v>
      </c>
      <c r="L11" s="364">
        <v>1.0015649452269171</v>
      </c>
      <c r="M11" s="364">
        <v>640</v>
      </c>
      <c r="N11" s="364"/>
      <c r="O11" s="364"/>
      <c r="P11" s="408"/>
      <c r="Q11" s="365"/>
    </row>
    <row r="12" spans="1:17" ht="14.4" customHeight="1" x14ac:dyDescent="0.3">
      <c r="A12" s="360" t="s">
        <v>1093</v>
      </c>
      <c r="B12" s="361" t="s">
        <v>1046</v>
      </c>
      <c r="C12" s="361" t="s">
        <v>981</v>
      </c>
      <c r="D12" s="361" t="s">
        <v>1051</v>
      </c>
      <c r="E12" s="361" t="s">
        <v>1052</v>
      </c>
      <c r="F12" s="364"/>
      <c r="G12" s="364"/>
      <c r="H12" s="364"/>
      <c r="I12" s="364"/>
      <c r="J12" s="364"/>
      <c r="K12" s="364"/>
      <c r="L12" s="364"/>
      <c r="M12" s="364"/>
      <c r="N12" s="364">
        <v>2</v>
      </c>
      <c r="O12" s="364">
        <v>2490</v>
      </c>
      <c r="P12" s="408"/>
      <c r="Q12" s="365">
        <v>1245</v>
      </c>
    </row>
    <row r="13" spans="1:17" ht="14.4" customHeight="1" x14ac:dyDescent="0.3">
      <c r="A13" s="360" t="s">
        <v>1094</v>
      </c>
      <c r="B13" s="361" t="s">
        <v>974</v>
      </c>
      <c r="C13" s="361" t="s">
        <v>981</v>
      </c>
      <c r="D13" s="361" t="s">
        <v>1000</v>
      </c>
      <c r="E13" s="361" t="s">
        <v>1001</v>
      </c>
      <c r="F13" s="364">
        <v>1</v>
      </c>
      <c r="G13" s="364">
        <v>1602</v>
      </c>
      <c r="H13" s="364">
        <v>1</v>
      </c>
      <c r="I13" s="364">
        <v>1602</v>
      </c>
      <c r="J13" s="364"/>
      <c r="K13" s="364"/>
      <c r="L13" s="364"/>
      <c r="M13" s="364"/>
      <c r="N13" s="364"/>
      <c r="O13" s="364"/>
      <c r="P13" s="408"/>
      <c r="Q13" s="365"/>
    </row>
    <row r="14" spans="1:17" ht="14.4" customHeight="1" x14ac:dyDescent="0.3">
      <c r="A14" s="360" t="s">
        <v>1094</v>
      </c>
      <c r="B14" s="361" t="s">
        <v>974</v>
      </c>
      <c r="C14" s="361" t="s">
        <v>981</v>
      </c>
      <c r="D14" s="361" t="s">
        <v>1010</v>
      </c>
      <c r="E14" s="361" t="s">
        <v>1011</v>
      </c>
      <c r="F14" s="364">
        <v>1</v>
      </c>
      <c r="G14" s="364">
        <v>0</v>
      </c>
      <c r="H14" s="364"/>
      <c r="I14" s="364">
        <v>0</v>
      </c>
      <c r="J14" s="364"/>
      <c r="K14" s="364"/>
      <c r="L14" s="364"/>
      <c r="M14" s="364"/>
      <c r="N14" s="364"/>
      <c r="O14" s="364"/>
      <c r="P14" s="408"/>
      <c r="Q14" s="365"/>
    </row>
    <row r="15" spans="1:17" ht="14.4" customHeight="1" x14ac:dyDescent="0.3">
      <c r="A15" s="360" t="s">
        <v>1095</v>
      </c>
      <c r="B15" s="361" t="s">
        <v>974</v>
      </c>
      <c r="C15" s="361" t="s">
        <v>981</v>
      </c>
      <c r="D15" s="361" t="s">
        <v>998</v>
      </c>
      <c r="E15" s="361" t="s">
        <v>999</v>
      </c>
      <c r="F15" s="364"/>
      <c r="G15" s="364"/>
      <c r="H15" s="364"/>
      <c r="I15" s="364"/>
      <c r="J15" s="364">
        <v>1</v>
      </c>
      <c r="K15" s="364">
        <v>2485</v>
      </c>
      <c r="L15" s="364"/>
      <c r="M15" s="364">
        <v>2485</v>
      </c>
      <c r="N15" s="364"/>
      <c r="O15" s="364"/>
      <c r="P15" s="408"/>
      <c r="Q15" s="365"/>
    </row>
    <row r="16" spans="1:17" ht="14.4" customHeight="1" x14ac:dyDescent="0.3">
      <c r="A16" s="360" t="s">
        <v>1096</v>
      </c>
      <c r="B16" s="361" t="s">
        <v>974</v>
      </c>
      <c r="C16" s="361" t="s">
        <v>981</v>
      </c>
      <c r="D16" s="361" t="s">
        <v>1000</v>
      </c>
      <c r="E16" s="361" t="s">
        <v>1001</v>
      </c>
      <c r="F16" s="364"/>
      <c r="G16" s="364"/>
      <c r="H16" s="364"/>
      <c r="I16" s="364"/>
      <c r="J16" s="364"/>
      <c r="K16" s="364"/>
      <c r="L16" s="364"/>
      <c r="M16" s="364"/>
      <c r="N16" s="364">
        <v>1</v>
      </c>
      <c r="O16" s="364">
        <v>1436</v>
      </c>
      <c r="P16" s="408"/>
      <c r="Q16" s="365">
        <v>1436</v>
      </c>
    </row>
    <row r="17" spans="1:17" ht="14.4" customHeight="1" x14ac:dyDescent="0.3">
      <c r="A17" s="360" t="s">
        <v>1096</v>
      </c>
      <c r="B17" s="361" t="s">
        <v>1021</v>
      </c>
      <c r="C17" s="361" t="s">
        <v>981</v>
      </c>
      <c r="D17" s="361" t="s">
        <v>1022</v>
      </c>
      <c r="E17" s="361" t="s">
        <v>1023</v>
      </c>
      <c r="F17" s="364"/>
      <c r="G17" s="364"/>
      <c r="H17" s="364"/>
      <c r="I17" s="364"/>
      <c r="J17" s="364"/>
      <c r="K17" s="364"/>
      <c r="L17" s="364"/>
      <c r="M17" s="364"/>
      <c r="N17" s="364">
        <v>1</v>
      </c>
      <c r="O17" s="364">
        <v>438</v>
      </c>
      <c r="P17" s="408"/>
      <c r="Q17" s="365">
        <v>438</v>
      </c>
    </row>
    <row r="18" spans="1:17" ht="14.4" customHeight="1" x14ac:dyDescent="0.3">
      <c r="A18" s="360" t="s">
        <v>1096</v>
      </c>
      <c r="B18" s="361" t="s">
        <v>1021</v>
      </c>
      <c r="C18" s="361" t="s">
        <v>981</v>
      </c>
      <c r="D18" s="361" t="s">
        <v>1036</v>
      </c>
      <c r="E18" s="361" t="s">
        <v>1037</v>
      </c>
      <c r="F18" s="364"/>
      <c r="G18" s="364"/>
      <c r="H18" s="364"/>
      <c r="I18" s="364"/>
      <c r="J18" s="364"/>
      <c r="K18" s="364"/>
      <c r="L18" s="364"/>
      <c r="M18" s="364"/>
      <c r="N18" s="364">
        <v>1</v>
      </c>
      <c r="O18" s="364">
        <v>642</v>
      </c>
      <c r="P18" s="408"/>
      <c r="Q18" s="365">
        <v>642</v>
      </c>
    </row>
    <row r="19" spans="1:17" ht="14.4" customHeight="1" x14ac:dyDescent="0.3">
      <c r="A19" s="360" t="s">
        <v>1097</v>
      </c>
      <c r="B19" s="361" t="s">
        <v>974</v>
      </c>
      <c r="C19" s="361" t="s">
        <v>981</v>
      </c>
      <c r="D19" s="361" t="s">
        <v>996</v>
      </c>
      <c r="E19" s="361" t="s">
        <v>997</v>
      </c>
      <c r="F19" s="364"/>
      <c r="G19" s="364"/>
      <c r="H19" s="364"/>
      <c r="I19" s="364"/>
      <c r="J19" s="364"/>
      <c r="K19" s="364"/>
      <c r="L19" s="364"/>
      <c r="M19" s="364"/>
      <c r="N19" s="364">
        <v>0</v>
      </c>
      <c r="O19" s="364">
        <v>0</v>
      </c>
      <c r="P19" s="408"/>
      <c r="Q19" s="365"/>
    </row>
    <row r="20" spans="1:17" ht="14.4" customHeight="1" x14ac:dyDescent="0.3">
      <c r="A20" s="360" t="s">
        <v>1097</v>
      </c>
      <c r="B20" s="361" t="s">
        <v>974</v>
      </c>
      <c r="C20" s="361" t="s">
        <v>981</v>
      </c>
      <c r="D20" s="361" t="s">
        <v>998</v>
      </c>
      <c r="E20" s="361" t="s">
        <v>999</v>
      </c>
      <c r="F20" s="364">
        <v>2</v>
      </c>
      <c r="G20" s="364">
        <v>4954</v>
      </c>
      <c r="H20" s="364">
        <v>1</v>
      </c>
      <c r="I20" s="364">
        <v>2477</v>
      </c>
      <c r="J20" s="364">
        <v>2</v>
      </c>
      <c r="K20" s="364">
        <v>4970</v>
      </c>
      <c r="L20" s="364">
        <v>1.0032297133629391</v>
      </c>
      <c r="M20" s="364">
        <v>2485</v>
      </c>
      <c r="N20" s="364"/>
      <c r="O20" s="364"/>
      <c r="P20" s="408"/>
      <c r="Q20" s="365"/>
    </row>
    <row r="21" spans="1:17" ht="14.4" customHeight="1" x14ac:dyDescent="0.3">
      <c r="A21" s="360" t="s">
        <v>1097</v>
      </c>
      <c r="B21" s="361" t="s">
        <v>974</v>
      </c>
      <c r="C21" s="361" t="s">
        <v>981</v>
      </c>
      <c r="D21" s="361" t="s">
        <v>1000</v>
      </c>
      <c r="E21" s="361" t="s">
        <v>1001</v>
      </c>
      <c r="F21" s="364">
        <v>7</v>
      </c>
      <c r="G21" s="364">
        <v>11214</v>
      </c>
      <c r="H21" s="364">
        <v>1</v>
      </c>
      <c r="I21" s="364">
        <v>1602</v>
      </c>
      <c r="J21" s="364">
        <v>10</v>
      </c>
      <c r="K21" s="364">
        <v>16060</v>
      </c>
      <c r="L21" s="364">
        <v>1.4321383984305334</v>
      </c>
      <c r="M21" s="364">
        <v>1606</v>
      </c>
      <c r="N21" s="364">
        <v>4</v>
      </c>
      <c r="O21" s="364">
        <v>5744</v>
      </c>
      <c r="P21" s="408">
        <v>0.51221687176743358</v>
      </c>
      <c r="Q21" s="365">
        <v>1436</v>
      </c>
    </row>
    <row r="22" spans="1:17" ht="14.4" customHeight="1" x14ac:dyDescent="0.3">
      <c r="A22" s="360" t="s">
        <v>1097</v>
      </c>
      <c r="B22" s="361" t="s">
        <v>974</v>
      </c>
      <c r="C22" s="361" t="s">
        <v>981</v>
      </c>
      <c r="D22" s="361" t="s">
        <v>1002</v>
      </c>
      <c r="E22" s="361" t="s">
        <v>1003</v>
      </c>
      <c r="F22" s="364">
        <v>20</v>
      </c>
      <c r="G22" s="364">
        <v>6420</v>
      </c>
      <c r="H22" s="364">
        <v>1</v>
      </c>
      <c r="I22" s="364">
        <v>321</v>
      </c>
      <c r="J22" s="364">
        <v>21</v>
      </c>
      <c r="K22" s="364">
        <v>6783</v>
      </c>
      <c r="L22" s="364">
        <v>1.0565420560747663</v>
      </c>
      <c r="M22" s="364">
        <v>323</v>
      </c>
      <c r="N22" s="364">
        <v>10</v>
      </c>
      <c r="O22" s="364">
        <v>3230</v>
      </c>
      <c r="P22" s="408">
        <v>0.50311526479750779</v>
      </c>
      <c r="Q22" s="365">
        <v>323</v>
      </c>
    </row>
    <row r="23" spans="1:17" ht="14.4" customHeight="1" x14ac:dyDescent="0.3">
      <c r="A23" s="360" t="s">
        <v>1097</v>
      </c>
      <c r="B23" s="361" t="s">
        <v>974</v>
      </c>
      <c r="C23" s="361" t="s">
        <v>981</v>
      </c>
      <c r="D23" s="361" t="s">
        <v>1008</v>
      </c>
      <c r="E23" s="361" t="s">
        <v>1009</v>
      </c>
      <c r="F23" s="364">
        <v>1</v>
      </c>
      <c r="G23" s="364">
        <v>316</v>
      </c>
      <c r="H23" s="364">
        <v>1</v>
      </c>
      <c r="I23" s="364">
        <v>316</v>
      </c>
      <c r="J23" s="364">
        <v>3</v>
      </c>
      <c r="K23" s="364">
        <v>954</v>
      </c>
      <c r="L23" s="364">
        <v>3.018987341772152</v>
      </c>
      <c r="M23" s="364">
        <v>318</v>
      </c>
      <c r="N23" s="364"/>
      <c r="O23" s="364"/>
      <c r="P23" s="408"/>
      <c r="Q23" s="365"/>
    </row>
    <row r="24" spans="1:17" ht="14.4" customHeight="1" x14ac:dyDescent="0.3">
      <c r="A24" s="360" t="s">
        <v>1097</v>
      </c>
      <c r="B24" s="361" t="s">
        <v>974</v>
      </c>
      <c r="C24" s="361" t="s">
        <v>981</v>
      </c>
      <c r="D24" s="361" t="s">
        <v>1010</v>
      </c>
      <c r="E24" s="361" t="s">
        <v>1011</v>
      </c>
      <c r="F24" s="364">
        <v>1</v>
      </c>
      <c r="G24" s="364">
        <v>0</v>
      </c>
      <c r="H24" s="364"/>
      <c r="I24" s="364">
        <v>0</v>
      </c>
      <c r="J24" s="364">
        <v>6</v>
      </c>
      <c r="K24" s="364">
        <v>0</v>
      </c>
      <c r="L24" s="364"/>
      <c r="M24" s="364">
        <v>0</v>
      </c>
      <c r="N24" s="364">
        <v>2</v>
      </c>
      <c r="O24" s="364">
        <v>0</v>
      </c>
      <c r="P24" s="408"/>
      <c r="Q24" s="365">
        <v>0</v>
      </c>
    </row>
    <row r="25" spans="1:17" ht="14.4" customHeight="1" x14ac:dyDescent="0.3">
      <c r="A25" s="360" t="s">
        <v>1097</v>
      </c>
      <c r="B25" s="361" t="s">
        <v>1021</v>
      </c>
      <c r="C25" s="361" t="s">
        <v>975</v>
      </c>
      <c r="D25" s="361" t="s">
        <v>978</v>
      </c>
      <c r="E25" s="361" t="s">
        <v>979</v>
      </c>
      <c r="F25" s="364">
        <v>1</v>
      </c>
      <c r="G25" s="364">
        <v>509.68</v>
      </c>
      <c r="H25" s="364">
        <v>1</v>
      </c>
      <c r="I25" s="364">
        <v>509.68</v>
      </c>
      <c r="J25" s="364"/>
      <c r="K25" s="364"/>
      <c r="L25" s="364"/>
      <c r="M25" s="364"/>
      <c r="N25" s="364"/>
      <c r="O25" s="364"/>
      <c r="P25" s="408"/>
      <c r="Q25" s="365"/>
    </row>
    <row r="26" spans="1:17" ht="14.4" customHeight="1" x14ac:dyDescent="0.3">
      <c r="A26" s="360" t="s">
        <v>1097</v>
      </c>
      <c r="B26" s="361" t="s">
        <v>1021</v>
      </c>
      <c r="C26" s="361" t="s">
        <v>981</v>
      </c>
      <c r="D26" s="361" t="s">
        <v>1022</v>
      </c>
      <c r="E26" s="361" t="s">
        <v>1023</v>
      </c>
      <c r="F26" s="364">
        <v>5</v>
      </c>
      <c r="G26" s="364">
        <v>2185</v>
      </c>
      <c r="H26" s="364">
        <v>1</v>
      </c>
      <c r="I26" s="364">
        <v>437</v>
      </c>
      <c r="J26" s="364">
        <v>4</v>
      </c>
      <c r="K26" s="364">
        <v>1748</v>
      </c>
      <c r="L26" s="364">
        <v>0.8</v>
      </c>
      <c r="M26" s="364">
        <v>437</v>
      </c>
      <c r="N26" s="364"/>
      <c r="O26" s="364"/>
      <c r="P26" s="408"/>
      <c r="Q26" s="365"/>
    </row>
    <row r="27" spans="1:17" ht="14.4" customHeight="1" x14ac:dyDescent="0.3">
      <c r="A27" s="360" t="s">
        <v>1097</v>
      </c>
      <c r="B27" s="361" t="s">
        <v>1021</v>
      </c>
      <c r="C27" s="361" t="s">
        <v>981</v>
      </c>
      <c r="D27" s="361" t="s">
        <v>1024</v>
      </c>
      <c r="E27" s="361" t="s">
        <v>1025</v>
      </c>
      <c r="F27" s="364">
        <v>6</v>
      </c>
      <c r="G27" s="364">
        <v>4878</v>
      </c>
      <c r="H27" s="364">
        <v>1</v>
      </c>
      <c r="I27" s="364">
        <v>813</v>
      </c>
      <c r="J27" s="364">
        <v>2</v>
      </c>
      <c r="K27" s="364">
        <v>1630</v>
      </c>
      <c r="L27" s="364">
        <v>0.33415334153341536</v>
      </c>
      <c r="M27" s="364">
        <v>815</v>
      </c>
      <c r="N27" s="364">
        <v>3</v>
      </c>
      <c r="O27" s="364">
        <v>2448</v>
      </c>
      <c r="P27" s="408">
        <v>0.50184501845018448</v>
      </c>
      <c r="Q27" s="365">
        <v>816</v>
      </c>
    </row>
    <row r="28" spans="1:17" ht="14.4" customHeight="1" x14ac:dyDescent="0.3">
      <c r="A28" s="360" t="s">
        <v>1097</v>
      </c>
      <c r="B28" s="361" t="s">
        <v>1021</v>
      </c>
      <c r="C28" s="361" t="s">
        <v>981</v>
      </c>
      <c r="D28" s="361" t="s">
        <v>1026</v>
      </c>
      <c r="E28" s="361" t="s">
        <v>1027</v>
      </c>
      <c r="F28" s="364">
        <v>2</v>
      </c>
      <c r="G28" s="364">
        <v>1162</v>
      </c>
      <c r="H28" s="364">
        <v>1</v>
      </c>
      <c r="I28" s="364">
        <v>581</v>
      </c>
      <c r="J28" s="364">
        <v>2</v>
      </c>
      <c r="K28" s="364">
        <v>1166</v>
      </c>
      <c r="L28" s="364">
        <v>1.0034423407917383</v>
      </c>
      <c r="M28" s="364">
        <v>583</v>
      </c>
      <c r="N28" s="364"/>
      <c r="O28" s="364"/>
      <c r="P28" s="408"/>
      <c r="Q28" s="365"/>
    </row>
    <row r="29" spans="1:17" ht="14.4" customHeight="1" x14ac:dyDescent="0.3">
      <c r="A29" s="360" t="s">
        <v>1097</v>
      </c>
      <c r="B29" s="361" t="s">
        <v>1021</v>
      </c>
      <c r="C29" s="361" t="s">
        <v>981</v>
      </c>
      <c r="D29" s="361" t="s">
        <v>1030</v>
      </c>
      <c r="E29" s="361" t="s">
        <v>1031</v>
      </c>
      <c r="F29" s="364"/>
      <c r="G29" s="364"/>
      <c r="H29" s="364"/>
      <c r="I29" s="364"/>
      <c r="J29" s="364">
        <v>1</v>
      </c>
      <c r="K29" s="364">
        <v>1113</v>
      </c>
      <c r="L29" s="364"/>
      <c r="M29" s="364">
        <v>1113</v>
      </c>
      <c r="N29" s="364"/>
      <c r="O29" s="364"/>
      <c r="P29" s="408"/>
      <c r="Q29" s="365"/>
    </row>
    <row r="30" spans="1:17" ht="14.4" customHeight="1" x14ac:dyDescent="0.3">
      <c r="A30" s="360" t="s">
        <v>1097</v>
      </c>
      <c r="B30" s="361" t="s">
        <v>1021</v>
      </c>
      <c r="C30" s="361" t="s">
        <v>981</v>
      </c>
      <c r="D30" s="361" t="s">
        <v>1036</v>
      </c>
      <c r="E30" s="361" t="s">
        <v>1037</v>
      </c>
      <c r="F30" s="364">
        <v>27</v>
      </c>
      <c r="G30" s="364">
        <v>17253</v>
      </c>
      <c r="H30" s="364">
        <v>1</v>
      </c>
      <c r="I30" s="364">
        <v>639</v>
      </c>
      <c r="J30" s="364">
        <v>22</v>
      </c>
      <c r="K30" s="364">
        <v>14080</v>
      </c>
      <c r="L30" s="364">
        <v>0.81608995537008056</v>
      </c>
      <c r="M30" s="364">
        <v>640</v>
      </c>
      <c r="N30" s="364">
        <v>15</v>
      </c>
      <c r="O30" s="364">
        <v>9630</v>
      </c>
      <c r="P30" s="408">
        <v>0.55816379760041734</v>
      </c>
      <c r="Q30" s="365">
        <v>642</v>
      </c>
    </row>
    <row r="31" spans="1:17" ht="14.4" customHeight="1" x14ac:dyDescent="0.3">
      <c r="A31" s="360" t="s">
        <v>1097</v>
      </c>
      <c r="B31" s="361" t="s">
        <v>1046</v>
      </c>
      <c r="C31" s="361" t="s">
        <v>981</v>
      </c>
      <c r="D31" s="361" t="s">
        <v>1049</v>
      </c>
      <c r="E31" s="361" t="s">
        <v>1050</v>
      </c>
      <c r="F31" s="364">
        <v>2</v>
      </c>
      <c r="G31" s="364">
        <v>18522</v>
      </c>
      <c r="H31" s="364">
        <v>1</v>
      </c>
      <c r="I31" s="364">
        <v>9261</v>
      </c>
      <c r="J31" s="364">
        <v>4</v>
      </c>
      <c r="K31" s="364">
        <v>37180</v>
      </c>
      <c r="L31" s="364">
        <v>2.0073426195875177</v>
      </c>
      <c r="M31" s="364">
        <v>9295</v>
      </c>
      <c r="N31" s="364"/>
      <c r="O31" s="364"/>
      <c r="P31" s="408"/>
      <c r="Q31" s="365"/>
    </row>
    <row r="32" spans="1:17" ht="14.4" customHeight="1" x14ac:dyDescent="0.3">
      <c r="A32" s="360" t="s">
        <v>1097</v>
      </c>
      <c r="B32" s="361" t="s">
        <v>1046</v>
      </c>
      <c r="C32" s="361" t="s">
        <v>981</v>
      </c>
      <c r="D32" s="361" t="s">
        <v>1051</v>
      </c>
      <c r="E32" s="361" t="s">
        <v>1052</v>
      </c>
      <c r="F32" s="364">
        <v>7</v>
      </c>
      <c r="G32" s="364">
        <v>8596</v>
      </c>
      <c r="H32" s="364">
        <v>1</v>
      </c>
      <c r="I32" s="364">
        <v>1228</v>
      </c>
      <c r="J32" s="364">
        <v>9</v>
      </c>
      <c r="K32" s="364">
        <v>11124</v>
      </c>
      <c r="L32" s="364">
        <v>1.2940902745463005</v>
      </c>
      <c r="M32" s="364">
        <v>1236</v>
      </c>
      <c r="N32" s="364"/>
      <c r="O32" s="364"/>
      <c r="P32" s="408"/>
      <c r="Q32" s="365"/>
    </row>
    <row r="33" spans="1:17" ht="14.4" customHeight="1" x14ac:dyDescent="0.3">
      <c r="A33" s="360" t="s">
        <v>1097</v>
      </c>
      <c r="B33" s="361" t="s">
        <v>1046</v>
      </c>
      <c r="C33" s="361" t="s">
        <v>981</v>
      </c>
      <c r="D33" s="361" t="s">
        <v>1053</v>
      </c>
      <c r="E33" s="361" t="s">
        <v>1054</v>
      </c>
      <c r="F33" s="364">
        <v>122</v>
      </c>
      <c r="G33" s="364">
        <v>269742</v>
      </c>
      <c r="H33" s="364">
        <v>1</v>
      </c>
      <c r="I33" s="364">
        <v>2211</v>
      </c>
      <c r="J33" s="364">
        <v>94</v>
      </c>
      <c r="K33" s="364">
        <v>208774</v>
      </c>
      <c r="L33" s="364">
        <v>0.77397661469107515</v>
      </c>
      <c r="M33" s="364">
        <v>2221</v>
      </c>
      <c r="N33" s="364">
        <v>8</v>
      </c>
      <c r="O33" s="364">
        <v>17864</v>
      </c>
      <c r="P33" s="408">
        <v>6.6226245820079924E-2</v>
      </c>
      <c r="Q33" s="365">
        <v>2233</v>
      </c>
    </row>
    <row r="34" spans="1:17" ht="14.4" customHeight="1" x14ac:dyDescent="0.3">
      <c r="A34" s="360" t="s">
        <v>1097</v>
      </c>
      <c r="B34" s="361" t="s">
        <v>1046</v>
      </c>
      <c r="C34" s="361" t="s">
        <v>981</v>
      </c>
      <c r="D34" s="361" t="s">
        <v>1059</v>
      </c>
      <c r="E34" s="361" t="s">
        <v>1060</v>
      </c>
      <c r="F34" s="364">
        <v>2</v>
      </c>
      <c r="G34" s="364">
        <v>16886</v>
      </c>
      <c r="H34" s="364">
        <v>1</v>
      </c>
      <c r="I34" s="364">
        <v>8443</v>
      </c>
      <c r="J34" s="364">
        <v>5</v>
      </c>
      <c r="K34" s="364">
        <v>42345</v>
      </c>
      <c r="L34" s="364">
        <v>2.5076986853014334</v>
      </c>
      <c r="M34" s="364">
        <v>8469</v>
      </c>
      <c r="N34" s="364"/>
      <c r="O34" s="364"/>
      <c r="P34" s="408"/>
      <c r="Q34" s="365"/>
    </row>
    <row r="35" spans="1:17" ht="14.4" customHeight="1" x14ac:dyDescent="0.3">
      <c r="A35" s="360" t="s">
        <v>1097</v>
      </c>
      <c r="B35" s="361" t="s">
        <v>1046</v>
      </c>
      <c r="C35" s="361" t="s">
        <v>981</v>
      </c>
      <c r="D35" s="361" t="s">
        <v>1063</v>
      </c>
      <c r="E35" s="361" t="s">
        <v>1064</v>
      </c>
      <c r="F35" s="364">
        <v>5</v>
      </c>
      <c r="G35" s="364">
        <v>51510</v>
      </c>
      <c r="H35" s="364">
        <v>1</v>
      </c>
      <c r="I35" s="364">
        <v>10302</v>
      </c>
      <c r="J35" s="364">
        <v>4</v>
      </c>
      <c r="K35" s="364">
        <v>41336</v>
      </c>
      <c r="L35" s="364">
        <v>0.80248495437779077</v>
      </c>
      <c r="M35" s="364">
        <v>10334</v>
      </c>
      <c r="N35" s="364">
        <v>4</v>
      </c>
      <c r="O35" s="364">
        <v>41496</v>
      </c>
      <c r="P35" s="408">
        <v>0.80559114735002912</v>
      </c>
      <c r="Q35" s="365">
        <v>10374</v>
      </c>
    </row>
    <row r="36" spans="1:17" ht="14.4" customHeight="1" x14ac:dyDescent="0.3">
      <c r="A36" s="360" t="s">
        <v>1097</v>
      </c>
      <c r="B36" s="361" t="s">
        <v>1046</v>
      </c>
      <c r="C36" s="361" t="s">
        <v>981</v>
      </c>
      <c r="D36" s="361" t="s">
        <v>1065</v>
      </c>
      <c r="E36" s="361" t="s">
        <v>1066</v>
      </c>
      <c r="F36" s="364">
        <v>7</v>
      </c>
      <c r="G36" s="364">
        <v>6055</v>
      </c>
      <c r="H36" s="364">
        <v>1</v>
      </c>
      <c r="I36" s="364">
        <v>865</v>
      </c>
      <c r="J36" s="364">
        <v>8</v>
      </c>
      <c r="K36" s="364">
        <v>6952</v>
      </c>
      <c r="L36" s="364">
        <v>1.1481420313790256</v>
      </c>
      <c r="M36" s="364">
        <v>869</v>
      </c>
      <c r="N36" s="364">
        <v>6</v>
      </c>
      <c r="O36" s="364">
        <v>5238</v>
      </c>
      <c r="P36" s="408">
        <v>0.8650701899256813</v>
      </c>
      <c r="Q36" s="365">
        <v>873</v>
      </c>
    </row>
    <row r="37" spans="1:17" ht="14.4" customHeight="1" x14ac:dyDescent="0.3">
      <c r="A37" s="360" t="s">
        <v>1097</v>
      </c>
      <c r="B37" s="361" t="s">
        <v>1046</v>
      </c>
      <c r="C37" s="361" t="s">
        <v>981</v>
      </c>
      <c r="D37" s="361" t="s">
        <v>1069</v>
      </c>
      <c r="E37" s="361" t="s">
        <v>1070</v>
      </c>
      <c r="F37" s="364">
        <v>1</v>
      </c>
      <c r="G37" s="364">
        <v>1010</v>
      </c>
      <c r="H37" s="364">
        <v>1</v>
      </c>
      <c r="I37" s="364">
        <v>1010</v>
      </c>
      <c r="J37" s="364">
        <v>1</v>
      </c>
      <c r="K37" s="364">
        <v>1014</v>
      </c>
      <c r="L37" s="364">
        <v>1.003960396039604</v>
      </c>
      <c r="M37" s="364">
        <v>1014</v>
      </c>
      <c r="N37" s="364"/>
      <c r="O37" s="364"/>
      <c r="P37" s="408"/>
      <c r="Q37" s="365"/>
    </row>
    <row r="38" spans="1:17" ht="14.4" customHeight="1" x14ac:dyDescent="0.3">
      <c r="A38" s="360" t="s">
        <v>1097</v>
      </c>
      <c r="B38" s="361" t="s">
        <v>1046</v>
      </c>
      <c r="C38" s="361" t="s">
        <v>981</v>
      </c>
      <c r="D38" s="361" t="s">
        <v>1071</v>
      </c>
      <c r="E38" s="361" t="s">
        <v>1072</v>
      </c>
      <c r="F38" s="364">
        <v>5</v>
      </c>
      <c r="G38" s="364">
        <v>1465</v>
      </c>
      <c r="H38" s="364">
        <v>1</v>
      </c>
      <c r="I38" s="364">
        <v>293</v>
      </c>
      <c r="J38" s="364">
        <v>7</v>
      </c>
      <c r="K38" s="364">
        <v>2065</v>
      </c>
      <c r="L38" s="364">
        <v>1.4095563139931742</v>
      </c>
      <c r="M38" s="364">
        <v>295</v>
      </c>
      <c r="N38" s="364">
        <v>4</v>
      </c>
      <c r="O38" s="364">
        <v>1188</v>
      </c>
      <c r="P38" s="408">
        <v>0.81092150170648469</v>
      </c>
      <c r="Q38" s="365">
        <v>297</v>
      </c>
    </row>
    <row r="39" spans="1:17" ht="14.4" customHeight="1" x14ac:dyDescent="0.3">
      <c r="A39" s="360" t="s">
        <v>1097</v>
      </c>
      <c r="B39" s="361" t="s">
        <v>1046</v>
      </c>
      <c r="C39" s="361" t="s">
        <v>981</v>
      </c>
      <c r="D39" s="361" t="s">
        <v>1075</v>
      </c>
      <c r="E39" s="361" t="s">
        <v>1076</v>
      </c>
      <c r="F39" s="364">
        <v>1</v>
      </c>
      <c r="G39" s="364">
        <v>998</v>
      </c>
      <c r="H39" s="364">
        <v>1</v>
      </c>
      <c r="I39" s="364">
        <v>998</v>
      </c>
      <c r="J39" s="364"/>
      <c r="K39" s="364"/>
      <c r="L39" s="364"/>
      <c r="M39" s="364"/>
      <c r="N39" s="364"/>
      <c r="O39" s="364"/>
      <c r="P39" s="408"/>
      <c r="Q39" s="365"/>
    </row>
    <row r="40" spans="1:17" ht="14.4" customHeight="1" x14ac:dyDescent="0.3">
      <c r="A40" s="360" t="s">
        <v>1098</v>
      </c>
      <c r="B40" s="361" t="s">
        <v>974</v>
      </c>
      <c r="C40" s="361" t="s">
        <v>981</v>
      </c>
      <c r="D40" s="361" t="s">
        <v>996</v>
      </c>
      <c r="E40" s="361" t="s">
        <v>997</v>
      </c>
      <c r="F40" s="364"/>
      <c r="G40" s="364"/>
      <c r="H40" s="364"/>
      <c r="I40" s="364"/>
      <c r="J40" s="364"/>
      <c r="K40" s="364"/>
      <c r="L40" s="364"/>
      <c r="M40" s="364"/>
      <c r="N40" s="364">
        <v>5</v>
      </c>
      <c r="O40" s="364">
        <v>530</v>
      </c>
      <c r="P40" s="408"/>
      <c r="Q40" s="365">
        <v>106</v>
      </c>
    </row>
    <row r="41" spans="1:17" ht="14.4" customHeight="1" x14ac:dyDescent="0.3">
      <c r="A41" s="360" t="s">
        <v>1098</v>
      </c>
      <c r="B41" s="361" t="s">
        <v>974</v>
      </c>
      <c r="C41" s="361" t="s">
        <v>981</v>
      </c>
      <c r="D41" s="361" t="s">
        <v>998</v>
      </c>
      <c r="E41" s="361" t="s">
        <v>999</v>
      </c>
      <c r="F41" s="364">
        <v>4</v>
      </c>
      <c r="G41" s="364">
        <v>9908</v>
      </c>
      <c r="H41" s="364">
        <v>1</v>
      </c>
      <c r="I41" s="364">
        <v>2477</v>
      </c>
      <c r="J41" s="364">
        <v>5</v>
      </c>
      <c r="K41" s="364">
        <v>12425</v>
      </c>
      <c r="L41" s="364">
        <v>1.2540371417036738</v>
      </c>
      <c r="M41" s="364">
        <v>2485</v>
      </c>
      <c r="N41" s="364">
        <v>2</v>
      </c>
      <c r="O41" s="364">
        <v>4626</v>
      </c>
      <c r="P41" s="408">
        <v>0.46689543802987488</v>
      </c>
      <c r="Q41" s="365">
        <v>2313</v>
      </c>
    </row>
    <row r="42" spans="1:17" ht="14.4" customHeight="1" x14ac:dyDescent="0.3">
      <c r="A42" s="360" t="s">
        <v>1098</v>
      </c>
      <c r="B42" s="361" t="s">
        <v>974</v>
      </c>
      <c r="C42" s="361" t="s">
        <v>981</v>
      </c>
      <c r="D42" s="361" t="s">
        <v>1000</v>
      </c>
      <c r="E42" s="361" t="s">
        <v>1001</v>
      </c>
      <c r="F42" s="364">
        <v>27</v>
      </c>
      <c r="G42" s="364">
        <v>43254</v>
      </c>
      <c r="H42" s="364">
        <v>1</v>
      </c>
      <c r="I42" s="364">
        <v>1602</v>
      </c>
      <c r="J42" s="364">
        <v>9</v>
      </c>
      <c r="K42" s="364">
        <v>14454</v>
      </c>
      <c r="L42" s="364">
        <v>0.33416562630045776</v>
      </c>
      <c r="M42" s="364">
        <v>1606</v>
      </c>
      <c r="N42" s="364">
        <v>7</v>
      </c>
      <c r="O42" s="364">
        <v>10052</v>
      </c>
      <c r="P42" s="408">
        <v>0.23239469182040967</v>
      </c>
      <c r="Q42" s="365">
        <v>1436</v>
      </c>
    </row>
    <row r="43" spans="1:17" ht="14.4" customHeight="1" x14ac:dyDescent="0.3">
      <c r="A43" s="360" t="s">
        <v>1098</v>
      </c>
      <c r="B43" s="361" t="s">
        <v>974</v>
      </c>
      <c r="C43" s="361" t="s">
        <v>981</v>
      </c>
      <c r="D43" s="361" t="s">
        <v>1002</v>
      </c>
      <c r="E43" s="361" t="s">
        <v>1003</v>
      </c>
      <c r="F43" s="364">
        <v>3</v>
      </c>
      <c r="G43" s="364">
        <v>963</v>
      </c>
      <c r="H43" s="364">
        <v>1</v>
      </c>
      <c r="I43" s="364">
        <v>321</v>
      </c>
      <c r="J43" s="364">
        <v>3</v>
      </c>
      <c r="K43" s="364">
        <v>969</v>
      </c>
      <c r="L43" s="364">
        <v>1.0062305295950156</v>
      </c>
      <c r="M43" s="364">
        <v>323</v>
      </c>
      <c r="N43" s="364">
        <v>2</v>
      </c>
      <c r="O43" s="364">
        <v>646</v>
      </c>
      <c r="P43" s="408">
        <v>0.67082035306334376</v>
      </c>
      <c r="Q43" s="365">
        <v>323</v>
      </c>
    </row>
    <row r="44" spans="1:17" ht="14.4" customHeight="1" x14ac:dyDescent="0.3">
      <c r="A44" s="360" t="s">
        <v>1098</v>
      </c>
      <c r="B44" s="361" t="s">
        <v>1046</v>
      </c>
      <c r="C44" s="361" t="s">
        <v>981</v>
      </c>
      <c r="D44" s="361" t="s">
        <v>1049</v>
      </c>
      <c r="E44" s="361" t="s">
        <v>1050</v>
      </c>
      <c r="F44" s="364">
        <v>1</v>
      </c>
      <c r="G44" s="364">
        <v>9261</v>
      </c>
      <c r="H44" s="364">
        <v>1</v>
      </c>
      <c r="I44" s="364">
        <v>9261</v>
      </c>
      <c r="J44" s="364">
        <v>2</v>
      </c>
      <c r="K44" s="364">
        <v>18590</v>
      </c>
      <c r="L44" s="364">
        <v>2.0073426195875177</v>
      </c>
      <c r="M44" s="364">
        <v>9295</v>
      </c>
      <c r="N44" s="364"/>
      <c r="O44" s="364"/>
      <c r="P44" s="408"/>
      <c r="Q44" s="365"/>
    </row>
    <row r="45" spans="1:17" ht="14.4" customHeight="1" x14ac:dyDescent="0.3">
      <c r="A45" s="360" t="s">
        <v>1098</v>
      </c>
      <c r="B45" s="361" t="s">
        <v>1046</v>
      </c>
      <c r="C45" s="361" t="s">
        <v>981</v>
      </c>
      <c r="D45" s="361" t="s">
        <v>1051</v>
      </c>
      <c r="E45" s="361" t="s">
        <v>1052</v>
      </c>
      <c r="F45" s="364">
        <v>8</v>
      </c>
      <c r="G45" s="364">
        <v>9824</v>
      </c>
      <c r="H45" s="364">
        <v>1</v>
      </c>
      <c r="I45" s="364">
        <v>1228</v>
      </c>
      <c r="J45" s="364">
        <v>5</v>
      </c>
      <c r="K45" s="364">
        <v>6180</v>
      </c>
      <c r="L45" s="364">
        <v>0.62907166123778502</v>
      </c>
      <c r="M45" s="364">
        <v>1236</v>
      </c>
      <c r="N45" s="364">
        <v>3</v>
      </c>
      <c r="O45" s="364">
        <v>3735</v>
      </c>
      <c r="P45" s="408">
        <v>0.38019136807817588</v>
      </c>
      <c r="Q45" s="365">
        <v>1245</v>
      </c>
    </row>
    <row r="46" spans="1:17" ht="14.4" customHeight="1" x14ac:dyDescent="0.3">
      <c r="A46" s="360" t="s">
        <v>1098</v>
      </c>
      <c r="B46" s="361" t="s">
        <v>1046</v>
      </c>
      <c r="C46" s="361" t="s">
        <v>981</v>
      </c>
      <c r="D46" s="361" t="s">
        <v>1053</v>
      </c>
      <c r="E46" s="361" t="s">
        <v>1054</v>
      </c>
      <c r="F46" s="364">
        <v>50</v>
      </c>
      <c r="G46" s="364">
        <v>110550</v>
      </c>
      <c r="H46" s="364">
        <v>1</v>
      </c>
      <c r="I46" s="364">
        <v>2211</v>
      </c>
      <c r="J46" s="364">
        <v>57</v>
      </c>
      <c r="K46" s="364">
        <v>126597</v>
      </c>
      <c r="L46" s="364">
        <v>1.1451560379918588</v>
      </c>
      <c r="M46" s="364">
        <v>2221</v>
      </c>
      <c r="N46" s="364">
        <v>52</v>
      </c>
      <c r="O46" s="364">
        <v>116116</v>
      </c>
      <c r="P46" s="408">
        <v>1.0503482587064676</v>
      </c>
      <c r="Q46" s="365">
        <v>2233</v>
      </c>
    </row>
    <row r="47" spans="1:17" ht="14.4" customHeight="1" x14ac:dyDescent="0.3">
      <c r="A47" s="360" t="s">
        <v>1098</v>
      </c>
      <c r="B47" s="361" t="s">
        <v>1046</v>
      </c>
      <c r="C47" s="361" t="s">
        <v>981</v>
      </c>
      <c r="D47" s="361" t="s">
        <v>1055</v>
      </c>
      <c r="E47" s="361" t="s">
        <v>1056</v>
      </c>
      <c r="F47" s="364">
        <v>13</v>
      </c>
      <c r="G47" s="364">
        <v>83980</v>
      </c>
      <c r="H47" s="364">
        <v>1</v>
      </c>
      <c r="I47" s="364">
        <v>6460</v>
      </c>
      <c r="J47" s="364">
        <v>6</v>
      </c>
      <c r="K47" s="364">
        <v>38904</v>
      </c>
      <c r="L47" s="364">
        <v>0.46325315551321744</v>
      </c>
      <c r="M47" s="364">
        <v>6484</v>
      </c>
      <c r="N47" s="364">
        <v>2</v>
      </c>
      <c r="O47" s="364">
        <v>13028</v>
      </c>
      <c r="P47" s="408">
        <v>0.15513217432722076</v>
      </c>
      <c r="Q47" s="365">
        <v>6514</v>
      </c>
    </row>
    <row r="48" spans="1:17" ht="14.4" customHeight="1" x14ac:dyDescent="0.3">
      <c r="A48" s="360" t="s">
        <v>1098</v>
      </c>
      <c r="B48" s="361" t="s">
        <v>1046</v>
      </c>
      <c r="C48" s="361" t="s">
        <v>981</v>
      </c>
      <c r="D48" s="361" t="s">
        <v>1057</v>
      </c>
      <c r="E48" s="361" t="s">
        <v>1058</v>
      </c>
      <c r="F48" s="364">
        <v>1</v>
      </c>
      <c r="G48" s="364">
        <v>3284</v>
      </c>
      <c r="H48" s="364">
        <v>1</v>
      </c>
      <c r="I48" s="364">
        <v>3284</v>
      </c>
      <c r="J48" s="364"/>
      <c r="K48" s="364"/>
      <c r="L48" s="364"/>
      <c r="M48" s="364"/>
      <c r="N48" s="364"/>
      <c r="O48" s="364"/>
      <c r="P48" s="408"/>
      <c r="Q48" s="365"/>
    </row>
    <row r="49" spans="1:17" ht="14.4" customHeight="1" x14ac:dyDescent="0.3">
      <c r="A49" s="360" t="s">
        <v>1098</v>
      </c>
      <c r="B49" s="361" t="s">
        <v>1046</v>
      </c>
      <c r="C49" s="361" t="s">
        <v>981</v>
      </c>
      <c r="D49" s="361" t="s">
        <v>1071</v>
      </c>
      <c r="E49" s="361" t="s">
        <v>1072</v>
      </c>
      <c r="F49" s="364">
        <v>16</v>
      </c>
      <c r="G49" s="364">
        <v>4688</v>
      </c>
      <c r="H49" s="364">
        <v>1</v>
      </c>
      <c r="I49" s="364">
        <v>293</v>
      </c>
      <c r="J49" s="364">
        <v>6</v>
      </c>
      <c r="K49" s="364">
        <v>1770</v>
      </c>
      <c r="L49" s="364">
        <v>0.37755972696245732</v>
      </c>
      <c r="M49" s="364">
        <v>295</v>
      </c>
      <c r="N49" s="364">
        <v>2</v>
      </c>
      <c r="O49" s="364">
        <v>594</v>
      </c>
      <c r="P49" s="408">
        <v>0.12670648464163822</v>
      </c>
      <c r="Q49" s="365">
        <v>297</v>
      </c>
    </row>
    <row r="50" spans="1:17" ht="14.4" customHeight="1" x14ac:dyDescent="0.3">
      <c r="A50" s="360" t="s">
        <v>1098</v>
      </c>
      <c r="B50" s="361" t="s">
        <v>1046</v>
      </c>
      <c r="C50" s="361" t="s">
        <v>981</v>
      </c>
      <c r="D50" s="361" t="s">
        <v>1075</v>
      </c>
      <c r="E50" s="361" t="s">
        <v>1076</v>
      </c>
      <c r="F50" s="364">
        <v>1</v>
      </c>
      <c r="G50" s="364">
        <v>998</v>
      </c>
      <c r="H50" s="364">
        <v>1</v>
      </c>
      <c r="I50" s="364">
        <v>998</v>
      </c>
      <c r="J50" s="364"/>
      <c r="K50" s="364"/>
      <c r="L50" s="364"/>
      <c r="M50" s="364"/>
      <c r="N50" s="364"/>
      <c r="O50" s="364"/>
      <c r="P50" s="408"/>
      <c r="Q50" s="365"/>
    </row>
    <row r="51" spans="1:17" ht="14.4" customHeight="1" x14ac:dyDescent="0.3">
      <c r="A51" s="360" t="s">
        <v>1099</v>
      </c>
      <c r="B51" s="361" t="s">
        <v>974</v>
      </c>
      <c r="C51" s="361" t="s">
        <v>981</v>
      </c>
      <c r="D51" s="361" t="s">
        <v>996</v>
      </c>
      <c r="E51" s="361" t="s">
        <v>997</v>
      </c>
      <c r="F51" s="364"/>
      <c r="G51" s="364"/>
      <c r="H51" s="364"/>
      <c r="I51" s="364"/>
      <c r="J51" s="364"/>
      <c r="K51" s="364"/>
      <c r="L51" s="364"/>
      <c r="M51" s="364"/>
      <c r="N51" s="364">
        <v>9</v>
      </c>
      <c r="O51" s="364">
        <v>530</v>
      </c>
      <c r="P51" s="408"/>
      <c r="Q51" s="365">
        <v>58.888888888888886</v>
      </c>
    </row>
    <row r="52" spans="1:17" ht="14.4" customHeight="1" x14ac:dyDescent="0.3">
      <c r="A52" s="360" t="s">
        <v>1099</v>
      </c>
      <c r="B52" s="361" t="s">
        <v>974</v>
      </c>
      <c r="C52" s="361" t="s">
        <v>981</v>
      </c>
      <c r="D52" s="361" t="s">
        <v>998</v>
      </c>
      <c r="E52" s="361" t="s">
        <v>999</v>
      </c>
      <c r="F52" s="364">
        <v>1</v>
      </c>
      <c r="G52" s="364">
        <v>2477</v>
      </c>
      <c r="H52" s="364">
        <v>1</v>
      </c>
      <c r="I52" s="364">
        <v>2477</v>
      </c>
      <c r="J52" s="364">
        <v>3</v>
      </c>
      <c r="K52" s="364">
        <v>7455</v>
      </c>
      <c r="L52" s="364">
        <v>3.0096891400888173</v>
      </c>
      <c r="M52" s="364">
        <v>2485</v>
      </c>
      <c r="N52" s="364">
        <v>3</v>
      </c>
      <c r="O52" s="364">
        <v>6939</v>
      </c>
      <c r="P52" s="408">
        <v>2.8013726281792493</v>
      </c>
      <c r="Q52" s="365">
        <v>2313</v>
      </c>
    </row>
    <row r="53" spans="1:17" ht="14.4" customHeight="1" x14ac:dyDescent="0.3">
      <c r="A53" s="360" t="s">
        <v>1099</v>
      </c>
      <c r="B53" s="361" t="s">
        <v>974</v>
      </c>
      <c r="C53" s="361" t="s">
        <v>981</v>
      </c>
      <c r="D53" s="361" t="s">
        <v>1000</v>
      </c>
      <c r="E53" s="361" t="s">
        <v>1001</v>
      </c>
      <c r="F53" s="364">
        <v>11</v>
      </c>
      <c r="G53" s="364">
        <v>17622</v>
      </c>
      <c r="H53" s="364">
        <v>1</v>
      </c>
      <c r="I53" s="364">
        <v>1602</v>
      </c>
      <c r="J53" s="364">
        <v>17</v>
      </c>
      <c r="K53" s="364">
        <v>27302</v>
      </c>
      <c r="L53" s="364">
        <v>1.5493133583021224</v>
      </c>
      <c r="M53" s="364">
        <v>1606</v>
      </c>
      <c r="N53" s="364">
        <v>11</v>
      </c>
      <c r="O53" s="364">
        <v>15796</v>
      </c>
      <c r="P53" s="408">
        <v>0.89637952559300871</v>
      </c>
      <c r="Q53" s="365">
        <v>1436</v>
      </c>
    </row>
    <row r="54" spans="1:17" ht="14.4" customHeight="1" x14ac:dyDescent="0.3">
      <c r="A54" s="360" t="s">
        <v>1099</v>
      </c>
      <c r="B54" s="361" t="s">
        <v>974</v>
      </c>
      <c r="C54" s="361" t="s">
        <v>981</v>
      </c>
      <c r="D54" s="361" t="s">
        <v>1002</v>
      </c>
      <c r="E54" s="361" t="s">
        <v>1003</v>
      </c>
      <c r="F54" s="364">
        <v>6</v>
      </c>
      <c r="G54" s="364">
        <v>1926</v>
      </c>
      <c r="H54" s="364">
        <v>1</v>
      </c>
      <c r="I54" s="364">
        <v>321</v>
      </c>
      <c r="J54" s="364">
        <v>6</v>
      </c>
      <c r="K54" s="364">
        <v>1938</v>
      </c>
      <c r="L54" s="364">
        <v>1.0062305295950156</v>
      </c>
      <c r="M54" s="364">
        <v>323</v>
      </c>
      <c r="N54" s="364">
        <v>4</v>
      </c>
      <c r="O54" s="364">
        <v>1292</v>
      </c>
      <c r="P54" s="408">
        <v>0.67082035306334376</v>
      </c>
      <c r="Q54" s="365">
        <v>323</v>
      </c>
    </row>
    <row r="55" spans="1:17" ht="14.4" customHeight="1" x14ac:dyDescent="0.3">
      <c r="A55" s="360" t="s">
        <v>1099</v>
      </c>
      <c r="B55" s="361" t="s">
        <v>974</v>
      </c>
      <c r="C55" s="361" t="s">
        <v>981</v>
      </c>
      <c r="D55" s="361" t="s">
        <v>1008</v>
      </c>
      <c r="E55" s="361" t="s">
        <v>1009</v>
      </c>
      <c r="F55" s="364"/>
      <c r="G55" s="364"/>
      <c r="H55" s="364"/>
      <c r="I55" s="364"/>
      <c r="J55" s="364">
        <v>1</v>
      </c>
      <c r="K55" s="364">
        <v>318</v>
      </c>
      <c r="L55" s="364"/>
      <c r="M55" s="364">
        <v>318</v>
      </c>
      <c r="N55" s="364"/>
      <c r="O55" s="364"/>
      <c r="P55" s="408"/>
      <c r="Q55" s="365"/>
    </row>
    <row r="56" spans="1:17" ht="14.4" customHeight="1" x14ac:dyDescent="0.3">
      <c r="A56" s="360" t="s">
        <v>1099</v>
      </c>
      <c r="B56" s="361" t="s">
        <v>974</v>
      </c>
      <c r="C56" s="361" t="s">
        <v>981</v>
      </c>
      <c r="D56" s="361" t="s">
        <v>1010</v>
      </c>
      <c r="E56" s="361" t="s">
        <v>1011</v>
      </c>
      <c r="F56" s="364"/>
      <c r="G56" s="364"/>
      <c r="H56" s="364"/>
      <c r="I56" s="364"/>
      <c r="J56" s="364">
        <v>2</v>
      </c>
      <c r="K56" s="364">
        <v>0</v>
      </c>
      <c r="L56" s="364"/>
      <c r="M56" s="364">
        <v>0</v>
      </c>
      <c r="N56" s="364">
        <v>1</v>
      </c>
      <c r="O56" s="364">
        <v>0</v>
      </c>
      <c r="P56" s="408"/>
      <c r="Q56" s="365">
        <v>0</v>
      </c>
    </row>
    <row r="57" spans="1:17" ht="14.4" customHeight="1" x14ac:dyDescent="0.3">
      <c r="A57" s="360" t="s">
        <v>1099</v>
      </c>
      <c r="B57" s="361" t="s">
        <v>1021</v>
      </c>
      <c r="C57" s="361" t="s">
        <v>981</v>
      </c>
      <c r="D57" s="361" t="s">
        <v>1022</v>
      </c>
      <c r="E57" s="361" t="s">
        <v>1023</v>
      </c>
      <c r="F57" s="364"/>
      <c r="G57" s="364"/>
      <c r="H57" s="364"/>
      <c r="I57" s="364"/>
      <c r="J57" s="364"/>
      <c r="K57" s="364"/>
      <c r="L57" s="364"/>
      <c r="M57" s="364"/>
      <c r="N57" s="364">
        <v>1</v>
      </c>
      <c r="O57" s="364">
        <v>438</v>
      </c>
      <c r="P57" s="408"/>
      <c r="Q57" s="365">
        <v>438</v>
      </c>
    </row>
    <row r="58" spans="1:17" ht="14.4" customHeight="1" x14ac:dyDescent="0.3">
      <c r="A58" s="360" t="s">
        <v>1099</v>
      </c>
      <c r="B58" s="361" t="s">
        <v>1021</v>
      </c>
      <c r="C58" s="361" t="s">
        <v>981</v>
      </c>
      <c r="D58" s="361" t="s">
        <v>1036</v>
      </c>
      <c r="E58" s="361" t="s">
        <v>1037</v>
      </c>
      <c r="F58" s="364"/>
      <c r="G58" s="364"/>
      <c r="H58" s="364"/>
      <c r="I58" s="364"/>
      <c r="J58" s="364">
        <v>1</v>
      </c>
      <c r="K58" s="364">
        <v>640</v>
      </c>
      <c r="L58" s="364"/>
      <c r="M58" s="364">
        <v>640</v>
      </c>
      <c r="N58" s="364">
        <v>2</v>
      </c>
      <c r="O58" s="364">
        <v>1284</v>
      </c>
      <c r="P58" s="408"/>
      <c r="Q58" s="365">
        <v>642</v>
      </c>
    </row>
    <row r="59" spans="1:17" ht="14.4" customHeight="1" x14ac:dyDescent="0.3">
      <c r="A59" s="360" t="s">
        <v>1099</v>
      </c>
      <c r="B59" s="361" t="s">
        <v>1046</v>
      </c>
      <c r="C59" s="361" t="s">
        <v>981</v>
      </c>
      <c r="D59" s="361" t="s">
        <v>1049</v>
      </c>
      <c r="E59" s="361" t="s">
        <v>1050</v>
      </c>
      <c r="F59" s="364">
        <v>4</v>
      </c>
      <c r="G59" s="364">
        <v>37044</v>
      </c>
      <c r="H59" s="364">
        <v>1</v>
      </c>
      <c r="I59" s="364">
        <v>9261</v>
      </c>
      <c r="J59" s="364"/>
      <c r="K59" s="364"/>
      <c r="L59" s="364"/>
      <c r="M59" s="364"/>
      <c r="N59" s="364"/>
      <c r="O59" s="364"/>
      <c r="P59" s="408"/>
      <c r="Q59" s="365"/>
    </row>
    <row r="60" spans="1:17" ht="14.4" customHeight="1" x14ac:dyDescent="0.3">
      <c r="A60" s="360" t="s">
        <v>1099</v>
      </c>
      <c r="B60" s="361" t="s">
        <v>1046</v>
      </c>
      <c r="C60" s="361" t="s">
        <v>981</v>
      </c>
      <c r="D60" s="361" t="s">
        <v>1051</v>
      </c>
      <c r="E60" s="361" t="s">
        <v>1052</v>
      </c>
      <c r="F60" s="364">
        <v>10</v>
      </c>
      <c r="G60" s="364">
        <v>12280</v>
      </c>
      <c r="H60" s="364">
        <v>1</v>
      </c>
      <c r="I60" s="364">
        <v>1228</v>
      </c>
      <c r="J60" s="364">
        <v>12</v>
      </c>
      <c r="K60" s="364">
        <v>14832</v>
      </c>
      <c r="L60" s="364">
        <v>1.2078175895765473</v>
      </c>
      <c r="M60" s="364">
        <v>1236</v>
      </c>
      <c r="N60" s="364">
        <v>15</v>
      </c>
      <c r="O60" s="364">
        <v>18675</v>
      </c>
      <c r="P60" s="408">
        <v>1.5207654723127035</v>
      </c>
      <c r="Q60" s="365">
        <v>1245</v>
      </c>
    </row>
    <row r="61" spans="1:17" ht="14.4" customHeight="1" x14ac:dyDescent="0.3">
      <c r="A61" s="360" t="s">
        <v>1099</v>
      </c>
      <c r="B61" s="361" t="s">
        <v>1046</v>
      </c>
      <c r="C61" s="361" t="s">
        <v>981</v>
      </c>
      <c r="D61" s="361" t="s">
        <v>1053</v>
      </c>
      <c r="E61" s="361" t="s">
        <v>1054</v>
      </c>
      <c r="F61" s="364">
        <v>92</v>
      </c>
      <c r="G61" s="364">
        <v>203412</v>
      </c>
      <c r="H61" s="364">
        <v>1</v>
      </c>
      <c r="I61" s="364">
        <v>2211</v>
      </c>
      <c r="J61" s="364">
        <v>66</v>
      </c>
      <c r="K61" s="364">
        <v>146586</v>
      </c>
      <c r="L61" s="364">
        <v>0.72063595068137576</v>
      </c>
      <c r="M61" s="364">
        <v>2221</v>
      </c>
      <c r="N61" s="364">
        <v>46</v>
      </c>
      <c r="O61" s="364">
        <v>102718</v>
      </c>
      <c r="P61" s="408">
        <v>0.50497512437810943</v>
      </c>
      <c r="Q61" s="365">
        <v>2233</v>
      </c>
    </row>
    <row r="62" spans="1:17" ht="14.4" customHeight="1" x14ac:dyDescent="0.3">
      <c r="A62" s="360" t="s">
        <v>1099</v>
      </c>
      <c r="B62" s="361" t="s">
        <v>1046</v>
      </c>
      <c r="C62" s="361" t="s">
        <v>981</v>
      </c>
      <c r="D62" s="361" t="s">
        <v>1055</v>
      </c>
      <c r="E62" s="361" t="s">
        <v>1056</v>
      </c>
      <c r="F62" s="364">
        <v>1</v>
      </c>
      <c r="G62" s="364">
        <v>6460</v>
      </c>
      <c r="H62" s="364">
        <v>1</v>
      </c>
      <c r="I62" s="364">
        <v>6460</v>
      </c>
      <c r="J62" s="364">
        <v>6</v>
      </c>
      <c r="K62" s="364">
        <v>38904</v>
      </c>
      <c r="L62" s="364">
        <v>6.0222910216718271</v>
      </c>
      <c r="M62" s="364">
        <v>6484</v>
      </c>
      <c r="N62" s="364">
        <v>2</v>
      </c>
      <c r="O62" s="364">
        <v>13028</v>
      </c>
      <c r="P62" s="408">
        <v>2.0167182662538701</v>
      </c>
      <c r="Q62" s="365">
        <v>6514</v>
      </c>
    </row>
    <row r="63" spans="1:17" ht="14.4" customHeight="1" x14ac:dyDescent="0.3">
      <c r="A63" s="360" t="s">
        <v>1099</v>
      </c>
      <c r="B63" s="361" t="s">
        <v>1046</v>
      </c>
      <c r="C63" s="361" t="s">
        <v>981</v>
      </c>
      <c r="D63" s="361" t="s">
        <v>1063</v>
      </c>
      <c r="E63" s="361" t="s">
        <v>1064</v>
      </c>
      <c r="F63" s="364">
        <v>1</v>
      </c>
      <c r="G63" s="364">
        <v>10302</v>
      </c>
      <c r="H63" s="364">
        <v>1</v>
      </c>
      <c r="I63" s="364">
        <v>10302</v>
      </c>
      <c r="J63" s="364"/>
      <c r="K63" s="364"/>
      <c r="L63" s="364"/>
      <c r="M63" s="364"/>
      <c r="N63" s="364"/>
      <c r="O63" s="364"/>
      <c r="P63" s="408"/>
      <c r="Q63" s="365"/>
    </row>
    <row r="64" spans="1:17" ht="14.4" customHeight="1" x14ac:dyDescent="0.3">
      <c r="A64" s="360" t="s">
        <v>1099</v>
      </c>
      <c r="B64" s="361" t="s">
        <v>1046</v>
      </c>
      <c r="C64" s="361" t="s">
        <v>981</v>
      </c>
      <c r="D64" s="361" t="s">
        <v>1069</v>
      </c>
      <c r="E64" s="361" t="s">
        <v>1070</v>
      </c>
      <c r="F64" s="364">
        <v>2</v>
      </c>
      <c r="G64" s="364">
        <v>2020</v>
      </c>
      <c r="H64" s="364">
        <v>1</v>
      </c>
      <c r="I64" s="364">
        <v>1010</v>
      </c>
      <c r="J64" s="364"/>
      <c r="K64" s="364"/>
      <c r="L64" s="364"/>
      <c r="M64" s="364"/>
      <c r="N64" s="364"/>
      <c r="O64" s="364"/>
      <c r="P64" s="408"/>
      <c r="Q64" s="365"/>
    </row>
    <row r="65" spans="1:17" ht="14.4" customHeight="1" x14ac:dyDescent="0.3">
      <c r="A65" s="360" t="s">
        <v>1099</v>
      </c>
      <c r="B65" s="361" t="s">
        <v>1046</v>
      </c>
      <c r="C65" s="361" t="s">
        <v>981</v>
      </c>
      <c r="D65" s="361" t="s">
        <v>1071</v>
      </c>
      <c r="E65" s="361" t="s">
        <v>1072</v>
      </c>
      <c r="F65" s="364">
        <v>2</v>
      </c>
      <c r="G65" s="364">
        <v>586</v>
      </c>
      <c r="H65" s="364">
        <v>1</v>
      </c>
      <c r="I65" s="364">
        <v>293</v>
      </c>
      <c r="J65" s="364">
        <v>6</v>
      </c>
      <c r="K65" s="364">
        <v>1770</v>
      </c>
      <c r="L65" s="364">
        <v>3.0204778156996586</v>
      </c>
      <c r="M65" s="364">
        <v>295</v>
      </c>
      <c r="N65" s="364">
        <v>2</v>
      </c>
      <c r="O65" s="364">
        <v>594</v>
      </c>
      <c r="P65" s="408">
        <v>1.0136518771331058</v>
      </c>
      <c r="Q65" s="365">
        <v>297</v>
      </c>
    </row>
    <row r="66" spans="1:17" ht="14.4" customHeight="1" x14ac:dyDescent="0.3">
      <c r="A66" s="360" t="s">
        <v>1100</v>
      </c>
      <c r="B66" s="361" t="s">
        <v>974</v>
      </c>
      <c r="C66" s="361" t="s">
        <v>981</v>
      </c>
      <c r="D66" s="361" t="s">
        <v>1000</v>
      </c>
      <c r="E66" s="361" t="s">
        <v>1001</v>
      </c>
      <c r="F66" s="364">
        <v>1</v>
      </c>
      <c r="G66" s="364">
        <v>1602</v>
      </c>
      <c r="H66" s="364">
        <v>1</v>
      </c>
      <c r="I66" s="364">
        <v>1602</v>
      </c>
      <c r="J66" s="364"/>
      <c r="K66" s="364"/>
      <c r="L66" s="364"/>
      <c r="M66" s="364"/>
      <c r="N66" s="364"/>
      <c r="O66" s="364"/>
      <c r="P66" s="408"/>
      <c r="Q66" s="365"/>
    </row>
    <row r="67" spans="1:17" ht="14.4" customHeight="1" x14ac:dyDescent="0.3">
      <c r="A67" s="360" t="s">
        <v>1100</v>
      </c>
      <c r="B67" s="361" t="s">
        <v>1046</v>
      </c>
      <c r="C67" s="361" t="s">
        <v>981</v>
      </c>
      <c r="D67" s="361" t="s">
        <v>1051</v>
      </c>
      <c r="E67" s="361" t="s">
        <v>1052</v>
      </c>
      <c r="F67" s="364">
        <v>1</v>
      </c>
      <c r="G67" s="364">
        <v>1228</v>
      </c>
      <c r="H67" s="364">
        <v>1</v>
      </c>
      <c r="I67" s="364">
        <v>1228</v>
      </c>
      <c r="J67" s="364"/>
      <c r="K67" s="364"/>
      <c r="L67" s="364"/>
      <c r="M67" s="364"/>
      <c r="N67" s="364"/>
      <c r="O67" s="364"/>
      <c r="P67" s="408"/>
      <c r="Q67" s="365"/>
    </row>
    <row r="68" spans="1:17" ht="14.4" customHeight="1" x14ac:dyDescent="0.3">
      <c r="A68" s="360" t="s">
        <v>1101</v>
      </c>
      <c r="B68" s="361" t="s">
        <v>974</v>
      </c>
      <c r="C68" s="361" t="s">
        <v>981</v>
      </c>
      <c r="D68" s="361" t="s">
        <v>1000</v>
      </c>
      <c r="E68" s="361" t="s">
        <v>1001</v>
      </c>
      <c r="F68" s="364"/>
      <c r="G68" s="364"/>
      <c r="H68" s="364"/>
      <c r="I68" s="364"/>
      <c r="J68" s="364">
        <v>3</v>
      </c>
      <c r="K68" s="364">
        <v>4818</v>
      </c>
      <c r="L68" s="364"/>
      <c r="M68" s="364">
        <v>1606</v>
      </c>
      <c r="N68" s="364"/>
      <c r="O68" s="364"/>
      <c r="P68" s="408"/>
      <c r="Q68" s="365"/>
    </row>
    <row r="69" spans="1:17" ht="14.4" customHeight="1" x14ac:dyDescent="0.3">
      <c r="A69" s="360" t="s">
        <v>1101</v>
      </c>
      <c r="B69" s="361" t="s">
        <v>1046</v>
      </c>
      <c r="C69" s="361" t="s">
        <v>981</v>
      </c>
      <c r="D69" s="361" t="s">
        <v>1051</v>
      </c>
      <c r="E69" s="361" t="s">
        <v>1052</v>
      </c>
      <c r="F69" s="364"/>
      <c r="G69" s="364"/>
      <c r="H69" s="364"/>
      <c r="I69" s="364"/>
      <c r="J69" s="364">
        <v>3</v>
      </c>
      <c r="K69" s="364">
        <v>3708</v>
      </c>
      <c r="L69" s="364"/>
      <c r="M69" s="364">
        <v>1236</v>
      </c>
      <c r="N69" s="364"/>
      <c r="O69" s="364"/>
      <c r="P69" s="408"/>
      <c r="Q69" s="365"/>
    </row>
    <row r="70" spans="1:17" ht="14.4" customHeight="1" x14ac:dyDescent="0.3">
      <c r="A70" s="360" t="s">
        <v>1101</v>
      </c>
      <c r="B70" s="361" t="s">
        <v>1046</v>
      </c>
      <c r="C70" s="361" t="s">
        <v>981</v>
      </c>
      <c r="D70" s="361" t="s">
        <v>1053</v>
      </c>
      <c r="E70" s="361" t="s">
        <v>1054</v>
      </c>
      <c r="F70" s="364"/>
      <c r="G70" s="364"/>
      <c r="H70" s="364"/>
      <c r="I70" s="364"/>
      <c r="J70" s="364">
        <v>18</v>
      </c>
      <c r="K70" s="364">
        <v>39978</v>
      </c>
      <c r="L70" s="364"/>
      <c r="M70" s="364">
        <v>2221</v>
      </c>
      <c r="N70" s="364"/>
      <c r="O70" s="364"/>
      <c r="P70" s="408"/>
      <c r="Q70" s="365"/>
    </row>
    <row r="71" spans="1:17" ht="14.4" customHeight="1" x14ac:dyDescent="0.3">
      <c r="A71" s="360" t="s">
        <v>1102</v>
      </c>
      <c r="B71" s="361" t="s">
        <v>974</v>
      </c>
      <c r="C71" s="361" t="s">
        <v>981</v>
      </c>
      <c r="D71" s="361" t="s">
        <v>996</v>
      </c>
      <c r="E71" s="361" t="s">
        <v>997</v>
      </c>
      <c r="F71" s="364"/>
      <c r="G71" s="364"/>
      <c r="H71" s="364"/>
      <c r="I71" s="364"/>
      <c r="J71" s="364"/>
      <c r="K71" s="364"/>
      <c r="L71" s="364"/>
      <c r="M71" s="364"/>
      <c r="N71" s="364">
        <v>0</v>
      </c>
      <c r="O71" s="364">
        <v>0</v>
      </c>
      <c r="P71" s="408"/>
      <c r="Q71" s="365"/>
    </row>
    <row r="72" spans="1:17" ht="14.4" customHeight="1" x14ac:dyDescent="0.3">
      <c r="A72" s="360" t="s">
        <v>1102</v>
      </c>
      <c r="B72" s="361" t="s">
        <v>974</v>
      </c>
      <c r="C72" s="361" t="s">
        <v>981</v>
      </c>
      <c r="D72" s="361" t="s">
        <v>998</v>
      </c>
      <c r="E72" s="361" t="s">
        <v>999</v>
      </c>
      <c r="F72" s="364">
        <v>6</v>
      </c>
      <c r="G72" s="364">
        <v>14862</v>
      </c>
      <c r="H72" s="364">
        <v>1</v>
      </c>
      <c r="I72" s="364">
        <v>2477</v>
      </c>
      <c r="J72" s="364">
        <v>4</v>
      </c>
      <c r="K72" s="364">
        <v>9940</v>
      </c>
      <c r="L72" s="364">
        <v>0.66881980890862602</v>
      </c>
      <c r="M72" s="364">
        <v>2485</v>
      </c>
      <c r="N72" s="364">
        <v>3</v>
      </c>
      <c r="O72" s="364">
        <v>6939</v>
      </c>
      <c r="P72" s="408">
        <v>0.46689543802987488</v>
      </c>
      <c r="Q72" s="365">
        <v>2313</v>
      </c>
    </row>
    <row r="73" spans="1:17" ht="14.4" customHeight="1" x14ac:dyDescent="0.3">
      <c r="A73" s="360" t="s">
        <v>1102</v>
      </c>
      <c r="B73" s="361" t="s">
        <v>974</v>
      </c>
      <c r="C73" s="361" t="s">
        <v>981</v>
      </c>
      <c r="D73" s="361" t="s">
        <v>1000</v>
      </c>
      <c r="E73" s="361" t="s">
        <v>1001</v>
      </c>
      <c r="F73" s="364">
        <v>17</v>
      </c>
      <c r="G73" s="364">
        <v>27234</v>
      </c>
      <c r="H73" s="364">
        <v>1</v>
      </c>
      <c r="I73" s="364">
        <v>1602</v>
      </c>
      <c r="J73" s="364">
        <v>19</v>
      </c>
      <c r="K73" s="364">
        <v>30514</v>
      </c>
      <c r="L73" s="364">
        <v>1.1204376881838878</v>
      </c>
      <c r="M73" s="364">
        <v>1606</v>
      </c>
      <c r="N73" s="364">
        <v>29</v>
      </c>
      <c r="O73" s="364">
        <v>41644</v>
      </c>
      <c r="P73" s="408">
        <v>1.5291180142468972</v>
      </c>
      <c r="Q73" s="365">
        <v>1436</v>
      </c>
    </row>
    <row r="74" spans="1:17" ht="14.4" customHeight="1" x14ac:dyDescent="0.3">
      <c r="A74" s="360" t="s">
        <v>1102</v>
      </c>
      <c r="B74" s="361" t="s">
        <v>974</v>
      </c>
      <c r="C74" s="361" t="s">
        <v>981</v>
      </c>
      <c r="D74" s="361" t="s">
        <v>1002</v>
      </c>
      <c r="E74" s="361" t="s">
        <v>1003</v>
      </c>
      <c r="F74" s="364">
        <v>1</v>
      </c>
      <c r="G74" s="364">
        <v>321</v>
      </c>
      <c r="H74" s="364">
        <v>1</v>
      </c>
      <c r="I74" s="364">
        <v>321</v>
      </c>
      <c r="J74" s="364">
        <v>2</v>
      </c>
      <c r="K74" s="364">
        <v>646</v>
      </c>
      <c r="L74" s="364">
        <v>2.0124610591900312</v>
      </c>
      <c r="M74" s="364">
        <v>323</v>
      </c>
      <c r="N74" s="364">
        <v>2</v>
      </c>
      <c r="O74" s="364">
        <v>646</v>
      </c>
      <c r="P74" s="408">
        <v>2.0124610591900312</v>
      </c>
      <c r="Q74" s="365">
        <v>323</v>
      </c>
    </row>
    <row r="75" spans="1:17" ht="14.4" customHeight="1" x14ac:dyDescent="0.3">
      <c r="A75" s="360" t="s">
        <v>1102</v>
      </c>
      <c r="B75" s="361" t="s">
        <v>974</v>
      </c>
      <c r="C75" s="361" t="s">
        <v>981</v>
      </c>
      <c r="D75" s="361" t="s">
        <v>1010</v>
      </c>
      <c r="E75" s="361" t="s">
        <v>1011</v>
      </c>
      <c r="F75" s="364">
        <v>10</v>
      </c>
      <c r="G75" s="364">
        <v>0</v>
      </c>
      <c r="H75" s="364"/>
      <c r="I75" s="364">
        <v>0</v>
      </c>
      <c r="J75" s="364">
        <v>5</v>
      </c>
      <c r="K75" s="364">
        <v>0</v>
      </c>
      <c r="L75" s="364"/>
      <c r="M75" s="364">
        <v>0</v>
      </c>
      <c r="N75" s="364">
        <v>16</v>
      </c>
      <c r="O75" s="364">
        <v>0</v>
      </c>
      <c r="P75" s="408"/>
      <c r="Q75" s="365">
        <v>0</v>
      </c>
    </row>
    <row r="76" spans="1:17" ht="14.4" customHeight="1" x14ac:dyDescent="0.3">
      <c r="A76" s="360" t="s">
        <v>1102</v>
      </c>
      <c r="B76" s="361" t="s">
        <v>1046</v>
      </c>
      <c r="C76" s="361" t="s">
        <v>981</v>
      </c>
      <c r="D76" s="361" t="s">
        <v>1051</v>
      </c>
      <c r="E76" s="361" t="s">
        <v>1052</v>
      </c>
      <c r="F76" s="364">
        <v>20</v>
      </c>
      <c r="G76" s="364">
        <v>24560</v>
      </c>
      <c r="H76" s="364">
        <v>1</v>
      </c>
      <c r="I76" s="364">
        <v>1228</v>
      </c>
      <c r="J76" s="364">
        <v>22</v>
      </c>
      <c r="K76" s="364">
        <v>27192</v>
      </c>
      <c r="L76" s="364">
        <v>1.1071661237785015</v>
      </c>
      <c r="M76" s="364">
        <v>1236</v>
      </c>
      <c r="N76" s="364">
        <v>27</v>
      </c>
      <c r="O76" s="364">
        <v>33615</v>
      </c>
      <c r="P76" s="408">
        <v>1.3686889250814331</v>
      </c>
      <c r="Q76" s="365">
        <v>1245</v>
      </c>
    </row>
    <row r="77" spans="1:17" ht="14.4" customHeight="1" x14ac:dyDescent="0.3">
      <c r="A77" s="360" t="s">
        <v>1102</v>
      </c>
      <c r="B77" s="361" t="s">
        <v>1046</v>
      </c>
      <c r="C77" s="361" t="s">
        <v>981</v>
      </c>
      <c r="D77" s="361" t="s">
        <v>1053</v>
      </c>
      <c r="E77" s="361" t="s">
        <v>1054</v>
      </c>
      <c r="F77" s="364"/>
      <c r="G77" s="364"/>
      <c r="H77" s="364"/>
      <c r="I77" s="364"/>
      <c r="J77" s="364">
        <v>10</v>
      </c>
      <c r="K77" s="364">
        <v>22210</v>
      </c>
      <c r="L77" s="364"/>
      <c r="M77" s="364">
        <v>2221</v>
      </c>
      <c r="N77" s="364">
        <v>14</v>
      </c>
      <c r="O77" s="364">
        <v>31262</v>
      </c>
      <c r="P77" s="408"/>
      <c r="Q77" s="365">
        <v>2233</v>
      </c>
    </row>
    <row r="78" spans="1:17" ht="14.4" customHeight="1" x14ac:dyDescent="0.3">
      <c r="A78" s="360" t="s">
        <v>1103</v>
      </c>
      <c r="B78" s="361" t="s">
        <v>974</v>
      </c>
      <c r="C78" s="361" t="s">
        <v>981</v>
      </c>
      <c r="D78" s="361" t="s">
        <v>1002</v>
      </c>
      <c r="E78" s="361" t="s">
        <v>1003</v>
      </c>
      <c r="F78" s="364">
        <v>1</v>
      </c>
      <c r="G78" s="364">
        <v>321</v>
      </c>
      <c r="H78" s="364">
        <v>1</v>
      </c>
      <c r="I78" s="364">
        <v>321</v>
      </c>
      <c r="J78" s="364">
        <v>1</v>
      </c>
      <c r="K78" s="364">
        <v>323</v>
      </c>
      <c r="L78" s="364">
        <v>1.0062305295950156</v>
      </c>
      <c r="M78" s="364">
        <v>323</v>
      </c>
      <c r="N78" s="364"/>
      <c r="O78" s="364"/>
      <c r="P78" s="408"/>
      <c r="Q78" s="365"/>
    </row>
    <row r="79" spans="1:17" ht="14.4" customHeight="1" x14ac:dyDescent="0.3">
      <c r="A79" s="360" t="s">
        <v>1103</v>
      </c>
      <c r="B79" s="361" t="s">
        <v>974</v>
      </c>
      <c r="C79" s="361" t="s">
        <v>981</v>
      </c>
      <c r="D79" s="361" t="s">
        <v>1008</v>
      </c>
      <c r="E79" s="361" t="s">
        <v>1009</v>
      </c>
      <c r="F79" s="364"/>
      <c r="G79" s="364"/>
      <c r="H79" s="364"/>
      <c r="I79" s="364"/>
      <c r="J79" s="364">
        <v>1</v>
      </c>
      <c r="K79" s="364">
        <v>318</v>
      </c>
      <c r="L79" s="364"/>
      <c r="M79" s="364">
        <v>318</v>
      </c>
      <c r="N79" s="364"/>
      <c r="O79" s="364"/>
      <c r="P79" s="408"/>
      <c r="Q79" s="365"/>
    </row>
    <row r="80" spans="1:17" ht="14.4" customHeight="1" x14ac:dyDescent="0.3">
      <c r="A80" s="360" t="s">
        <v>1103</v>
      </c>
      <c r="B80" s="361" t="s">
        <v>974</v>
      </c>
      <c r="C80" s="361" t="s">
        <v>981</v>
      </c>
      <c r="D80" s="361" t="s">
        <v>1012</v>
      </c>
      <c r="E80" s="361" t="s">
        <v>1013</v>
      </c>
      <c r="F80" s="364"/>
      <c r="G80" s="364"/>
      <c r="H80" s="364"/>
      <c r="I80" s="364"/>
      <c r="J80" s="364">
        <v>1</v>
      </c>
      <c r="K80" s="364">
        <v>0</v>
      </c>
      <c r="L80" s="364"/>
      <c r="M80" s="364">
        <v>0</v>
      </c>
      <c r="N80" s="364"/>
      <c r="O80" s="364"/>
      <c r="P80" s="408"/>
      <c r="Q80" s="365"/>
    </row>
    <row r="81" spans="1:17" ht="14.4" customHeight="1" x14ac:dyDescent="0.3">
      <c r="A81" s="360" t="s">
        <v>1103</v>
      </c>
      <c r="B81" s="361" t="s">
        <v>1021</v>
      </c>
      <c r="C81" s="361" t="s">
        <v>981</v>
      </c>
      <c r="D81" s="361" t="s">
        <v>1022</v>
      </c>
      <c r="E81" s="361" t="s">
        <v>1023</v>
      </c>
      <c r="F81" s="364"/>
      <c r="G81" s="364"/>
      <c r="H81" s="364"/>
      <c r="I81" s="364"/>
      <c r="J81" s="364">
        <v>1</v>
      </c>
      <c r="K81" s="364">
        <v>437</v>
      </c>
      <c r="L81" s="364"/>
      <c r="M81" s="364">
        <v>437</v>
      </c>
      <c r="N81" s="364"/>
      <c r="O81" s="364"/>
      <c r="P81" s="408"/>
      <c r="Q81" s="365"/>
    </row>
    <row r="82" spans="1:17" ht="14.4" customHeight="1" x14ac:dyDescent="0.3">
      <c r="A82" s="360" t="s">
        <v>1103</v>
      </c>
      <c r="B82" s="361" t="s">
        <v>1021</v>
      </c>
      <c r="C82" s="361" t="s">
        <v>981</v>
      </c>
      <c r="D82" s="361" t="s">
        <v>1036</v>
      </c>
      <c r="E82" s="361" t="s">
        <v>1037</v>
      </c>
      <c r="F82" s="364">
        <v>1</v>
      </c>
      <c r="G82" s="364">
        <v>639</v>
      </c>
      <c r="H82" s="364">
        <v>1</v>
      </c>
      <c r="I82" s="364">
        <v>639</v>
      </c>
      <c r="J82" s="364">
        <v>2</v>
      </c>
      <c r="K82" s="364">
        <v>1280</v>
      </c>
      <c r="L82" s="364">
        <v>2.0031298904538342</v>
      </c>
      <c r="M82" s="364">
        <v>640</v>
      </c>
      <c r="N82" s="364"/>
      <c r="O82" s="364"/>
      <c r="P82" s="408"/>
      <c r="Q82" s="365"/>
    </row>
    <row r="83" spans="1:17" ht="14.4" customHeight="1" x14ac:dyDescent="0.3">
      <c r="A83" s="360" t="s">
        <v>1104</v>
      </c>
      <c r="B83" s="361" t="s">
        <v>974</v>
      </c>
      <c r="C83" s="361" t="s">
        <v>981</v>
      </c>
      <c r="D83" s="361" t="s">
        <v>1000</v>
      </c>
      <c r="E83" s="361" t="s">
        <v>1001</v>
      </c>
      <c r="F83" s="364"/>
      <c r="G83" s="364"/>
      <c r="H83" s="364"/>
      <c r="I83" s="364"/>
      <c r="J83" s="364">
        <v>2</v>
      </c>
      <c r="K83" s="364">
        <v>3212</v>
      </c>
      <c r="L83" s="364"/>
      <c r="M83" s="364">
        <v>1606</v>
      </c>
      <c r="N83" s="364">
        <v>1</v>
      </c>
      <c r="O83" s="364">
        <v>1436</v>
      </c>
      <c r="P83" s="408"/>
      <c r="Q83" s="365">
        <v>1436</v>
      </c>
    </row>
    <row r="84" spans="1:17" ht="14.4" customHeight="1" x14ac:dyDescent="0.3">
      <c r="A84" s="360" t="s">
        <v>1104</v>
      </c>
      <c r="B84" s="361" t="s">
        <v>974</v>
      </c>
      <c r="C84" s="361" t="s">
        <v>981</v>
      </c>
      <c r="D84" s="361" t="s">
        <v>1010</v>
      </c>
      <c r="E84" s="361" t="s">
        <v>1011</v>
      </c>
      <c r="F84" s="364"/>
      <c r="G84" s="364"/>
      <c r="H84" s="364"/>
      <c r="I84" s="364"/>
      <c r="J84" s="364">
        <v>1</v>
      </c>
      <c r="K84" s="364">
        <v>0</v>
      </c>
      <c r="L84" s="364"/>
      <c r="M84" s="364">
        <v>0</v>
      </c>
      <c r="N84" s="364">
        <v>1</v>
      </c>
      <c r="O84" s="364">
        <v>0</v>
      </c>
      <c r="P84" s="408"/>
      <c r="Q84" s="365">
        <v>0</v>
      </c>
    </row>
    <row r="85" spans="1:17" ht="14.4" customHeight="1" x14ac:dyDescent="0.3">
      <c r="A85" s="360" t="s">
        <v>1104</v>
      </c>
      <c r="B85" s="361" t="s">
        <v>1046</v>
      </c>
      <c r="C85" s="361" t="s">
        <v>981</v>
      </c>
      <c r="D85" s="361" t="s">
        <v>1051</v>
      </c>
      <c r="E85" s="361" t="s">
        <v>1052</v>
      </c>
      <c r="F85" s="364"/>
      <c r="G85" s="364"/>
      <c r="H85" s="364"/>
      <c r="I85" s="364"/>
      <c r="J85" s="364">
        <v>4</v>
      </c>
      <c r="K85" s="364">
        <v>4944</v>
      </c>
      <c r="L85" s="364"/>
      <c r="M85" s="364">
        <v>1236</v>
      </c>
      <c r="N85" s="364"/>
      <c r="O85" s="364"/>
      <c r="P85" s="408"/>
      <c r="Q85" s="365"/>
    </row>
    <row r="86" spans="1:17" ht="14.4" customHeight="1" x14ac:dyDescent="0.3">
      <c r="A86" s="360" t="s">
        <v>382</v>
      </c>
      <c r="B86" s="361" t="s">
        <v>1021</v>
      </c>
      <c r="C86" s="361" t="s">
        <v>975</v>
      </c>
      <c r="D86" s="361" t="s">
        <v>978</v>
      </c>
      <c r="E86" s="361" t="s">
        <v>979</v>
      </c>
      <c r="F86" s="364"/>
      <c r="G86" s="364"/>
      <c r="H86" s="364"/>
      <c r="I86" s="364"/>
      <c r="J86" s="364">
        <v>-1</v>
      </c>
      <c r="K86" s="364">
        <v>-568.37</v>
      </c>
      <c r="L86" s="364"/>
      <c r="M86" s="364">
        <v>568.37</v>
      </c>
      <c r="N86" s="364"/>
      <c r="O86" s="364"/>
      <c r="P86" s="408"/>
      <c r="Q86" s="365"/>
    </row>
    <row r="87" spans="1:17" ht="14.4" customHeight="1" x14ac:dyDescent="0.3">
      <c r="A87" s="360" t="s">
        <v>1105</v>
      </c>
      <c r="B87" s="361" t="s">
        <v>974</v>
      </c>
      <c r="C87" s="361" t="s">
        <v>981</v>
      </c>
      <c r="D87" s="361" t="s">
        <v>1000</v>
      </c>
      <c r="E87" s="361" t="s">
        <v>1001</v>
      </c>
      <c r="F87" s="364"/>
      <c r="G87" s="364"/>
      <c r="H87" s="364"/>
      <c r="I87" s="364"/>
      <c r="J87" s="364">
        <v>1</v>
      </c>
      <c r="K87" s="364">
        <v>1606</v>
      </c>
      <c r="L87" s="364"/>
      <c r="M87" s="364">
        <v>1606</v>
      </c>
      <c r="N87" s="364"/>
      <c r="O87" s="364"/>
      <c r="P87" s="408"/>
      <c r="Q87" s="365"/>
    </row>
    <row r="88" spans="1:17" ht="14.4" customHeight="1" x14ac:dyDescent="0.3">
      <c r="A88" s="360" t="s">
        <v>1105</v>
      </c>
      <c r="B88" s="361" t="s">
        <v>974</v>
      </c>
      <c r="C88" s="361" t="s">
        <v>981</v>
      </c>
      <c r="D88" s="361" t="s">
        <v>1010</v>
      </c>
      <c r="E88" s="361" t="s">
        <v>1011</v>
      </c>
      <c r="F88" s="364"/>
      <c r="G88" s="364"/>
      <c r="H88" s="364"/>
      <c r="I88" s="364"/>
      <c r="J88" s="364">
        <v>1</v>
      </c>
      <c r="K88" s="364">
        <v>0</v>
      </c>
      <c r="L88" s="364"/>
      <c r="M88" s="364">
        <v>0</v>
      </c>
      <c r="N88" s="364"/>
      <c r="O88" s="364"/>
      <c r="P88" s="408"/>
      <c r="Q88" s="365"/>
    </row>
    <row r="89" spans="1:17" ht="14.4" customHeight="1" thickBot="1" x14ac:dyDescent="0.35">
      <c r="A89" s="366" t="s">
        <v>1105</v>
      </c>
      <c r="B89" s="367" t="s">
        <v>1046</v>
      </c>
      <c r="C89" s="367" t="s">
        <v>981</v>
      </c>
      <c r="D89" s="367" t="s">
        <v>1051</v>
      </c>
      <c r="E89" s="367" t="s">
        <v>1052</v>
      </c>
      <c r="F89" s="370"/>
      <c r="G89" s="370"/>
      <c r="H89" s="370"/>
      <c r="I89" s="370"/>
      <c r="J89" s="370">
        <v>2</v>
      </c>
      <c r="K89" s="370">
        <v>2472</v>
      </c>
      <c r="L89" s="370"/>
      <c r="M89" s="370">
        <v>1236</v>
      </c>
      <c r="N89" s="370"/>
      <c r="O89" s="370"/>
      <c r="P89" s="378"/>
      <c r="Q89" s="3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6" t="s">
        <v>164</v>
      </c>
      <c r="B1" s="236"/>
      <c r="C1" s="236"/>
      <c r="D1" s="236"/>
      <c r="E1" s="236"/>
      <c r="F1" s="236"/>
      <c r="G1" s="236"/>
    </row>
    <row r="2" spans="1:7" ht="14.4" customHeight="1" thickBot="1" x14ac:dyDescent="0.35">
      <c r="A2" s="313" t="s">
        <v>192</v>
      </c>
      <c r="B2" s="66"/>
      <c r="C2" s="66"/>
      <c r="D2" s="66"/>
      <c r="E2" s="66"/>
      <c r="F2" s="66"/>
      <c r="G2" s="66"/>
    </row>
    <row r="3" spans="1:7" ht="14.4" customHeight="1" x14ac:dyDescent="0.3">
      <c r="A3" s="239"/>
      <c r="B3" s="241" t="s">
        <v>94</v>
      </c>
      <c r="C3" s="242"/>
      <c r="D3" s="243"/>
      <c r="E3" s="10"/>
      <c r="F3" s="48" t="s">
        <v>95</v>
      </c>
      <c r="G3" s="49" t="s">
        <v>96</v>
      </c>
    </row>
    <row r="4" spans="1:7" ht="14.4" customHeight="1" thickBot="1" x14ac:dyDescent="0.35">
      <c r="A4" s="240"/>
      <c r="B4" s="55">
        <v>2011</v>
      </c>
      <c r="C4" s="46">
        <v>2012</v>
      </c>
      <c r="D4" s="47">
        <v>2013</v>
      </c>
      <c r="E4" s="10"/>
      <c r="F4" s="244">
        <v>2013</v>
      </c>
      <c r="G4" s="245"/>
    </row>
    <row r="5" spans="1:7" ht="14.4" customHeight="1" x14ac:dyDescent="0.3">
      <c r="A5" s="211" t="str">
        <f>HYPERLINK("#'Léky Žádanky'!A1","Léky (Kč)")</f>
        <v>Léky (Kč)</v>
      </c>
      <c r="B5" s="33">
        <v>56.832888371549998</v>
      </c>
      <c r="C5" s="34">
        <v>67.116420000000005</v>
      </c>
      <c r="D5" s="35">
        <v>73.722539999999995</v>
      </c>
      <c r="E5" s="11"/>
      <c r="F5" s="12">
        <v>66</v>
      </c>
      <c r="G5" s="13">
        <f>IF(F5&lt;0.00000001,"",D5/F5)</f>
        <v>1.1170081818181818</v>
      </c>
    </row>
    <row r="6" spans="1:7" ht="14.4" customHeight="1" x14ac:dyDescent="0.3">
      <c r="A6" s="211" t="str">
        <f>HYPERLINK("#'Materiál Žádanky'!A1","Materiál - SZM (Kč)")</f>
        <v>Materiál - SZM (Kč)</v>
      </c>
      <c r="B6" s="14">
        <v>1073.8098592318099</v>
      </c>
      <c r="C6" s="36">
        <v>1180.4404099999999</v>
      </c>
      <c r="D6" s="37">
        <v>1540.0412799999999</v>
      </c>
      <c r="E6" s="11"/>
      <c r="F6" s="14">
        <v>1616</v>
      </c>
      <c r="G6" s="15">
        <f>IF(F6&lt;0.00000001,"",D6/F6)</f>
        <v>0.9529958415841584</v>
      </c>
    </row>
    <row r="7" spans="1:7" ht="14.4" customHeight="1" x14ac:dyDescent="0.3">
      <c r="A7" s="211" t="str">
        <f>HYPERLINK("#'Osobní náklady'!A1","Osobní náklady (Kč)")</f>
        <v>Osobní náklady (Kč)</v>
      </c>
      <c r="B7" s="14">
        <v>9601.3898348885396</v>
      </c>
      <c r="C7" s="36">
        <v>10317.91094</v>
      </c>
      <c r="D7" s="37">
        <v>11134.97949</v>
      </c>
      <c r="E7" s="11"/>
      <c r="F7" s="14">
        <v>10333</v>
      </c>
      <c r="G7" s="15">
        <f>IF(F7&lt;0.00000001,"",D7/F7)</f>
        <v>1.0776134220458724</v>
      </c>
    </row>
    <row r="8" spans="1:7" ht="14.4" customHeight="1" thickBot="1" x14ac:dyDescent="0.35">
      <c r="A8" s="1" t="s">
        <v>97</v>
      </c>
      <c r="B8" s="16">
        <v>2991.7457642766199</v>
      </c>
      <c r="C8" s="38">
        <v>3104.5623999999998</v>
      </c>
      <c r="D8" s="39">
        <v>3625.6321699999999</v>
      </c>
      <c r="E8" s="11"/>
      <c r="F8" s="16">
        <v>3063</v>
      </c>
      <c r="G8" s="17">
        <f>IF(F8&lt;0.00000001,"",D8/F8)</f>
        <v>1.1836866372837087</v>
      </c>
    </row>
    <row r="9" spans="1:7" ht="14.4" customHeight="1" thickBot="1" x14ac:dyDescent="0.35">
      <c r="A9" s="2" t="s">
        <v>98</v>
      </c>
      <c r="B9" s="3">
        <v>13723.7783467685</v>
      </c>
      <c r="C9" s="40">
        <v>14670.03017</v>
      </c>
      <c r="D9" s="41">
        <v>16374.375480000001</v>
      </c>
      <c r="E9" s="11"/>
      <c r="F9" s="3">
        <v>15078</v>
      </c>
      <c r="G9" s="4">
        <f>IF(F9&lt;0.00000001,"",D9/F9)</f>
        <v>1.0859779466772781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3" t="str">
        <f>HYPERLINK("#'ZV Vykáz.-A'!A1","Ambulance (body)")</f>
        <v>Ambulance (body)</v>
      </c>
      <c r="B11" s="12">
        <f>IF(ISERROR(VLOOKUP("Celkem:",'ZV Vykáz.-A'!A:F,2,0)),0,VLOOKUP("Celkem:",'ZV Vykáz.-A'!A:F,2,0)/1000)</f>
        <v>38960.326000000001</v>
      </c>
      <c r="C11" s="34">
        <f>IF(ISERROR(VLOOKUP("Celkem:",'ZV Vykáz.-A'!A:F,4,0)),0,VLOOKUP("Celkem:",'ZV Vykáz.-A'!A:F,4,0)/1000)</f>
        <v>39391.616999999998</v>
      </c>
      <c r="D11" s="35">
        <f>IF(ISERROR(VLOOKUP("Celkem:",'ZV Vykáz.-A'!A:F,6,0)),0,VLOOKUP("Celkem:",'ZV Vykáz.-A'!A:F,6,0)/1000)</f>
        <v>41767.896000000001</v>
      </c>
      <c r="E11" s="11"/>
      <c r="F11" s="12">
        <f>B11*0.98</f>
        <v>38181.119480000001</v>
      </c>
      <c r="G11" s="13">
        <f>IF(F11=0,"",D11/F11)</f>
        <v>1.0939411041071967</v>
      </c>
    </row>
    <row r="12" spans="1:7" ht="14.4" customHeight="1" thickBot="1" x14ac:dyDescent="0.35">
      <c r="A12" s="21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38960.326000000001</v>
      </c>
      <c r="C13" s="42">
        <f>SUM(C11:C12)</f>
        <v>39391.616999999998</v>
      </c>
      <c r="D13" s="43">
        <f>SUM(D11:D12)</f>
        <v>41767.896000000001</v>
      </c>
      <c r="E13" s="11"/>
      <c r="F13" s="6">
        <f>SUM(F11:F12)</f>
        <v>38181.119480000001</v>
      </c>
      <c r="G13" s="7">
        <f>IF(F13=0,"",D13/F13)</f>
        <v>1.0939411041071967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0" t="str">
        <f>HYPERLINK("#'HI Graf'!A1","Hospodářský index (Výnosy / Náklady)")</f>
        <v>Hospodářský index (Výnosy / Náklady)</v>
      </c>
      <c r="B15" s="8">
        <f>IF(B9=0,"",B13/B9)</f>
        <v>2.8388921050429148</v>
      </c>
      <c r="C15" s="44">
        <f>IF(C9=0,"",C13/C9)</f>
        <v>2.6851762773164083</v>
      </c>
      <c r="D15" s="45">
        <f>IF(D9=0,"",D13/D9)</f>
        <v>2.5508084904377677</v>
      </c>
      <c r="E15" s="11"/>
      <c r="F15" s="8">
        <f>IF(F9=0,"",F13/F9)</f>
        <v>2.5322403156917366</v>
      </c>
      <c r="G15" s="9">
        <f>IF(OR(F15=0,F15=""),"",D15/F15)</f>
        <v>1.0073327063908462</v>
      </c>
    </row>
    <row r="17" spans="1:1" ht="14.4" customHeight="1" x14ac:dyDescent="0.3">
      <c r="A17" s="2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7" priority="6" operator="greaterThan">
      <formula>1</formula>
    </cfRule>
  </conditionalFormatting>
  <conditionalFormatting sqref="G11:G15">
    <cfRule type="cellIs" dxfId="5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6" t="s">
        <v>128</v>
      </c>
      <c r="B1" s="236"/>
      <c r="C1" s="236"/>
      <c r="D1" s="236"/>
      <c r="E1" s="236"/>
      <c r="F1" s="236"/>
      <c r="G1" s="236"/>
      <c r="H1" s="246"/>
      <c r="I1" s="246"/>
      <c r="J1" s="246"/>
      <c r="K1" s="246"/>
      <c r="L1" s="246"/>
      <c r="M1" s="246"/>
    </row>
    <row r="2" spans="1:13" ht="14.4" customHeight="1" x14ac:dyDescent="0.3">
      <c r="A2" s="313" t="s">
        <v>192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103</v>
      </c>
      <c r="C3" s="155" t="s">
        <v>104</v>
      </c>
      <c r="D3" s="155" t="s">
        <v>105</v>
      </c>
      <c r="E3" s="154" t="s">
        <v>106</v>
      </c>
      <c r="F3" s="155" t="s">
        <v>107</v>
      </c>
      <c r="G3" s="155" t="s">
        <v>108</v>
      </c>
      <c r="H3" s="155" t="s">
        <v>109</v>
      </c>
      <c r="I3" s="155" t="s">
        <v>110</v>
      </c>
      <c r="J3" s="155" t="s">
        <v>111</v>
      </c>
      <c r="K3" s="155" t="s">
        <v>112</v>
      </c>
      <c r="L3" s="155" t="s">
        <v>113</v>
      </c>
      <c r="M3" s="155" t="s">
        <v>114</v>
      </c>
    </row>
    <row r="4" spans="1:13" ht="14.4" customHeight="1" x14ac:dyDescent="0.3">
      <c r="A4" s="153" t="s">
        <v>102</v>
      </c>
      <c r="B4" s="156">
        <f>(B10+B8)/B6</f>
        <v>2.6403383671102758</v>
      </c>
      <c r="C4" s="156">
        <f t="shared" ref="C4:M4" si="0">(C10+C8)/C6</f>
        <v>2.8392169641909999</v>
      </c>
      <c r="D4" s="156">
        <f t="shared" si="0"/>
        <v>2.7597888835507738</v>
      </c>
      <c r="E4" s="156">
        <f t="shared" si="0"/>
        <v>2.8225040225580162</v>
      </c>
      <c r="F4" s="156">
        <f t="shared" si="0"/>
        <v>2.8559175495547082</v>
      </c>
      <c r="G4" s="156">
        <f t="shared" si="0"/>
        <v>2.6514213505384503</v>
      </c>
      <c r="H4" s="156">
        <f t="shared" si="0"/>
        <v>2.650459264538584</v>
      </c>
      <c r="I4" s="156">
        <f t="shared" si="0"/>
        <v>2.6386854562481719</v>
      </c>
      <c r="J4" s="156">
        <f t="shared" si="0"/>
        <v>2.5508084904377681</v>
      </c>
      <c r="K4" s="156">
        <f t="shared" si="0"/>
        <v>2.5508084904377681</v>
      </c>
      <c r="L4" s="156">
        <f t="shared" si="0"/>
        <v>2.5508084904377681</v>
      </c>
      <c r="M4" s="156">
        <f t="shared" si="0"/>
        <v>2.5508084904377681</v>
      </c>
    </row>
    <row r="5" spans="1:13" ht="14.4" customHeight="1" x14ac:dyDescent="0.3">
      <c r="A5" s="157" t="s">
        <v>69</v>
      </c>
      <c r="B5" s="156">
        <f>IF(ISERROR(VLOOKUP($A5,'Man Tab'!$A:$Q,COLUMN()+2,0)),0,VLOOKUP($A5,'Man Tab'!$A:$Q,COLUMN()+2,0))</f>
        <v>1775.29784</v>
      </c>
      <c r="C5" s="156">
        <f>IF(ISERROR(VLOOKUP($A5,'Man Tab'!$A:$Q,COLUMN()+2,0)),0,VLOOKUP($A5,'Man Tab'!$A:$Q,COLUMN()+2,0))</f>
        <v>1619.32086</v>
      </c>
      <c r="D5" s="156">
        <f>IF(ISERROR(VLOOKUP($A5,'Man Tab'!$A:$Q,COLUMN()+2,0)),0,VLOOKUP($A5,'Man Tab'!$A:$Q,COLUMN()+2,0))</f>
        <v>1779.17995</v>
      </c>
      <c r="E5" s="156">
        <f>IF(ISERROR(VLOOKUP($A5,'Man Tab'!$A:$Q,COLUMN()+2,0)),0,VLOOKUP($A5,'Man Tab'!$A:$Q,COLUMN()+2,0))</f>
        <v>1699.3837599999999</v>
      </c>
      <c r="F5" s="156">
        <f>IF(ISERROR(VLOOKUP($A5,'Man Tab'!$A:$Q,COLUMN()+2,0)),0,VLOOKUP($A5,'Man Tab'!$A:$Q,COLUMN()+2,0))</f>
        <v>1741.2819689999999</v>
      </c>
      <c r="G5" s="156">
        <f>IF(ISERROR(VLOOKUP($A5,'Man Tab'!$A:$Q,COLUMN()+2,0)),0,VLOOKUP($A5,'Man Tab'!$A:$Q,COLUMN()+2,0))</f>
        <v>2205.3493010000002</v>
      </c>
      <c r="H5" s="156">
        <f>IF(ISERROR(VLOOKUP($A5,'Man Tab'!$A:$Q,COLUMN()+2,0)),0,VLOOKUP($A5,'Man Tab'!$A:$Q,COLUMN()+2,0))</f>
        <v>1927.8883699999999</v>
      </c>
      <c r="I5" s="156">
        <f>IF(ISERROR(VLOOKUP($A5,'Man Tab'!$A:$Q,COLUMN()+2,0)),0,VLOOKUP($A5,'Man Tab'!$A:$Q,COLUMN()+2,0))</f>
        <v>1729.88561</v>
      </c>
      <c r="J5" s="156">
        <f>IF(ISERROR(VLOOKUP($A5,'Man Tab'!$A:$Q,COLUMN()+2,0)),0,VLOOKUP($A5,'Man Tab'!$A:$Q,COLUMN()+2,0))</f>
        <v>1896.78782</v>
      </c>
      <c r="K5" s="156">
        <f>IF(ISERROR(VLOOKUP($A5,'Man Tab'!$A:$Q,COLUMN()+2,0)),0,VLOOKUP($A5,'Man Tab'!$A:$Q,COLUMN()+2,0))</f>
        <v>4.9406564584124654E-324</v>
      </c>
      <c r="L5" s="156">
        <f>IF(ISERROR(VLOOKUP($A5,'Man Tab'!$A:$Q,COLUMN()+2,0)),0,VLOOKUP($A5,'Man Tab'!$A:$Q,COLUMN()+2,0))</f>
        <v>4.9406564584124654E-324</v>
      </c>
      <c r="M5" s="156">
        <f>IF(ISERROR(VLOOKUP($A5,'Man Tab'!$A:$Q,COLUMN()+2,0)),0,VLOOKUP($A5,'Man Tab'!$A:$Q,COLUMN()+2,0))</f>
        <v>4.9406564584124654E-324</v>
      </c>
    </row>
    <row r="6" spans="1:13" ht="14.4" customHeight="1" x14ac:dyDescent="0.3">
      <c r="A6" s="157" t="s">
        <v>98</v>
      </c>
      <c r="B6" s="158">
        <f>B5</f>
        <v>1775.29784</v>
      </c>
      <c r="C6" s="158">
        <f t="shared" ref="C6:M6" si="1">C5+B6</f>
        <v>3394.6187</v>
      </c>
      <c r="D6" s="158">
        <f t="shared" si="1"/>
        <v>5173.7986499999997</v>
      </c>
      <c r="E6" s="158">
        <f t="shared" si="1"/>
        <v>6873.1824099999994</v>
      </c>
      <c r="F6" s="158">
        <f t="shared" si="1"/>
        <v>8614.4643789999991</v>
      </c>
      <c r="G6" s="158">
        <f t="shared" si="1"/>
        <v>10819.813679999999</v>
      </c>
      <c r="H6" s="158">
        <f t="shared" si="1"/>
        <v>12747.70205</v>
      </c>
      <c r="I6" s="158">
        <f t="shared" si="1"/>
        <v>14477.587659999999</v>
      </c>
      <c r="J6" s="158">
        <f t="shared" si="1"/>
        <v>16374.375479999999</v>
      </c>
      <c r="K6" s="158">
        <f t="shared" si="1"/>
        <v>16374.375479999999</v>
      </c>
      <c r="L6" s="158">
        <f t="shared" si="1"/>
        <v>16374.375479999999</v>
      </c>
      <c r="M6" s="158">
        <f t="shared" si="1"/>
        <v>16374.375479999999</v>
      </c>
    </row>
    <row r="7" spans="1:13" ht="14.4" customHeight="1" x14ac:dyDescent="0.3">
      <c r="A7" s="157" t="s">
        <v>126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99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127</v>
      </c>
      <c r="B9" s="157">
        <v>4687387</v>
      </c>
      <c r="C9" s="157">
        <v>4950672</v>
      </c>
      <c r="D9" s="157">
        <v>4640533</v>
      </c>
      <c r="E9" s="157">
        <v>5120993</v>
      </c>
      <c r="F9" s="157">
        <v>5202615</v>
      </c>
      <c r="G9" s="157">
        <v>4085685</v>
      </c>
      <c r="H9" s="157">
        <v>5099380</v>
      </c>
      <c r="I9" s="157">
        <v>4414535</v>
      </c>
      <c r="J9" s="157">
        <v>3566096</v>
      </c>
      <c r="K9" s="157">
        <v>0</v>
      </c>
      <c r="L9" s="157">
        <v>0</v>
      </c>
      <c r="M9" s="157">
        <v>0</v>
      </c>
    </row>
    <row r="10" spans="1:13" ht="14.4" customHeight="1" x14ac:dyDescent="0.3">
      <c r="A10" s="157" t="s">
        <v>100</v>
      </c>
      <c r="B10" s="158">
        <f>B9/1000</f>
        <v>4687.3869999999997</v>
      </c>
      <c r="C10" s="158">
        <f t="shared" ref="C10:M10" si="3">C9/1000+B10</f>
        <v>9638.0589999999993</v>
      </c>
      <c r="D10" s="158">
        <f t="shared" si="3"/>
        <v>14278.592000000001</v>
      </c>
      <c r="E10" s="158">
        <f t="shared" si="3"/>
        <v>19399.584999999999</v>
      </c>
      <c r="F10" s="158">
        <f t="shared" si="3"/>
        <v>24602.199999999997</v>
      </c>
      <c r="G10" s="158">
        <f t="shared" si="3"/>
        <v>28687.884999999998</v>
      </c>
      <c r="H10" s="158">
        <f t="shared" si="3"/>
        <v>33787.264999999999</v>
      </c>
      <c r="I10" s="158">
        <f t="shared" si="3"/>
        <v>38201.800000000003</v>
      </c>
      <c r="J10" s="158">
        <f t="shared" si="3"/>
        <v>41767.896000000001</v>
      </c>
      <c r="K10" s="158">
        <f t="shared" si="3"/>
        <v>41767.896000000001</v>
      </c>
      <c r="L10" s="158">
        <f t="shared" si="3"/>
        <v>41767.896000000001</v>
      </c>
      <c r="M10" s="158">
        <f t="shared" si="3"/>
        <v>41767.896000000001</v>
      </c>
    </row>
    <row r="11" spans="1:13" ht="14.4" customHeight="1" x14ac:dyDescent="0.3">
      <c r="A11" s="153"/>
      <c r="B11" s="153" t="s">
        <v>115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2.5322403156917366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2.5322403156917366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8" t="s">
        <v>194</v>
      </c>
      <c r="B1" s="248"/>
      <c r="C1" s="248"/>
      <c r="D1" s="248"/>
      <c r="E1" s="248"/>
      <c r="F1" s="248"/>
      <c r="G1" s="248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67" customFormat="1" ht="14.4" customHeight="1" thickBot="1" x14ac:dyDescent="0.35">
      <c r="A2" s="313" t="s">
        <v>192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9" t="s">
        <v>32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6"/>
      <c r="Q3" s="58"/>
    </row>
    <row r="4" spans="1:17" ht="14.4" customHeight="1" x14ac:dyDescent="0.3">
      <c r="A4" s="113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1" t="s">
        <v>6</v>
      </c>
      <c r="Q4" s="252"/>
    </row>
    <row r="5" spans="1:17" ht="14.4" customHeight="1" thickBot="1" x14ac:dyDescent="0.35">
      <c r="A5" s="114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4.4465908125712189E-323</v>
      </c>
      <c r="Q6" s="136" t="s">
        <v>193</v>
      </c>
    </row>
    <row r="7" spans="1:17" ht="14.4" customHeight="1" x14ac:dyDescent="0.3">
      <c r="A7" s="21" t="s">
        <v>51</v>
      </c>
      <c r="B7" s="72">
        <v>88.444601140076998</v>
      </c>
      <c r="C7" s="73">
        <v>7.3703834283390002</v>
      </c>
      <c r="D7" s="73">
        <v>10.07588</v>
      </c>
      <c r="E7" s="73">
        <v>12.87077</v>
      </c>
      <c r="F7" s="73">
        <v>3.79088</v>
      </c>
      <c r="G7" s="73">
        <v>3.42117</v>
      </c>
      <c r="H7" s="73">
        <v>11.667490000000001</v>
      </c>
      <c r="I7" s="73">
        <v>3.5441699999999998</v>
      </c>
      <c r="J7" s="73">
        <v>8.03111</v>
      </c>
      <c r="K7" s="73">
        <v>11.280139999999999</v>
      </c>
      <c r="L7" s="73">
        <v>9.0409299999999995</v>
      </c>
      <c r="M7" s="73">
        <v>4.9406564584124654E-324</v>
      </c>
      <c r="N7" s="73">
        <v>4.9406564584124654E-324</v>
      </c>
      <c r="O7" s="73">
        <v>4.9406564584124654E-324</v>
      </c>
      <c r="P7" s="74">
        <v>73.722539999999995</v>
      </c>
      <c r="Q7" s="137">
        <v>1.1113931063389999</v>
      </c>
    </row>
    <row r="8" spans="1:17" ht="14.4" customHeight="1" x14ac:dyDescent="0.3">
      <c r="A8" s="21" t="s">
        <v>52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4.4465908125712189E-323</v>
      </c>
      <c r="Q8" s="137" t="s">
        <v>193</v>
      </c>
    </row>
    <row r="9" spans="1:17" ht="14.4" customHeight="1" x14ac:dyDescent="0.3">
      <c r="A9" s="21" t="s">
        <v>53</v>
      </c>
      <c r="B9" s="72">
        <v>2223.07814333942</v>
      </c>
      <c r="C9" s="73">
        <v>185.256511944951</v>
      </c>
      <c r="D9" s="73">
        <v>213.31817000000001</v>
      </c>
      <c r="E9" s="73">
        <v>139.30385000000001</v>
      </c>
      <c r="F9" s="73">
        <v>104.50726</v>
      </c>
      <c r="G9" s="73">
        <v>135.41773000000001</v>
      </c>
      <c r="H9" s="73">
        <v>232.92963</v>
      </c>
      <c r="I9" s="73">
        <v>160.0145</v>
      </c>
      <c r="J9" s="73">
        <v>115.09952</v>
      </c>
      <c r="K9" s="73">
        <v>221.97478000000001</v>
      </c>
      <c r="L9" s="73">
        <v>217.47584000000001</v>
      </c>
      <c r="M9" s="73">
        <v>4.9406564584124654E-324</v>
      </c>
      <c r="N9" s="73">
        <v>4.9406564584124654E-324</v>
      </c>
      <c r="O9" s="73">
        <v>4.9406564584124654E-324</v>
      </c>
      <c r="P9" s="74">
        <v>1540.0412799999999</v>
      </c>
      <c r="Q9" s="137">
        <v>0.92366900348699998</v>
      </c>
    </row>
    <row r="10" spans="1:17" ht="14.4" customHeight="1" x14ac:dyDescent="0.3">
      <c r="A10" s="21" t="s">
        <v>54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4.4465908125712189E-323</v>
      </c>
      <c r="Q10" s="137" t="s">
        <v>193</v>
      </c>
    </row>
    <row r="11" spans="1:17" ht="14.4" customHeight="1" x14ac:dyDescent="0.3">
      <c r="A11" s="21" t="s">
        <v>55</v>
      </c>
      <c r="B11" s="72">
        <v>121.43684975246001</v>
      </c>
      <c r="C11" s="73">
        <v>10.119737479371</v>
      </c>
      <c r="D11" s="73">
        <v>17.331230000000001</v>
      </c>
      <c r="E11" s="73">
        <v>12.728400000000001</v>
      </c>
      <c r="F11" s="73">
        <v>8.4074600000000004</v>
      </c>
      <c r="G11" s="73">
        <v>7.0034899999990001</v>
      </c>
      <c r="H11" s="73">
        <v>10.429460000000001</v>
      </c>
      <c r="I11" s="73">
        <v>7.6730099999999997</v>
      </c>
      <c r="J11" s="73">
        <v>7.16174</v>
      </c>
      <c r="K11" s="73">
        <v>6.8770300000000004</v>
      </c>
      <c r="L11" s="73">
        <v>8.2999899999999993</v>
      </c>
      <c r="M11" s="73">
        <v>4.9406564584124654E-324</v>
      </c>
      <c r="N11" s="73">
        <v>4.9406564584124654E-324</v>
      </c>
      <c r="O11" s="73">
        <v>4.9406564584124654E-324</v>
      </c>
      <c r="P11" s="74">
        <v>85.911810000000003</v>
      </c>
      <c r="Q11" s="137">
        <v>0.94328105705499998</v>
      </c>
    </row>
    <row r="12" spans="1:17" ht="14.4" customHeight="1" x14ac:dyDescent="0.3">
      <c r="A12" s="21" t="s">
        <v>56</v>
      </c>
      <c r="B12" s="72">
        <v>14.499916119238</v>
      </c>
      <c r="C12" s="73">
        <v>1.2083263432689999</v>
      </c>
      <c r="D12" s="73">
        <v>4.9406564584124654E-324</v>
      </c>
      <c r="E12" s="73">
        <v>0.14363000000000001</v>
      </c>
      <c r="F12" s="73">
        <v>1.1365099999999999</v>
      </c>
      <c r="G12" s="73">
        <v>4.9406564584124654E-324</v>
      </c>
      <c r="H12" s="73">
        <v>4.9406564584124654E-324</v>
      </c>
      <c r="I12" s="73">
        <v>4.9406564584124654E-324</v>
      </c>
      <c r="J12" s="73">
        <v>9.6649999999999991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10.94514</v>
      </c>
      <c r="Q12" s="137">
        <v>1.0064554773959999</v>
      </c>
    </row>
    <row r="13" spans="1:17" ht="14.4" customHeight="1" x14ac:dyDescent="0.3">
      <c r="A13" s="21" t="s">
        <v>57</v>
      </c>
      <c r="B13" s="72">
        <v>22.522095808663</v>
      </c>
      <c r="C13" s="73">
        <v>1.8768413173880001</v>
      </c>
      <c r="D13" s="73">
        <v>1.85192</v>
      </c>
      <c r="E13" s="73">
        <v>1.7985100000000001</v>
      </c>
      <c r="F13" s="73">
        <v>8.8299999999999993E-3</v>
      </c>
      <c r="G13" s="73">
        <v>1.73268</v>
      </c>
      <c r="H13" s="73">
        <v>1.0925100000000001</v>
      </c>
      <c r="I13" s="73">
        <v>2.26573</v>
      </c>
      <c r="J13" s="73">
        <v>0.64736000000000005</v>
      </c>
      <c r="K13" s="73">
        <v>2.0550299999999999</v>
      </c>
      <c r="L13" s="73">
        <v>3.00746</v>
      </c>
      <c r="M13" s="73">
        <v>4.9406564584124654E-324</v>
      </c>
      <c r="N13" s="73">
        <v>4.9406564584124654E-324</v>
      </c>
      <c r="O13" s="73">
        <v>4.9406564584124654E-324</v>
      </c>
      <c r="P13" s="74">
        <v>14.46003</v>
      </c>
      <c r="Q13" s="137">
        <v>0.85604999480400001</v>
      </c>
    </row>
    <row r="14" spans="1:17" ht="14.4" customHeight="1" x14ac:dyDescent="0.3">
      <c r="A14" s="21" t="s">
        <v>58</v>
      </c>
      <c r="B14" s="72">
        <v>259.55638851803701</v>
      </c>
      <c r="C14" s="73">
        <v>21.629699043169001</v>
      </c>
      <c r="D14" s="73">
        <v>29.651</v>
      </c>
      <c r="E14" s="73">
        <v>24.356999999999999</v>
      </c>
      <c r="F14" s="73">
        <v>25.564</v>
      </c>
      <c r="G14" s="73">
        <v>19.562999999999999</v>
      </c>
      <c r="H14" s="73">
        <v>16.815999999999999</v>
      </c>
      <c r="I14" s="73">
        <v>17.427</v>
      </c>
      <c r="J14" s="73">
        <v>17.556999999999999</v>
      </c>
      <c r="K14" s="73">
        <v>16.373999999999999</v>
      </c>
      <c r="L14" s="73">
        <v>17.181999999999999</v>
      </c>
      <c r="M14" s="73">
        <v>4.9406564584124654E-324</v>
      </c>
      <c r="N14" s="73">
        <v>4.9406564584124654E-324</v>
      </c>
      <c r="O14" s="73">
        <v>4.9406564584124654E-324</v>
      </c>
      <c r="P14" s="74">
        <v>184.49100000000001</v>
      </c>
      <c r="Q14" s="137">
        <v>0.94772469829899997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4.4465908125712189E-323</v>
      </c>
      <c r="Q15" s="137" t="s">
        <v>193</v>
      </c>
    </row>
    <row r="16" spans="1:17" ht="14.4" customHeight="1" x14ac:dyDescent="0.3">
      <c r="A16" s="21" t="s">
        <v>60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4.4465908125712189E-323</v>
      </c>
      <c r="Q16" s="137" t="s">
        <v>193</v>
      </c>
    </row>
    <row r="17" spans="1:17" ht="14.4" customHeight="1" x14ac:dyDescent="0.3">
      <c r="A17" s="21" t="s">
        <v>61</v>
      </c>
      <c r="B17" s="72">
        <v>107.24972122446</v>
      </c>
      <c r="C17" s="73">
        <v>8.9374767687040002</v>
      </c>
      <c r="D17" s="73">
        <v>0.73843000000000003</v>
      </c>
      <c r="E17" s="73">
        <v>3.5985399999999998</v>
      </c>
      <c r="F17" s="73">
        <v>3.6360000000000001</v>
      </c>
      <c r="G17" s="73">
        <v>5.4518299999990001</v>
      </c>
      <c r="H17" s="73">
        <v>5.49641</v>
      </c>
      <c r="I17" s="73">
        <v>10.971069999999999</v>
      </c>
      <c r="J17" s="73">
        <v>13.412039999999999</v>
      </c>
      <c r="K17" s="73">
        <v>2.42</v>
      </c>
      <c r="L17" s="73">
        <v>2.7297600000000002</v>
      </c>
      <c r="M17" s="73">
        <v>4.9406564584124654E-324</v>
      </c>
      <c r="N17" s="73">
        <v>4.9406564584124654E-324</v>
      </c>
      <c r="O17" s="73">
        <v>4.9406564584124654E-324</v>
      </c>
      <c r="P17" s="74">
        <v>48.454079999999998</v>
      </c>
      <c r="Q17" s="137">
        <v>0.60238329071999996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0.91400000000000003</v>
      </c>
      <c r="E18" s="73">
        <v>4.1239999999999997</v>
      </c>
      <c r="F18" s="73">
        <v>10.882999999999999</v>
      </c>
      <c r="G18" s="73">
        <v>2.8340000000000001</v>
      </c>
      <c r="H18" s="73">
        <v>23.808</v>
      </c>
      <c r="I18" s="73">
        <v>4.9260000000000002</v>
      </c>
      <c r="J18" s="73">
        <v>34.978000000000002</v>
      </c>
      <c r="K18" s="73">
        <v>0.67900000000000005</v>
      </c>
      <c r="L18" s="73">
        <v>3.67</v>
      </c>
      <c r="M18" s="73">
        <v>4.9406564584124654E-324</v>
      </c>
      <c r="N18" s="73">
        <v>4.9406564584124654E-324</v>
      </c>
      <c r="O18" s="73">
        <v>4.9406564584124654E-324</v>
      </c>
      <c r="P18" s="74">
        <v>86.816000000000003</v>
      </c>
      <c r="Q18" s="137" t="s">
        <v>193</v>
      </c>
    </row>
    <row r="19" spans="1:17" ht="14.4" customHeight="1" x14ac:dyDescent="0.3">
      <c r="A19" s="21" t="s">
        <v>63</v>
      </c>
      <c r="B19" s="72">
        <v>823.41161360768501</v>
      </c>
      <c r="C19" s="73">
        <v>68.617634467306999</v>
      </c>
      <c r="D19" s="73">
        <v>54.733029999999999</v>
      </c>
      <c r="E19" s="73">
        <v>45.411799999999999</v>
      </c>
      <c r="F19" s="73">
        <v>235.15656000000001</v>
      </c>
      <c r="G19" s="73">
        <v>49.729079999999001</v>
      </c>
      <c r="H19" s="73">
        <v>55.716479</v>
      </c>
      <c r="I19" s="73">
        <v>109.601961</v>
      </c>
      <c r="J19" s="73">
        <v>52.226390000000002</v>
      </c>
      <c r="K19" s="73">
        <v>117.51948</v>
      </c>
      <c r="L19" s="73">
        <v>256.09069</v>
      </c>
      <c r="M19" s="73">
        <v>4.9406564584124654E-324</v>
      </c>
      <c r="N19" s="73">
        <v>4.9406564584124654E-324</v>
      </c>
      <c r="O19" s="73">
        <v>4.9406564584124654E-324</v>
      </c>
      <c r="P19" s="74">
        <v>976.18547000000001</v>
      </c>
      <c r="Q19" s="137">
        <v>1.5807168676709999</v>
      </c>
    </row>
    <row r="20" spans="1:17" ht="14.4" customHeight="1" x14ac:dyDescent="0.3">
      <c r="A20" s="21" t="s">
        <v>64</v>
      </c>
      <c r="B20" s="72">
        <v>13788.9962865823</v>
      </c>
      <c r="C20" s="73">
        <v>1149.0830238818601</v>
      </c>
      <c r="D20" s="73">
        <v>1212.4561799999999</v>
      </c>
      <c r="E20" s="73">
        <v>1129.69406</v>
      </c>
      <c r="F20" s="73">
        <v>1142.8534500000001</v>
      </c>
      <c r="G20" s="73">
        <v>1213.0067799999999</v>
      </c>
      <c r="H20" s="73">
        <v>1143.6789900000001</v>
      </c>
      <c r="I20" s="73">
        <v>1650.7788599999999</v>
      </c>
      <c r="J20" s="73">
        <v>1433.96281</v>
      </c>
      <c r="K20" s="73">
        <v>1107.8293200000001</v>
      </c>
      <c r="L20" s="73">
        <v>1100.7190399999999</v>
      </c>
      <c r="M20" s="73">
        <v>4.9406564584124654E-324</v>
      </c>
      <c r="N20" s="73">
        <v>4.9406564584124654E-324</v>
      </c>
      <c r="O20" s="73">
        <v>4.9406564584124654E-324</v>
      </c>
      <c r="P20" s="74">
        <v>11134.97949</v>
      </c>
      <c r="Q20" s="137">
        <v>1.076701959405</v>
      </c>
    </row>
    <row r="21" spans="1:17" ht="14.4" customHeight="1" x14ac:dyDescent="0.3">
      <c r="A21" s="22" t="s">
        <v>65</v>
      </c>
      <c r="B21" s="72">
        <v>2768.9999999998499</v>
      </c>
      <c r="C21" s="73">
        <v>230.74999999998701</v>
      </c>
      <c r="D21" s="73">
        <v>230.22800000000001</v>
      </c>
      <c r="E21" s="73">
        <v>231.697</v>
      </c>
      <c r="F21" s="73">
        <v>235.036</v>
      </c>
      <c r="G21" s="73">
        <v>235.14699999999999</v>
      </c>
      <c r="H21" s="73">
        <v>235.14699999999999</v>
      </c>
      <c r="I21" s="73">
        <v>235.14699999999999</v>
      </c>
      <c r="J21" s="73">
        <v>235.14699999999999</v>
      </c>
      <c r="K21" s="73">
        <v>235.14400000000001</v>
      </c>
      <c r="L21" s="73">
        <v>235.14400000000001</v>
      </c>
      <c r="M21" s="73">
        <v>1.4821969375237396E-323</v>
      </c>
      <c r="N21" s="73">
        <v>1.4821969375237396E-323</v>
      </c>
      <c r="O21" s="73">
        <v>1.4821969375237396E-323</v>
      </c>
      <c r="P21" s="74">
        <v>2107.837</v>
      </c>
      <c r="Q21" s="137">
        <v>1.0149690622359999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17.247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33.83</v>
      </c>
      <c r="M22" s="73">
        <v>4.9406564584124654E-324</v>
      </c>
      <c r="N22" s="73">
        <v>4.9406564584124654E-324</v>
      </c>
      <c r="O22" s="73">
        <v>4.9406564584124654E-324</v>
      </c>
      <c r="P22" s="74">
        <v>51.076999999999998</v>
      </c>
      <c r="Q22" s="137" t="s">
        <v>193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1.7786363250284876E-322</v>
      </c>
      <c r="Q23" s="137" t="s">
        <v>193</v>
      </c>
    </row>
    <row r="24" spans="1:17" ht="14.4" customHeight="1" x14ac:dyDescent="0.3">
      <c r="A24" s="22" t="s">
        <v>68</v>
      </c>
      <c r="B24" s="72">
        <v>3.6379788070917101E-12</v>
      </c>
      <c r="C24" s="73">
        <v>2.2737367544323201E-13</v>
      </c>
      <c r="D24" s="73">
        <v>4</v>
      </c>
      <c r="E24" s="73">
        <v>13.593299999999999</v>
      </c>
      <c r="F24" s="73">
        <v>8.1999999999999993</v>
      </c>
      <c r="G24" s="73">
        <v>8.829999999999</v>
      </c>
      <c r="H24" s="73">
        <v>4.5</v>
      </c>
      <c r="I24" s="73">
        <v>3</v>
      </c>
      <c r="J24" s="73">
        <v>4.0000000000000002E-4</v>
      </c>
      <c r="K24" s="73">
        <v>7.7328299999989998</v>
      </c>
      <c r="L24" s="73">
        <v>9.5981099999990001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59.454639999999998</v>
      </c>
      <c r="Q24" s="137"/>
    </row>
    <row r="25" spans="1:17" ht="14.4" customHeight="1" x14ac:dyDescent="0.3">
      <c r="A25" s="23" t="s">
        <v>69</v>
      </c>
      <c r="B25" s="75">
        <v>20218.195616092202</v>
      </c>
      <c r="C25" s="76">
        <v>1684.84963467435</v>
      </c>
      <c r="D25" s="76">
        <v>1775.29784</v>
      </c>
      <c r="E25" s="76">
        <v>1619.32086</v>
      </c>
      <c r="F25" s="76">
        <v>1779.17995</v>
      </c>
      <c r="G25" s="76">
        <v>1699.3837599999999</v>
      </c>
      <c r="H25" s="76">
        <v>1741.2819689999999</v>
      </c>
      <c r="I25" s="76">
        <v>2205.3493010000002</v>
      </c>
      <c r="J25" s="76">
        <v>1927.8883699999999</v>
      </c>
      <c r="K25" s="76">
        <v>1729.88561</v>
      </c>
      <c r="L25" s="76">
        <v>1896.78782</v>
      </c>
      <c r="M25" s="76">
        <v>4.9406564584124654E-324</v>
      </c>
      <c r="N25" s="76">
        <v>4.9406564584124654E-324</v>
      </c>
      <c r="O25" s="76">
        <v>4.9406564584124654E-324</v>
      </c>
      <c r="P25" s="77">
        <v>16374.375480000001</v>
      </c>
      <c r="Q25" s="138">
        <v>1.079844168815</v>
      </c>
    </row>
    <row r="26" spans="1:17" ht="14.4" customHeight="1" x14ac:dyDescent="0.3">
      <c r="A26" s="21" t="s">
        <v>70</v>
      </c>
      <c r="B26" s="72">
        <v>2362.0921578286202</v>
      </c>
      <c r="C26" s="73">
        <v>196.84101315238499</v>
      </c>
      <c r="D26" s="73">
        <v>165.91222999999999</v>
      </c>
      <c r="E26" s="73">
        <v>142.94655</v>
      </c>
      <c r="F26" s="73">
        <v>145.64794000000001</v>
      </c>
      <c r="G26" s="73">
        <v>159.61847</v>
      </c>
      <c r="H26" s="73">
        <v>204.07216</v>
      </c>
      <c r="I26" s="73">
        <v>263.51557000000003</v>
      </c>
      <c r="J26" s="73">
        <v>191.70124000000001</v>
      </c>
      <c r="K26" s="73">
        <v>199.96827999999999</v>
      </c>
      <c r="L26" s="73">
        <v>144.56229999999999</v>
      </c>
      <c r="M26" s="73">
        <v>4.9406564584124654E-324</v>
      </c>
      <c r="N26" s="73">
        <v>4.9406564584124654E-324</v>
      </c>
      <c r="O26" s="73">
        <v>4.9406564584124654E-324</v>
      </c>
      <c r="P26" s="74">
        <v>1617.9447399999999</v>
      </c>
      <c r="Q26" s="137">
        <v>0.91328344077599999</v>
      </c>
    </row>
    <row r="27" spans="1:17" ht="14.4" customHeight="1" x14ac:dyDescent="0.3">
      <c r="A27" s="24" t="s">
        <v>71</v>
      </c>
      <c r="B27" s="75">
        <v>22580.287773920802</v>
      </c>
      <c r="C27" s="76">
        <v>1881.6906478267299</v>
      </c>
      <c r="D27" s="76">
        <v>1941.2100700000001</v>
      </c>
      <c r="E27" s="76">
        <v>1762.2674099999999</v>
      </c>
      <c r="F27" s="76">
        <v>1924.82789</v>
      </c>
      <c r="G27" s="76">
        <v>1859.0022300000001</v>
      </c>
      <c r="H27" s="76">
        <v>1945.3541290000001</v>
      </c>
      <c r="I27" s="76">
        <v>2468.8648710000002</v>
      </c>
      <c r="J27" s="76">
        <v>2119.58961</v>
      </c>
      <c r="K27" s="76">
        <v>1929.8538900000001</v>
      </c>
      <c r="L27" s="76">
        <v>2041.3501200000001</v>
      </c>
      <c r="M27" s="76">
        <v>9.8813129168249309E-324</v>
      </c>
      <c r="N27" s="76">
        <v>9.8813129168249309E-324</v>
      </c>
      <c r="O27" s="76">
        <v>9.8813129168249309E-324</v>
      </c>
      <c r="P27" s="77">
        <v>17992.320220000001</v>
      </c>
      <c r="Q27" s="138">
        <v>1.062420485226</v>
      </c>
    </row>
    <row r="28" spans="1:17" ht="14.4" customHeight="1" x14ac:dyDescent="0.3">
      <c r="A28" s="22" t="s">
        <v>72</v>
      </c>
      <c r="B28" s="72">
        <v>175.87510833331399</v>
      </c>
      <c r="C28" s="73">
        <v>14.656259027776001</v>
      </c>
      <c r="D28" s="73">
        <v>26.279900000000001</v>
      </c>
      <c r="E28" s="73">
        <v>23.554659999999998</v>
      </c>
      <c r="F28" s="73">
        <v>31.185600000000001</v>
      </c>
      <c r="G28" s="73">
        <v>68.925759999999997</v>
      </c>
      <c r="H28" s="73">
        <v>16.75872</v>
      </c>
      <c r="I28" s="73">
        <v>22.810880000000001</v>
      </c>
      <c r="J28" s="73">
        <v>87.202240000000003</v>
      </c>
      <c r="K28" s="73">
        <v>43.107999999999997</v>
      </c>
      <c r="L28" s="73">
        <v>56.480499999999999</v>
      </c>
      <c r="M28" s="73">
        <v>1.2351641146031164E-322</v>
      </c>
      <c r="N28" s="73">
        <v>1.2351641146031164E-322</v>
      </c>
      <c r="O28" s="73">
        <v>1.2351641146031164E-322</v>
      </c>
      <c r="P28" s="74">
        <v>376.30626000000001</v>
      </c>
      <c r="Q28" s="137">
        <v>2.8528294012419999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8.8931816251424378E-323</v>
      </c>
      <c r="Q29" s="137" t="s">
        <v>193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4.4465908125712189E-322</v>
      </c>
      <c r="Q30" s="137">
        <v>0</v>
      </c>
    </row>
    <row r="31" spans="1:17" ht="14.4" customHeight="1" thickBot="1" x14ac:dyDescent="0.35">
      <c r="A31" s="25" t="s">
        <v>75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39"/>
    </row>
    <row r="32" spans="1:17" ht="14.4" customHeight="1" x14ac:dyDescent="0.3">
      <c r="A32" s="253" t="s">
        <v>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4.4" customHeight="1" x14ac:dyDescent="0.3">
      <c r="A34" s="253" t="s">
        <v>77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ht="14.4" customHeight="1" x14ac:dyDescent="0.3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7"/>
      <c r="Q36" s="247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8" t="s">
        <v>78</v>
      </c>
      <c r="B1" s="248"/>
      <c r="C1" s="248"/>
      <c r="D1" s="248"/>
      <c r="E1" s="248"/>
      <c r="F1" s="248"/>
      <c r="G1" s="248"/>
      <c r="H1" s="254"/>
      <c r="I1" s="254"/>
      <c r="J1" s="254"/>
      <c r="K1" s="254"/>
    </row>
    <row r="2" spans="1:11" s="81" customFormat="1" ht="14.4" customHeight="1" thickBot="1" x14ac:dyDescent="0.35">
      <c r="A2" s="313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9" t="s">
        <v>79</v>
      </c>
      <c r="C3" s="250"/>
      <c r="D3" s="250"/>
      <c r="E3" s="250"/>
      <c r="F3" s="257" t="s">
        <v>80</v>
      </c>
      <c r="G3" s="250"/>
      <c r="H3" s="250"/>
      <c r="I3" s="250"/>
      <c r="J3" s="250"/>
      <c r="K3" s="258"/>
    </row>
    <row r="4" spans="1:11" ht="14.4" customHeight="1" x14ac:dyDescent="0.3">
      <c r="A4" s="113"/>
      <c r="B4" s="255"/>
      <c r="C4" s="256"/>
      <c r="D4" s="256"/>
      <c r="E4" s="256"/>
      <c r="F4" s="259" t="s">
        <v>124</v>
      </c>
      <c r="G4" s="261" t="s">
        <v>81</v>
      </c>
      <c r="H4" s="59" t="s">
        <v>172</v>
      </c>
      <c r="I4" s="259" t="s">
        <v>82</v>
      </c>
      <c r="J4" s="261" t="s">
        <v>83</v>
      </c>
      <c r="K4" s="262" t="s">
        <v>84</v>
      </c>
    </row>
    <row r="5" spans="1:11" ht="42" thickBot="1" x14ac:dyDescent="0.35">
      <c r="A5" s="114"/>
      <c r="B5" s="30" t="s">
        <v>125</v>
      </c>
      <c r="C5" s="31" t="s">
        <v>85</v>
      </c>
      <c r="D5" s="32" t="s">
        <v>86</v>
      </c>
      <c r="E5" s="32" t="s">
        <v>87</v>
      </c>
      <c r="F5" s="260"/>
      <c r="G5" s="260"/>
      <c r="H5" s="31" t="s">
        <v>88</v>
      </c>
      <c r="I5" s="260"/>
      <c r="J5" s="260"/>
      <c r="K5" s="263"/>
    </row>
    <row r="6" spans="1:11" ht="14.4" customHeight="1" thickBot="1" x14ac:dyDescent="0.35">
      <c r="A6" s="332" t="s">
        <v>195</v>
      </c>
      <c r="B6" s="314">
        <v>19499.970845884101</v>
      </c>
      <c r="C6" s="314">
        <v>19988.995269999999</v>
      </c>
      <c r="D6" s="315">
        <v>489.024424115854</v>
      </c>
      <c r="E6" s="316">
        <v>1.0250782130889999</v>
      </c>
      <c r="F6" s="314">
        <v>20218.195616092202</v>
      </c>
      <c r="G6" s="315">
        <v>15163.6467120691</v>
      </c>
      <c r="H6" s="317">
        <v>1896.78782</v>
      </c>
      <c r="I6" s="314">
        <v>16374.375480000001</v>
      </c>
      <c r="J6" s="315">
        <v>1210.7287679308699</v>
      </c>
      <c r="K6" s="318">
        <v>0.80988312661100004</v>
      </c>
    </row>
    <row r="7" spans="1:11" ht="14.4" customHeight="1" thickBot="1" x14ac:dyDescent="0.35">
      <c r="A7" s="333" t="s">
        <v>196</v>
      </c>
      <c r="B7" s="314">
        <v>2341.5448490128701</v>
      </c>
      <c r="C7" s="314">
        <v>2121.201</v>
      </c>
      <c r="D7" s="315">
        <v>-220.343849012871</v>
      </c>
      <c r="E7" s="316">
        <v>0.90589808727900001</v>
      </c>
      <c r="F7" s="314">
        <v>2729.5379946778899</v>
      </c>
      <c r="G7" s="315">
        <v>2047.15349600842</v>
      </c>
      <c r="H7" s="317">
        <v>255.00657000000001</v>
      </c>
      <c r="I7" s="314">
        <v>1909.5731800000001</v>
      </c>
      <c r="J7" s="315">
        <v>-137.58031600841801</v>
      </c>
      <c r="K7" s="318">
        <v>0.69959574980200001</v>
      </c>
    </row>
    <row r="8" spans="1:11" ht="14.4" customHeight="1" thickBot="1" x14ac:dyDescent="0.35">
      <c r="A8" s="334" t="s">
        <v>197</v>
      </c>
      <c r="B8" s="314">
        <v>2085.4530144324499</v>
      </c>
      <c r="C8" s="314">
        <v>1867.9939999999999</v>
      </c>
      <c r="D8" s="315">
        <v>-217.459014432456</v>
      </c>
      <c r="E8" s="316">
        <v>0.89572576657000003</v>
      </c>
      <c r="F8" s="314">
        <v>2469.9816061598499</v>
      </c>
      <c r="G8" s="315">
        <v>1852.48620461989</v>
      </c>
      <c r="H8" s="317">
        <v>237.82456999999999</v>
      </c>
      <c r="I8" s="314">
        <v>1725.0821800000001</v>
      </c>
      <c r="J8" s="315">
        <v>-127.404024619891</v>
      </c>
      <c r="K8" s="318">
        <v>0.69841903911199998</v>
      </c>
    </row>
    <row r="9" spans="1:11" ht="14.4" customHeight="1" thickBot="1" x14ac:dyDescent="0.35">
      <c r="A9" s="335" t="s">
        <v>198</v>
      </c>
      <c r="B9" s="319">
        <v>4.9406564584124654E-324</v>
      </c>
      <c r="C9" s="319">
        <v>4.9406564584124654E-324</v>
      </c>
      <c r="D9" s="320">
        <v>0</v>
      </c>
      <c r="E9" s="321">
        <v>1</v>
      </c>
      <c r="F9" s="319">
        <v>4.9406564584124654E-324</v>
      </c>
      <c r="G9" s="320">
        <v>0</v>
      </c>
      <c r="H9" s="322">
        <v>3.5E-4</v>
      </c>
      <c r="I9" s="319">
        <v>1.3799999999999999E-3</v>
      </c>
      <c r="J9" s="320">
        <v>1.3799999999999999E-3</v>
      </c>
      <c r="K9" s="323" t="s">
        <v>199</v>
      </c>
    </row>
    <row r="10" spans="1:11" ht="14.4" customHeight="1" thickBot="1" x14ac:dyDescent="0.35">
      <c r="A10" s="336" t="s">
        <v>200</v>
      </c>
      <c r="B10" s="314">
        <v>4.9406564584124654E-324</v>
      </c>
      <c r="C10" s="314">
        <v>4.9406564584124654E-324</v>
      </c>
      <c r="D10" s="315">
        <v>0</v>
      </c>
      <c r="E10" s="316">
        <v>1</v>
      </c>
      <c r="F10" s="314">
        <v>4.9406564584124654E-324</v>
      </c>
      <c r="G10" s="315">
        <v>0</v>
      </c>
      <c r="H10" s="317">
        <v>3.5E-4</v>
      </c>
      <c r="I10" s="314">
        <v>1.3799999999999999E-3</v>
      </c>
      <c r="J10" s="315">
        <v>1.3799999999999999E-3</v>
      </c>
      <c r="K10" s="324" t="s">
        <v>199</v>
      </c>
    </row>
    <row r="11" spans="1:11" ht="14.4" customHeight="1" thickBot="1" x14ac:dyDescent="0.35">
      <c r="A11" s="335" t="s">
        <v>201</v>
      </c>
      <c r="B11" s="319">
        <v>89.051454638107998</v>
      </c>
      <c r="C11" s="319">
        <v>91.077150000000003</v>
      </c>
      <c r="D11" s="320">
        <v>2.0256953618910001</v>
      </c>
      <c r="E11" s="321">
        <v>1.0227474707749999</v>
      </c>
      <c r="F11" s="319">
        <v>88.444601140076998</v>
      </c>
      <c r="G11" s="320">
        <v>66.333450855056995</v>
      </c>
      <c r="H11" s="322">
        <v>9.0409299999999995</v>
      </c>
      <c r="I11" s="319">
        <v>73.722539999999995</v>
      </c>
      <c r="J11" s="320">
        <v>7.389089144942</v>
      </c>
      <c r="K11" s="325">
        <v>0.83354482975400002</v>
      </c>
    </row>
    <row r="12" spans="1:11" ht="14.4" customHeight="1" thickBot="1" x14ac:dyDescent="0.35">
      <c r="A12" s="336" t="s">
        <v>202</v>
      </c>
      <c r="B12" s="314">
        <v>87.051414758532999</v>
      </c>
      <c r="C12" s="314">
        <v>83.640010000000004</v>
      </c>
      <c r="D12" s="315">
        <v>-3.4114047585330001</v>
      </c>
      <c r="E12" s="316">
        <v>0.96081161037899998</v>
      </c>
      <c r="F12" s="314">
        <v>85.999838105546999</v>
      </c>
      <c r="G12" s="315">
        <v>64.499878579159997</v>
      </c>
      <c r="H12" s="317">
        <v>9.0409299999999995</v>
      </c>
      <c r="I12" s="314">
        <v>69.249309999999994</v>
      </c>
      <c r="J12" s="315">
        <v>4.7494314208389996</v>
      </c>
      <c r="K12" s="318">
        <v>0.80522605071599995</v>
      </c>
    </row>
    <row r="13" spans="1:11" ht="14.4" customHeight="1" thickBot="1" x14ac:dyDescent="0.35">
      <c r="A13" s="336" t="s">
        <v>203</v>
      </c>
      <c r="B13" s="314">
        <v>4.9406564584124654E-324</v>
      </c>
      <c r="C13" s="314">
        <v>0.40994000000000003</v>
      </c>
      <c r="D13" s="315">
        <v>0.40994000000000003</v>
      </c>
      <c r="E13" s="326" t="s">
        <v>199</v>
      </c>
      <c r="F13" s="314">
        <v>0.39764808784900002</v>
      </c>
      <c r="G13" s="315">
        <v>0.29823606588700002</v>
      </c>
      <c r="H13" s="317">
        <v>4.9406564584124654E-324</v>
      </c>
      <c r="I13" s="314">
        <v>0.22677</v>
      </c>
      <c r="J13" s="315">
        <v>-7.1466065886999997E-2</v>
      </c>
      <c r="K13" s="318">
        <v>0.57027811003999995</v>
      </c>
    </row>
    <row r="14" spans="1:11" ht="14.4" customHeight="1" thickBot="1" x14ac:dyDescent="0.35">
      <c r="A14" s="336" t="s">
        <v>204</v>
      </c>
      <c r="B14" s="314">
        <v>2.0000398795750001</v>
      </c>
      <c r="C14" s="314">
        <v>7.0271999999999997</v>
      </c>
      <c r="D14" s="315">
        <v>5.027160120424</v>
      </c>
      <c r="E14" s="316">
        <v>3.5135299409590002</v>
      </c>
      <c r="F14" s="314">
        <v>2.0471149466790002</v>
      </c>
      <c r="G14" s="315">
        <v>1.535336210009</v>
      </c>
      <c r="H14" s="317">
        <v>4.9406564584124654E-324</v>
      </c>
      <c r="I14" s="314">
        <v>4.2464599999999999</v>
      </c>
      <c r="J14" s="315">
        <v>2.7111237899899998</v>
      </c>
      <c r="K14" s="318">
        <v>2.0743632432010002</v>
      </c>
    </row>
    <row r="15" spans="1:11" ht="14.4" customHeight="1" thickBot="1" x14ac:dyDescent="0.35">
      <c r="A15" s="335" t="s">
        <v>205</v>
      </c>
      <c r="B15" s="319">
        <v>1779.06537288041</v>
      </c>
      <c r="C15" s="319">
        <v>1601.6347499999999</v>
      </c>
      <c r="D15" s="320">
        <v>-177.43062288041</v>
      </c>
      <c r="E15" s="321">
        <v>0.900267508105</v>
      </c>
      <c r="F15" s="319">
        <v>2223.07814333942</v>
      </c>
      <c r="G15" s="320">
        <v>1667.3086075045601</v>
      </c>
      <c r="H15" s="322">
        <v>217.47584000000001</v>
      </c>
      <c r="I15" s="319">
        <v>1540.0412799999999</v>
      </c>
      <c r="J15" s="320">
        <v>-127.267327504561</v>
      </c>
      <c r="K15" s="325">
        <v>0.69275175261499999</v>
      </c>
    </row>
    <row r="16" spans="1:11" ht="14.4" customHeight="1" thickBot="1" x14ac:dyDescent="0.35">
      <c r="A16" s="336" t="s">
        <v>206</v>
      </c>
      <c r="B16" s="314">
        <v>1325.8754401675001</v>
      </c>
      <c r="C16" s="314">
        <v>1362.23287</v>
      </c>
      <c r="D16" s="315">
        <v>36.357429832497999</v>
      </c>
      <c r="E16" s="316">
        <v>1.0274214520689999</v>
      </c>
      <c r="F16" s="314">
        <v>1881.58167284659</v>
      </c>
      <c r="G16" s="315">
        <v>1411.18625463494</v>
      </c>
      <c r="H16" s="317">
        <v>195.16419999999999</v>
      </c>
      <c r="I16" s="314">
        <v>1326.21263</v>
      </c>
      <c r="J16" s="315">
        <v>-84.973624634944002</v>
      </c>
      <c r="K16" s="318">
        <v>0.70483925791699997</v>
      </c>
    </row>
    <row r="17" spans="1:11" ht="14.4" customHeight="1" thickBot="1" x14ac:dyDescent="0.35">
      <c r="A17" s="336" t="s">
        <v>207</v>
      </c>
      <c r="B17" s="314">
        <v>103.333353778179</v>
      </c>
      <c r="C17" s="314">
        <v>122.9551</v>
      </c>
      <c r="D17" s="315">
        <v>19.621746221820999</v>
      </c>
      <c r="E17" s="316">
        <v>1.1898878290920001</v>
      </c>
      <c r="F17" s="314">
        <v>101.80173990303101</v>
      </c>
      <c r="G17" s="315">
        <v>76.351304927273006</v>
      </c>
      <c r="H17" s="317">
        <v>8.7441999999999993</v>
      </c>
      <c r="I17" s="314">
        <v>70.530850000000001</v>
      </c>
      <c r="J17" s="315">
        <v>-5.8204549272730004</v>
      </c>
      <c r="K17" s="318">
        <v>0.69282558497699998</v>
      </c>
    </row>
    <row r="18" spans="1:11" ht="14.4" customHeight="1" thickBot="1" x14ac:dyDescent="0.35">
      <c r="A18" s="336" t="s">
        <v>208</v>
      </c>
      <c r="B18" s="314">
        <v>50.189996978002</v>
      </c>
      <c r="C18" s="314">
        <v>25.822839999999999</v>
      </c>
      <c r="D18" s="315">
        <v>-24.367156978002001</v>
      </c>
      <c r="E18" s="316">
        <v>0.51450172454300003</v>
      </c>
      <c r="F18" s="314">
        <v>47.244154737792002</v>
      </c>
      <c r="G18" s="315">
        <v>35.433116053344001</v>
      </c>
      <c r="H18" s="317">
        <v>1.6712400000000001</v>
      </c>
      <c r="I18" s="314">
        <v>16.742239999999999</v>
      </c>
      <c r="J18" s="315">
        <v>-18.690876053343999</v>
      </c>
      <c r="K18" s="318">
        <v>0.35437696140199998</v>
      </c>
    </row>
    <row r="19" spans="1:11" ht="14.4" customHeight="1" thickBot="1" x14ac:dyDescent="0.35">
      <c r="A19" s="336" t="s">
        <v>209</v>
      </c>
      <c r="B19" s="314">
        <v>269.66658376306202</v>
      </c>
      <c r="C19" s="314">
        <v>55.611319999999999</v>
      </c>
      <c r="D19" s="315">
        <v>-214.05526376306199</v>
      </c>
      <c r="E19" s="316">
        <v>0.20622251086400001</v>
      </c>
      <c r="F19" s="314">
        <v>159.42202992537099</v>
      </c>
      <c r="G19" s="315">
        <v>119.566522444028</v>
      </c>
      <c r="H19" s="317">
        <v>9.1680499999999991</v>
      </c>
      <c r="I19" s="314">
        <v>110.44437000000001</v>
      </c>
      <c r="J19" s="315">
        <v>-9.1221524440269999</v>
      </c>
      <c r="K19" s="318">
        <v>0.69277985013499999</v>
      </c>
    </row>
    <row r="20" spans="1:11" ht="14.4" customHeight="1" thickBot="1" x14ac:dyDescent="0.35">
      <c r="A20" s="336" t="s">
        <v>210</v>
      </c>
      <c r="B20" s="314">
        <v>4.9406564584124654E-324</v>
      </c>
      <c r="C20" s="314">
        <v>7.6899999999999996E-2</v>
      </c>
      <c r="D20" s="315">
        <v>7.6899999999999996E-2</v>
      </c>
      <c r="E20" s="326" t="s">
        <v>199</v>
      </c>
      <c r="F20" s="314">
        <v>0</v>
      </c>
      <c r="G20" s="315">
        <v>0</v>
      </c>
      <c r="H20" s="317">
        <v>4.9406564584124654E-324</v>
      </c>
      <c r="I20" s="314">
        <v>4.4465908125712189E-323</v>
      </c>
      <c r="J20" s="315">
        <v>4.4465908125712189E-323</v>
      </c>
      <c r="K20" s="324" t="s">
        <v>193</v>
      </c>
    </row>
    <row r="21" spans="1:11" ht="14.4" customHeight="1" thickBot="1" x14ac:dyDescent="0.35">
      <c r="A21" s="336" t="s">
        <v>211</v>
      </c>
      <c r="B21" s="314">
        <v>23.999998554931999</v>
      </c>
      <c r="C21" s="314">
        <v>22.25611</v>
      </c>
      <c r="D21" s="315">
        <v>-1.743888554932</v>
      </c>
      <c r="E21" s="316">
        <v>0.92733797250200001</v>
      </c>
      <c r="F21" s="314">
        <v>21.802429111466999</v>
      </c>
      <c r="G21" s="315">
        <v>16.351821833599999</v>
      </c>
      <c r="H21" s="317">
        <v>1.3202499999999999</v>
      </c>
      <c r="I21" s="314">
        <v>5.3172499999999996</v>
      </c>
      <c r="J21" s="315">
        <v>-11.034571833599999</v>
      </c>
      <c r="K21" s="318">
        <v>0.24388337523299999</v>
      </c>
    </row>
    <row r="22" spans="1:11" ht="14.4" customHeight="1" thickBot="1" x14ac:dyDescent="0.35">
      <c r="A22" s="336" t="s">
        <v>212</v>
      </c>
      <c r="B22" s="314">
        <v>5.9999996387329997</v>
      </c>
      <c r="C22" s="314">
        <v>12.67961</v>
      </c>
      <c r="D22" s="315">
        <v>6.6796103612659996</v>
      </c>
      <c r="E22" s="316">
        <v>2.1132684605750001</v>
      </c>
      <c r="F22" s="314">
        <v>11.226116815159999</v>
      </c>
      <c r="G22" s="315">
        <v>8.4195876113699999</v>
      </c>
      <c r="H22" s="317">
        <v>1.4078999999999999</v>
      </c>
      <c r="I22" s="314">
        <v>10.793939999999999</v>
      </c>
      <c r="J22" s="315">
        <v>2.3743523886290001</v>
      </c>
      <c r="K22" s="318">
        <v>0.96150255495400005</v>
      </c>
    </row>
    <row r="23" spans="1:11" ht="14.4" customHeight="1" thickBot="1" x14ac:dyDescent="0.35">
      <c r="A23" s="335" t="s">
        <v>213</v>
      </c>
      <c r="B23" s="319">
        <v>150.681590927287</v>
      </c>
      <c r="C23" s="319">
        <v>130.81746999999999</v>
      </c>
      <c r="D23" s="320">
        <v>-19.864120927285999</v>
      </c>
      <c r="E23" s="321">
        <v>0.86817154766500004</v>
      </c>
      <c r="F23" s="319">
        <v>121.43684975246001</v>
      </c>
      <c r="G23" s="320">
        <v>91.077637314344003</v>
      </c>
      <c r="H23" s="322">
        <v>8.2999899999999993</v>
      </c>
      <c r="I23" s="319">
        <v>85.911810000000003</v>
      </c>
      <c r="J23" s="320">
        <v>-5.1658273143439999</v>
      </c>
      <c r="K23" s="325">
        <v>0.70746079279100005</v>
      </c>
    </row>
    <row r="24" spans="1:11" ht="14.4" customHeight="1" thickBot="1" x14ac:dyDescent="0.35">
      <c r="A24" s="336" t="s">
        <v>214</v>
      </c>
      <c r="B24" s="314">
        <v>38.000037711973</v>
      </c>
      <c r="C24" s="314">
        <v>44.313420000000001</v>
      </c>
      <c r="D24" s="315">
        <v>6.3133822880260002</v>
      </c>
      <c r="E24" s="316">
        <v>1.1661414742759999</v>
      </c>
      <c r="F24" s="314">
        <v>42.001901266691</v>
      </c>
      <c r="G24" s="315">
        <v>31.501425950018</v>
      </c>
      <c r="H24" s="317">
        <v>0</v>
      </c>
      <c r="I24" s="314">
        <v>2.0089999999999999</v>
      </c>
      <c r="J24" s="315">
        <v>-29.492425950017999</v>
      </c>
      <c r="K24" s="318">
        <v>4.7831168099000003E-2</v>
      </c>
    </row>
    <row r="25" spans="1:11" ht="14.4" customHeight="1" thickBot="1" x14ac:dyDescent="0.35">
      <c r="A25" s="336" t="s">
        <v>215</v>
      </c>
      <c r="B25" s="314">
        <v>4.0000797591500001</v>
      </c>
      <c r="C25" s="314">
        <v>2.3828900000000002</v>
      </c>
      <c r="D25" s="315">
        <v>-1.61718975915</v>
      </c>
      <c r="E25" s="316">
        <v>0.59571062165599997</v>
      </c>
      <c r="F25" s="314">
        <v>2.2382350860289999</v>
      </c>
      <c r="G25" s="315">
        <v>1.6786763145220001</v>
      </c>
      <c r="H25" s="317">
        <v>0.27453</v>
      </c>
      <c r="I25" s="314">
        <v>2.2776299999999998</v>
      </c>
      <c r="J25" s="315">
        <v>0.59895368547700001</v>
      </c>
      <c r="K25" s="318">
        <v>1.017600883042</v>
      </c>
    </row>
    <row r="26" spans="1:11" ht="14.4" customHeight="1" thickBot="1" x14ac:dyDescent="0.35">
      <c r="A26" s="336" t="s">
        <v>216</v>
      </c>
      <c r="B26" s="314">
        <v>14.999999096831999</v>
      </c>
      <c r="C26" s="314">
        <v>12.06757</v>
      </c>
      <c r="D26" s="315">
        <v>-2.9324290968320001</v>
      </c>
      <c r="E26" s="316">
        <v>0.80450471510599997</v>
      </c>
      <c r="F26" s="314">
        <v>8.0559604235559998</v>
      </c>
      <c r="G26" s="315">
        <v>6.0419703176670003</v>
      </c>
      <c r="H26" s="317">
        <v>0.84379000000000004</v>
      </c>
      <c r="I26" s="314">
        <v>5.6029200000000001</v>
      </c>
      <c r="J26" s="315">
        <v>-0.43905031766699998</v>
      </c>
      <c r="K26" s="318">
        <v>0.69549994108900004</v>
      </c>
    </row>
    <row r="27" spans="1:11" ht="14.4" customHeight="1" thickBot="1" x14ac:dyDescent="0.35">
      <c r="A27" s="336" t="s">
        <v>217</v>
      </c>
      <c r="B27" s="314">
        <v>37.999917711979997</v>
      </c>
      <c r="C27" s="314">
        <v>40.721980000000002</v>
      </c>
      <c r="D27" s="315">
        <v>2.722062288019</v>
      </c>
      <c r="E27" s="316">
        <v>1.0716333732250001</v>
      </c>
      <c r="F27" s="314">
        <v>40.663497180324001</v>
      </c>
      <c r="G27" s="315">
        <v>30.497622885243</v>
      </c>
      <c r="H27" s="317">
        <v>2.73217</v>
      </c>
      <c r="I27" s="314">
        <v>25.402629999999998</v>
      </c>
      <c r="J27" s="315">
        <v>-5.0949928852430002</v>
      </c>
      <c r="K27" s="318">
        <v>0.62470352432599996</v>
      </c>
    </row>
    <row r="28" spans="1:11" ht="14.4" customHeight="1" thickBot="1" x14ac:dyDescent="0.35">
      <c r="A28" s="336" t="s">
        <v>218</v>
      </c>
      <c r="B28" s="314">
        <v>2.2221598662009998</v>
      </c>
      <c r="C28" s="314">
        <v>5.7538400000000003</v>
      </c>
      <c r="D28" s="315">
        <v>3.5316801337979999</v>
      </c>
      <c r="E28" s="316">
        <v>2.5893006563180001</v>
      </c>
      <c r="F28" s="314">
        <v>5.611225015024</v>
      </c>
      <c r="G28" s="315">
        <v>4.2084187612679997</v>
      </c>
      <c r="H28" s="317">
        <v>4.9406564584124654E-324</v>
      </c>
      <c r="I28" s="314">
        <v>1.34114</v>
      </c>
      <c r="J28" s="315">
        <v>-2.867278761268</v>
      </c>
      <c r="K28" s="318">
        <v>0.23901019766699999</v>
      </c>
    </row>
    <row r="29" spans="1:11" ht="14.4" customHeight="1" thickBot="1" x14ac:dyDescent="0.35">
      <c r="A29" s="336" t="s">
        <v>219</v>
      </c>
      <c r="B29" s="314">
        <v>4.9406564584124654E-324</v>
      </c>
      <c r="C29" s="314">
        <v>6.7280000000000006E-2</v>
      </c>
      <c r="D29" s="315">
        <v>6.7280000000000006E-2</v>
      </c>
      <c r="E29" s="326" t="s">
        <v>199</v>
      </c>
      <c r="F29" s="314">
        <v>3.9539959664E-2</v>
      </c>
      <c r="G29" s="315">
        <v>2.9654969747999999E-2</v>
      </c>
      <c r="H29" s="317">
        <v>4.9406564584124654E-324</v>
      </c>
      <c r="I29" s="314">
        <v>5.3350000000000002E-2</v>
      </c>
      <c r="J29" s="315">
        <v>2.3695030251000001E-2</v>
      </c>
      <c r="K29" s="318">
        <v>1.34926794192</v>
      </c>
    </row>
    <row r="30" spans="1:11" ht="14.4" customHeight="1" thickBot="1" x14ac:dyDescent="0.35">
      <c r="A30" s="336" t="s">
        <v>220</v>
      </c>
      <c r="B30" s="314">
        <v>5.9999996387329997</v>
      </c>
      <c r="C30" s="314">
        <v>1.34988</v>
      </c>
      <c r="D30" s="315">
        <v>-4.6501196387329999</v>
      </c>
      <c r="E30" s="316">
        <v>0.224980013546</v>
      </c>
      <c r="F30" s="314">
        <v>1.3603005507629999</v>
      </c>
      <c r="G30" s="315">
        <v>1.0202254130720001</v>
      </c>
      <c r="H30" s="317">
        <v>0.87119999999999997</v>
      </c>
      <c r="I30" s="314">
        <v>0.87119999999999997</v>
      </c>
      <c r="J30" s="315">
        <v>-0.14902541307200001</v>
      </c>
      <c r="K30" s="318">
        <v>0.64044670092199996</v>
      </c>
    </row>
    <row r="31" spans="1:11" ht="14.4" customHeight="1" thickBot="1" x14ac:dyDescent="0.35">
      <c r="A31" s="336" t="s">
        <v>221</v>
      </c>
      <c r="B31" s="314">
        <v>46.459437202623</v>
      </c>
      <c r="C31" s="314">
        <v>24.160609999999998</v>
      </c>
      <c r="D31" s="315">
        <v>-22.298827202622999</v>
      </c>
      <c r="E31" s="316">
        <v>0.52003664819700002</v>
      </c>
      <c r="F31" s="314">
        <v>21.466190270405001</v>
      </c>
      <c r="G31" s="315">
        <v>16.099642702802999</v>
      </c>
      <c r="H31" s="317">
        <v>1.9461599999999999</v>
      </c>
      <c r="I31" s="314">
        <v>26.86572</v>
      </c>
      <c r="J31" s="315">
        <v>10.766077297196</v>
      </c>
      <c r="K31" s="318">
        <v>1.251536470215</v>
      </c>
    </row>
    <row r="32" spans="1:11" ht="14.4" customHeight="1" thickBot="1" x14ac:dyDescent="0.35">
      <c r="A32" s="336" t="s">
        <v>222</v>
      </c>
      <c r="B32" s="314">
        <v>4.9406564584124654E-324</v>
      </c>
      <c r="C32" s="314">
        <v>4.9406564584124654E-324</v>
      </c>
      <c r="D32" s="315">
        <v>0</v>
      </c>
      <c r="E32" s="316">
        <v>1</v>
      </c>
      <c r="F32" s="314">
        <v>4.9406564584124654E-324</v>
      </c>
      <c r="G32" s="315">
        <v>0</v>
      </c>
      <c r="H32" s="317">
        <v>1.6321399999999999</v>
      </c>
      <c r="I32" s="314">
        <v>20.602499999999999</v>
      </c>
      <c r="J32" s="315">
        <v>20.602499999999999</v>
      </c>
      <c r="K32" s="324" t="s">
        <v>199</v>
      </c>
    </row>
    <row r="33" spans="1:11" ht="14.4" customHeight="1" thickBot="1" x14ac:dyDescent="0.35">
      <c r="A33" s="336" t="s">
        <v>223</v>
      </c>
      <c r="B33" s="314">
        <v>0.99995993979099995</v>
      </c>
      <c r="C33" s="314">
        <v>4.9406564584124654E-324</v>
      </c>
      <c r="D33" s="315">
        <v>-0.99995993979099995</v>
      </c>
      <c r="E33" s="316">
        <v>4.9406564584124654E-324</v>
      </c>
      <c r="F33" s="314">
        <v>0</v>
      </c>
      <c r="G33" s="315">
        <v>0</v>
      </c>
      <c r="H33" s="317">
        <v>4.9406564584124654E-324</v>
      </c>
      <c r="I33" s="314">
        <v>0.88571999999999995</v>
      </c>
      <c r="J33" s="315">
        <v>0.88571999999999995</v>
      </c>
      <c r="K33" s="324" t="s">
        <v>193</v>
      </c>
    </row>
    <row r="34" spans="1:11" ht="14.4" customHeight="1" thickBot="1" x14ac:dyDescent="0.35">
      <c r="A34" s="335" t="s">
        <v>224</v>
      </c>
      <c r="B34" s="319">
        <v>24.914038499896002</v>
      </c>
      <c r="C34" s="319">
        <v>14.70417</v>
      </c>
      <c r="D34" s="320">
        <v>-10.209868499896</v>
      </c>
      <c r="E34" s="321">
        <v>0.59019616591099999</v>
      </c>
      <c r="F34" s="319">
        <v>14.499916119238</v>
      </c>
      <c r="G34" s="320">
        <v>10.874937089429</v>
      </c>
      <c r="H34" s="322">
        <v>4.9406564584124654E-324</v>
      </c>
      <c r="I34" s="319">
        <v>10.94514</v>
      </c>
      <c r="J34" s="320">
        <v>7.0202910569999999E-2</v>
      </c>
      <c r="K34" s="325">
        <v>0.75484160804699996</v>
      </c>
    </row>
    <row r="35" spans="1:11" ht="14.4" customHeight="1" thickBot="1" x14ac:dyDescent="0.35">
      <c r="A35" s="336" t="s">
        <v>225</v>
      </c>
      <c r="B35" s="314">
        <v>2.0000398795750001</v>
      </c>
      <c r="C35" s="314">
        <v>0.33400000000000002</v>
      </c>
      <c r="D35" s="315">
        <v>-1.666039879575</v>
      </c>
      <c r="E35" s="316">
        <v>0.166996670121</v>
      </c>
      <c r="F35" s="314">
        <v>0.23540701576</v>
      </c>
      <c r="G35" s="315">
        <v>0.17655526182</v>
      </c>
      <c r="H35" s="317">
        <v>4.9406564584124654E-324</v>
      </c>
      <c r="I35" s="314">
        <v>4.4465908125712189E-323</v>
      </c>
      <c r="J35" s="315">
        <v>-0.17655526182</v>
      </c>
      <c r="K35" s="318">
        <v>1.8774494541967369E-322</v>
      </c>
    </row>
    <row r="36" spans="1:11" ht="14.4" customHeight="1" thickBot="1" x14ac:dyDescent="0.35">
      <c r="A36" s="336" t="s">
        <v>226</v>
      </c>
      <c r="B36" s="314">
        <v>20.000038795774</v>
      </c>
      <c r="C36" s="314">
        <v>12.074400000000001</v>
      </c>
      <c r="D36" s="315">
        <v>-7.9256387957739998</v>
      </c>
      <c r="E36" s="316">
        <v>0.60371882891299999</v>
      </c>
      <c r="F36" s="314">
        <v>11.866344165272</v>
      </c>
      <c r="G36" s="315">
        <v>8.8997581239539993</v>
      </c>
      <c r="H36" s="317">
        <v>4.9406564584124654E-324</v>
      </c>
      <c r="I36" s="314">
        <v>10.536</v>
      </c>
      <c r="J36" s="315">
        <v>1.6362418760449999</v>
      </c>
      <c r="K36" s="318">
        <v>0.88788929878099998</v>
      </c>
    </row>
    <row r="37" spans="1:11" ht="14.4" customHeight="1" thickBot="1" x14ac:dyDescent="0.35">
      <c r="A37" s="336" t="s">
        <v>227</v>
      </c>
      <c r="B37" s="314">
        <v>2.0975998737010002</v>
      </c>
      <c r="C37" s="314">
        <v>2.2957700000000001</v>
      </c>
      <c r="D37" s="315">
        <v>0.19817012629799999</v>
      </c>
      <c r="E37" s="316">
        <v>1.09447470358</v>
      </c>
      <c r="F37" s="314">
        <v>2.398164938206</v>
      </c>
      <c r="G37" s="315">
        <v>1.798623703654</v>
      </c>
      <c r="H37" s="317">
        <v>4.9406564584124654E-324</v>
      </c>
      <c r="I37" s="314">
        <v>0.40914</v>
      </c>
      <c r="J37" s="315">
        <v>-1.389483703654</v>
      </c>
      <c r="K37" s="318">
        <v>0.17060544647299999</v>
      </c>
    </row>
    <row r="38" spans="1:11" ht="14.4" customHeight="1" thickBot="1" x14ac:dyDescent="0.35">
      <c r="A38" s="335" t="s">
        <v>228</v>
      </c>
      <c r="B38" s="319">
        <v>41.740557486752003</v>
      </c>
      <c r="C38" s="319">
        <v>23.152460000000001</v>
      </c>
      <c r="D38" s="320">
        <v>-18.588097486752002</v>
      </c>
      <c r="E38" s="321">
        <v>0.55467538993300003</v>
      </c>
      <c r="F38" s="319">
        <v>22.522095808663</v>
      </c>
      <c r="G38" s="320">
        <v>16.891571856496999</v>
      </c>
      <c r="H38" s="322">
        <v>3.00746</v>
      </c>
      <c r="I38" s="319">
        <v>14.46003</v>
      </c>
      <c r="J38" s="320">
        <v>-2.4315418564970002</v>
      </c>
      <c r="K38" s="325">
        <v>0.64203749610299998</v>
      </c>
    </row>
    <row r="39" spans="1:11" ht="14.4" customHeight="1" thickBot="1" x14ac:dyDescent="0.35">
      <c r="A39" s="336" t="s">
        <v>229</v>
      </c>
      <c r="B39" s="314">
        <v>18.999958855989998</v>
      </c>
      <c r="C39" s="314">
        <v>8.2683700000000009</v>
      </c>
      <c r="D39" s="315">
        <v>-10.731588855989999</v>
      </c>
      <c r="E39" s="316">
        <v>0.43517831078800001</v>
      </c>
      <c r="F39" s="314">
        <v>7.7591193320120002</v>
      </c>
      <c r="G39" s="315">
        <v>5.8193394990089997</v>
      </c>
      <c r="H39" s="317">
        <v>1.8461399999999999</v>
      </c>
      <c r="I39" s="314">
        <v>5.79948</v>
      </c>
      <c r="J39" s="315">
        <v>-1.9859499009000001E-2</v>
      </c>
      <c r="K39" s="318">
        <v>0.74744049573600002</v>
      </c>
    </row>
    <row r="40" spans="1:11" ht="14.4" customHeight="1" thickBot="1" x14ac:dyDescent="0.35">
      <c r="A40" s="336" t="s">
        <v>230</v>
      </c>
      <c r="B40" s="314">
        <v>22.740598630762001</v>
      </c>
      <c r="C40" s="314">
        <v>14.88409</v>
      </c>
      <c r="D40" s="315">
        <v>-7.8565086307619998</v>
      </c>
      <c r="E40" s="316">
        <v>0.65451619113699999</v>
      </c>
      <c r="F40" s="314">
        <v>14.762976476651</v>
      </c>
      <c r="G40" s="315">
        <v>11.072232357488</v>
      </c>
      <c r="H40" s="317">
        <v>1.1613199999999999</v>
      </c>
      <c r="I40" s="314">
        <v>8.6605500000000006</v>
      </c>
      <c r="J40" s="315">
        <v>-2.411682357488</v>
      </c>
      <c r="K40" s="318">
        <v>0.58663982928400005</v>
      </c>
    </row>
    <row r="41" spans="1:11" ht="14.4" customHeight="1" thickBot="1" x14ac:dyDescent="0.35">
      <c r="A41" s="335" t="s">
        <v>231</v>
      </c>
      <c r="B41" s="319">
        <v>4.9406564584124654E-324</v>
      </c>
      <c r="C41" s="319">
        <v>6.6079999999999997</v>
      </c>
      <c r="D41" s="320">
        <v>6.6079999999999997</v>
      </c>
      <c r="E41" s="327" t="s">
        <v>199</v>
      </c>
      <c r="F41" s="319">
        <v>0</v>
      </c>
      <c r="G41" s="320">
        <v>0</v>
      </c>
      <c r="H41" s="322">
        <v>4.9406564584124654E-324</v>
      </c>
      <c r="I41" s="319">
        <v>4.4465908125712189E-323</v>
      </c>
      <c r="J41" s="320">
        <v>4.4465908125712189E-323</v>
      </c>
      <c r="K41" s="323" t="s">
        <v>193</v>
      </c>
    </row>
    <row r="42" spans="1:11" ht="14.4" customHeight="1" thickBot="1" x14ac:dyDescent="0.35">
      <c r="A42" s="336" t="s">
        <v>232</v>
      </c>
      <c r="B42" s="314">
        <v>4.9406564584124654E-324</v>
      </c>
      <c r="C42" s="314">
        <v>6.6079999999999997</v>
      </c>
      <c r="D42" s="315">
        <v>6.6079999999999997</v>
      </c>
      <c r="E42" s="326" t="s">
        <v>199</v>
      </c>
      <c r="F42" s="314">
        <v>0</v>
      </c>
      <c r="G42" s="315">
        <v>0</v>
      </c>
      <c r="H42" s="317">
        <v>4.9406564584124654E-324</v>
      </c>
      <c r="I42" s="314">
        <v>4.4465908125712189E-323</v>
      </c>
      <c r="J42" s="315">
        <v>4.4465908125712189E-323</v>
      </c>
      <c r="K42" s="324" t="s">
        <v>193</v>
      </c>
    </row>
    <row r="43" spans="1:11" ht="14.4" customHeight="1" thickBot="1" x14ac:dyDescent="0.35">
      <c r="A43" s="334" t="s">
        <v>58</v>
      </c>
      <c r="B43" s="314">
        <v>256.091834580414</v>
      </c>
      <c r="C43" s="314">
        <v>253.20699999999999</v>
      </c>
      <c r="D43" s="315">
        <v>-2.884834580413</v>
      </c>
      <c r="E43" s="316">
        <v>0.98873515594399997</v>
      </c>
      <c r="F43" s="314">
        <v>259.55638851803701</v>
      </c>
      <c r="G43" s="315">
        <v>194.66729138852801</v>
      </c>
      <c r="H43" s="317">
        <v>17.181999999999999</v>
      </c>
      <c r="I43" s="314">
        <v>184.49100000000001</v>
      </c>
      <c r="J43" s="315">
        <v>-10.176291388527</v>
      </c>
      <c r="K43" s="318">
        <v>0.71079352372399995</v>
      </c>
    </row>
    <row r="44" spans="1:11" ht="14.4" customHeight="1" thickBot="1" x14ac:dyDescent="0.35">
      <c r="A44" s="335" t="s">
        <v>233</v>
      </c>
      <c r="B44" s="319">
        <v>256.091834580414</v>
      </c>
      <c r="C44" s="319">
        <v>253.20699999999999</v>
      </c>
      <c r="D44" s="320">
        <v>-2.884834580413</v>
      </c>
      <c r="E44" s="321">
        <v>0.98873515594399997</v>
      </c>
      <c r="F44" s="319">
        <v>259.55638851803701</v>
      </c>
      <c r="G44" s="320">
        <v>194.66729138852801</v>
      </c>
      <c r="H44" s="322">
        <v>17.181999999999999</v>
      </c>
      <c r="I44" s="319">
        <v>184.49100000000001</v>
      </c>
      <c r="J44" s="320">
        <v>-10.176291388527</v>
      </c>
      <c r="K44" s="325">
        <v>0.71079352372399995</v>
      </c>
    </row>
    <row r="45" spans="1:11" ht="14.4" customHeight="1" thickBot="1" x14ac:dyDescent="0.35">
      <c r="A45" s="336" t="s">
        <v>234</v>
      </c>
      <c r="B45" s="314">
        <v>69.090835839959993</v>
      </c>
      <c r="C45" s="314">
        <v>74.837999999999994</v>
      </c>
      <c r="D45" s="315">
        <v>5.7471641600390004</v>
      </c>
      <c r="E45" s="316">
        <v>1.083182727349</v>
      </c>
      <c r="F45" s="314">
        <v>73.544772511204002</v>
      </c>
      <c r="G45" s="315">
        <v>55.158579383403001</v>
      </c>
      <c r="H45" s="317">
        <v>6.0789999999999997</v>
      </c>
      <c r="I45" s="314">
        <v>56.213999999999999</v>
      </c>
      <c r="J45" s="315">
        <v>1.0554206165960001</v>
      </c>
      <c r="K45" s="318">
        <v>0.764350722431</v>
      </c>
    </row>
    <row r="46" spans="1:11" ht="14.4" customHeight="1" thickBot="1" x14ac:dyDescent="0.35">
      <c r="A46" s="336" t="s">
        <v>235</v>
      </c>
      <c r="B46" s="314">
        <v>77.999995303529005</v>
      </c>
      <c r="C46" s="314">
        <v>80.296999999999997</v>
      </c>
      <c r="D46" s="315">
        <v>2.2970046964700002</v>
      </c>
      <c r="E46" s="316">
        <v>1.0294487799330001</v>
      </c>
      <c r="F46" s="314">
        <v>78.003352435707995</v>
      </c>
      <c r="G46" s="315">
        <v>58.502514326780997</v>
      </c>
      <c r="H46" s="317">
        <v>5.8810000000000002</v>
      </c>
      <c r="I46" s="314">
        <v>59.073999999999998</v>
      </c>
      <c r="J46" s="315">
        <v>0.57148567321800003</v>
      </c>
      <c r="K46" s="318">
        <v>0.75732642450999998</v>
      </c>
    </row>
    <row r="47" spans="1:11" ht="14.4" customHeight="1" thickBot="1" x14ac:dyDescent="0.35">
      <c r="A47" s="336" t="s">
        <v>236</v>
      </c>
      <c r="B47" s="314">
        <v>109.001003436923</v>
      </c>
      <c r="C47" s="314">
        <v>98.072000000000003</v>
      </c>
      <c r="D47" s="315">
        <v>-10.929003436923001</v>
      </c>
      <c r="E47" s="316">
        <v>0.89973483644800001</v>
      </c>
      <c r="F47" s="314">
        <v>108.008263571123</v>
      </c>
      <c r="G47" s="315">
        <v>81.006197678342005</v>
      </c>
      <c r="H47" s="317">
        <v>5.2220000000000004</v>
      </c>
      <c r="I47" s="314">
        <v>69.203000000000003</v>
      </c>
      <c r="J47" s="315">
        <v>-11.803197678342</v>
      </c>
      <c r="K47" s="318">
        <v>0.64071949415600005</v>
      </c>
    </row>
    <row r="48" spans="1:11" ht="14.4" customHeight="1" thickBot="1" x14ac:dyDescent="0.35">
      <c r="A48" s="337" t="s">
        <v>237</v>
      </c>
      <c r="B48" s="319">
        <v>871.62725751831204</v>
      </c>
      <c r="C48" s="319">
        <v>1040.94013</v>
      </c>
      <c r="D48" s="320">
        <v>169.312872481688</v>
      </c>
      <c r="E48" s="321">
        <v>1.1942491713300001</v>
      </c>
      <c r="F48" s="319">
        <v>930.66133483214401</v>
      </c>
      <c r="G48" s="320">
        <v>697.99600112410803</v>
      </c>
      <c r="H48" s="322">
        <v>262.49045000000001</v>
      </c>
      <c r="I48" s="319">
        <v>1111.4555499999999</v>
      </c>
      <c r="J48" s="320">
        <v>413.45954887589198</v>
      </c>
      <c r="K48" s="325">
        <v>1.1942642381290001</v>
      </c>
    </row>
    <row r="49" spans="1:11" ht="14.4" customHeight="1" thickBot="1" x14ac:dyDescent="0.35">
      <c r="A49" s="334" t="s">
        <v>61</v>
      </c>
      <c r="B49" s="314">
        <v>188.03502867819299</v>
      </c>
      <c r="C49" s="314">
        <v>161.85668999999999</v>
      </c>
      <c r="D49" s="315">
        <v>-26.178338678191999</v>
      </c>
      <c r="E49" s="316">
        <v>0.86077945762399999</v>
      </c>
      <c r="F49" s="314">
        <v>107.24972122446</v>
      </c>
      <c r="G49" s="315">
        <v>80.437290918344004</v>
      </c>
      <c r="H49" s="317">
        <v>2.7297600000000002</v>
      </c>
      <c r="I49" s="314">
        <v>48.454079999999998</v>
      </c>
      <c r="J49" s="315">
        <v>-31.983210918344</v>
      </c>
      <c r="K49" s="318">
        <v>0.45178746803999997</v>
      </c>
    </row>
    <row r="50" spans="1:11" ht="14.4" customHeight="1" thickBot="1" x14ac:dyDescent="0.35">
      <c r="A50" s="335" t="s">
        <v>238</v>
      </c>
      <c r="B50" s="319">
        <v>188.03502867819299</v>
      </c>
      <c r="C50" s="319">
        <v>161.85668999999999</v>
      </c>
      <c r="D50" s="320">
        <v>-26.178338678191999</v>
      </c>
      <c r="E50" s="321">
        <v>0.86077945762399999</v>
      </c>
      <c r="F50" s="319">
        <v>107.24972122446</v>
      </c>
      <c r="G50" s="320">
        <v>80.437290918344004</v>
      </c>
      <c r="H50" s="322">
        <v>2.7297600000000002</v>
      </c>
      <c r="I50" s="319">
        <v>48.454079999999998</v>
      </c>
      <c r="J50" s="320">
        <v>-31.983210918344</v>
      </c>
      <c r="K50" s="325">
        <v>0.45178746803999997</v>
      </c>
    </row>
    <row r="51" spans="1:11" ht="14.4" customHeight="1" thickBot="1" x14ac:dyDescent="0.35">
      <c r="A51" s="336" t="s">
        <v>239</v>
      </c>
      <c r="B51" s="314">
        <v>150.034990966219</v>
      </c>
      <c r="C51" s="314">
        <v>38.3932</v>
      </c>
      <c r="D51" s="315">
        <v>-111.64179096621901</v>
      </c>
      <c r="E51" s="316">
        <v>0.25589497324999999</v>
      </c>
      <c r="F51" s="314">
        <v>32.669930261422003</v>
      </c>
      <c r="G51" s="315">
        <v>24.502447696066</v>
      </c>
      <c r="H51" s="317">
        <v>4.9406564584124654E-324</v>
      </c>
      <c r="I51" s="314">
        <v>18.673570000000002</v>
      </c>
      <c r="J51" s="315">
        <v>-5.8288776960659998</v>
      </c>
      <c r="K51" s="318">
        <v>0.57158279342999996</v>
      </c>
    </row>
    <row r="52" spans="1:11" ht="14.4" customHeight="1" thickBot="1" x14ac:dyDescent="0.35">
      <c r="A52" s="336" t="s">
        <v>240</v>
      </c>
      <c r="B52" s="314">
        <v>4.9406564584124654E-324</v>
      </c>
      <c r="C52" s="314">
        <v>7.2</v>
      </c>
      <c r="D52" s="315">
        <v>7.2</v>
      </c>
      <c r="E52" s="326" t="s">
        <v>199</v>
      </c>
      <c r="F52" s="314">
        <v>0</v>
      </c>
      <c r="G52" s="315">
        <v>0</v>
      </c>
      <c r="H52" s="317">
        <v>4.9406564584124654E-324</v>
      </c>
      <c r="I52" s="314">
        <v>4.4465908125712189E-323</v>
      </c>
      <c r="J52" s="315">
        <v>4.4465908125712189E-323</v>
      </c>
      <c r="K52" s="324" t="s">
        <v>193</v>
      </c>
    </row>
    <row r="53" spans="1:11" ht="14.4" customHeight="1" thickBot="1" x14ac:dyDescent="0.35">
      <c r="A53" s="336" t="s">
        <v>241</v>
      </c>
      <c r="B53" s="314">
        <v>4.9406564584124654E-324</v>
      </c>
      <c r="C53" s="314">
        <v>25.434000000000001</v>
      </c>
      <c r="D53" s="315">
        <v>25.434000000000001</v>
      </c>
      <c r="E53" s="326" t="s">
        <v>199</v>
      </c>
      <c r="F53" s="314">
        <v>21.583872254721001</v>
      </c>
      <c r="G53" s="315">
        <v>16.187904191041</v>
      </c>
      <c r="H53" s="317">
        <v>4.9406564584124654E-324</v>
      </c>
      <c r="I53" s="314">
        <v>4.4465908125712189E-323</v>
      </c>
      <c r="J53" s="315">
        <v>-16.187904191041</v>
      </c>
      <c r="K53" s="318">
        <v>0</v>
      </c>
    </row>
    <row r="54" spans="1:11" ht="14.4" customHeight="1" thickBot="1" x14ac:dyDescent="0.35">
      <c r="A54" s="336" t="s">
        <v>242</v>
      </c>
      <c r="B54" s="314">
        <v>10.000079397883001</v>
      </c>
      <c r="C54" s="314">
        <v>45.037280000000003</v>
      </c>
      <c r="D54" s="315">
        <v>35.037200602116002</v>
      </c>
      <c r="E54" s="316">
        <v>4.5036922416360001</v>
      </c>
      <c r="F54" s="314">
        <v>24.997983976722001</v>
      </c>
      <c r="G54" s="315">
        <v>18.748487982541</v>
      </c>
      <c r="H54" s="317">
        <v>4.9406564584124654E-324</v>
      </c>
      <c r="I54" s="314">
        <v>8.5879799999999999</v>
      </c>
      <c r="J54" s="315">
        <v>-10.160507982541001</v>
      </c>
      <c r="K54" s="318">
        <v>0.34354690394199999</v>
      </c>
    </row>
    <row r="55" spans="1:11" ht="14.4" customHeight="1" thickBot="1" x14ac:dyDescent="0.35">
      <c r="A55" s="336" t="s">
        <v>243</v>
      </c>
      <c r="B55" s="314">
        <v>27.999958314090001</v>
      </c>
      <c r="C55" s="314">
        <v>45.792209999999997</v>
      </c>
      <c r="D55" s="315">
        <v>17.792251685909999</v>
      </c>
      <c r="E55" s="316">
        <v>1.6354385062400001</v>
      </c>
      <c r="F55" s="314">
        <v>27.997934731592999</v>
      </c>
      <c r="G55" s="315">
        <v>20.998451048694001</v>
      </c>
      <c r="H55" s="317">
        <v>2.7297600000000002</v>
      </c>
      <c r="I55" s="314">
        <v>21.192530000000001</v>
      </c>
      <c r="J55" s="315">
        <v>0.194078951305</v>
      </c>
      <c r="K55" s="318">
        <v>0.75693190241200003</v>
      </c>
    </row>
    <row r="56" spans="1:11" ht="14.4" customHeight="1" thickBot="1" x14ac:dyDescent="0.35">
      <c r="A56" s="338" t="s">
        <v>62</v>
      </c>
      <c r="B56" s="319">
        <v>39.999957591555997</v>
      </c>
      <c r="C56" s="319">
        <v>36.44</v>
      </c>
      <c r="D56" s="320">
        <v>-3.559957591556</v>
      </c>
      <c r="E56" s="321">
        <v>0.91100096585300006</v>
      </c>
      <c r="F56" s="319">
        <v>0</v>
      </c>
      <c r="G56" s="320">
        <v>0</v>
      </c>
      <c r="H56" s="322">
        <v>3.67</v>
      </c>
      <c r="I56" s="319">
        <v>86.816000000000003</v>
      </c>
      <c r="J56" s="320">
        <v>86.816000000000003</v>
      </c>
      <c r="K56" s="323" t="s">
        <v>193</v>
      </c>
    </row>
    <row r="57" spans="1:11" ht="14.4" customHeight="1" thickBot="1" x14ac:dyDescent="0.35">
      <c r="A57" s="335" t="s">
        <v>244</v>
      </c>
      <c r="B57" s="319">
        <v>39.999957591555997</v>
      </c>
      <c r="C57" s="319">
        <v>14.38</v>
      </c>
      <c r="D57" s="320">
        <v>-25.619957591555998</v>
      </c>
      <c r="E57" s="321">
        <v>0.35950038114600003</v>
      </c>
      <c r="F57" s="319">
        <v>0</v>
      </c>
      <c r="G57" s="320">
        <v>0</v>
      </c>
      <c r="H57" s="322">
        <v>3.67</v>
      </c>
      <c r="I57" s="319">
        <v>36.328000000000003</v>
      </c>
      <c r="J57" s="320">
        <v>36.328000000000003</v>
      </c>
      <c r="K57" s="323" t="s">
        <v>193</v>
      </c>
    </row>
    <row r="58" spans="1:11" ht="14.4" customHeight="1" thickBot="1" x14ac:dyDescent="0.35">
      <c r="A58" s="336" t="s">
        <v>245</v>
      </c>
      <c r="B58" s="314">
        <v>39.999957591555997</v>
      </c>
      <c r="C58" s="314">
        <v>11.34</v>
      </c>
      <c r="D58" s="315">
        <v>-28.659957591556001</v>
      </c>
      <c r="E58" s="316">
        <v>0.28350030056999997</v>
      </c>
      <c r="F58" s="314">
        <v>0</v>
      </c>
      <c r="G58" s="315">
        <v>0</v>
      </c>
      <c r="H58" s="317">
        <v>3.67</v>
      </c>
      <c r="I58" s="314">
        <v>35.927999999999997</v>
      </c>
      <c r="J58" s="315">
        <v>35.927999999999997</v>
      </c>
      <c r="K58" s="324" t="s">
        <v>193</v>
      </c>
    </row>
    <row r="59" spans="1:11" ht="14.4" customHeight="1" thickBot="1" x14ac:dyDescent="0.35">
      <c r="A59" s="336" t="s">
        <v>246</v>
      </c>
      <c r="B59" s="314">
        <v>4.9406564584124654E-324</v>
      </c>
      <c r="C59" s="314">
        <v>3.04</v>
      </c>
      <c r="D59" s="315">
        <v>3.04</v>
      </c>
      <c r="E59" s="326" t="s">
        <v>199</v>
      </c>
      <c r="F59" s="314">
        <v>0</v>
      </c>
      <c r="G59" s="315">
        <v>0</v>
      </c>
      <c r="H59" s="317">
        <v>4.9406564584124654E-324</v>
      </c>
      <c r="I59" s="314">
        <v>0.4</v>
      </c>
      <c r="J59" s="315">
        <v>0.4</v>
      </c>
      <c r="K59" s="324" t="s">
        <v>193</v>
      </c>
    </row>
    <row r="60" spans="1:11" ht="14.4" customHeight="1" thickBot="1" x14ac:dyDescent="0.35">
      <c r="A60" s="335" t="s">
        <v>247</v>
      </c>
      <c r="B60" s="319">
        <v>4.9406564584124654E-324</v>
      </c>
      <c r="C60" s="319">
        <v>22.06</v>
      </c>
      <c r="D60" s="320">
        <v>22.06</v>
      </c>
      <c r="E60" s="327" t="s">
        <v>199</v>
      </c>
      <c r="F60" s="319">
        <v>0</v>
      </c>
      <c r="G60" s="320">
        <v>0</v>
      </c>
      <c r="H60" s="322">
        <v>4.9406564584124654E-324</v>
      </c>
      <c r="I60" s="319">
        <v>50.488</v>
      </c>
      <c r="J60" s="320">
        <v>50.488</v>
      </c>
      <c r="K60" s="323" t="s">
        <v>193</v>
      </c>
    </row>
    <row r="61" spans="1:11" ht="14.4" customHeight="1" thickBot="1" x14ac:dyDescent="0.35">
      <c r="A61" s="336" t="s">
        <v>248</v>
      </c>
      <c r="B61" s="314">
        <v>4.9406564584124654E-324</v>
      </c>
      <c r="C61" s="314">
        <v>22.06</v>
      </c>
      <c r="D61" s="315">
        <v>22.06</v>
      </c>
      <c r="E61" s="326" t="s">
        <v>199</v>
      </c>
      <c r="F61" s="314">
        <v>0</v>
      </c>
      <c r="G61" s="315">
        <v>0</v>
      </c>
      <c r="H61" s="317">
        <v>4.9406564584124654E-324</v>
      </c>
      <c r="I61" s="314">
        <v>50.488</v>
      </c>
      <c r="J61" s="315">
        <v>50.488</v>
      </c>
      <c r="K61" s="324" t="s">
        <v>193</v>
      </c>
    </row>
    <row r="62" spans="1:11" ht="14.4" customHeight="1" thickBot="1" x14ac:dyDescent="0.35">
      <c r="A62" s="334" t="s">
        <v>63</v>
      </c>
      <c r="B62" s="314">
        <v>643.59227124856295</v>
      </c>
      <c r="C62" s="314">
        <v>842.64344000000006</v>
      </c>
      <c r="D62" s="315">
        <v>199.05116875143699</v>
      </c>
      <c r="E62" s="316">
        <v>1.309281477798</v>
      </c>
      <c r="F62" s="314">
        <v>823.41161360768501</v>
      </c>
      <c r="G62" s="315">
        <v>617.55871020576399</v>
      </c>
      <c r="H62" s="317">
        <v>256.09069</v>
      </c>
      <c r="I62" s="314">
        <v>976.18547000000001</v>
      </c>
      <c r="J62" s="315">
        <v>358.62675979423602</v>
      </c>
      <c r="K62" s="318">
        <v>1.185537650753</v>
      </c>
    </row>
    <row r="63" spans="1:11" ht="14.4" customHeight="1" thickBot="1" x14ac:dyDescent="0.35">
      <c r="A63" s="335" t="s">
        <v>249</v>
      </c>
      <c r="B63" s="319">
        <v>20.230578781893001</v>
      </c>
      <c r="C63" s="319">
        <v>27.411000000000001</v>
      </c>
      <c r="D63" s="320">
        <v>7.1804212181059999</v>
      </c>
      <c r="E63" s="321">
        <v>1.354929104872</v>
      </c>
      <c r="F63" s="319">
        <v>26.294098037716999</v>
      </c>
      <c r="G63" s="320">
        <v>19.720573528288</v>
      </c>
      <c r="H63" s="322">
        <v>7.2600300000000004</v>
      </c>
      <c r="I63" s="319">
        <v>32.845480000000002</v>
      </c>
      <c r="J63" s="320">
        <v>13.124906471711</v>
      </c>
      <c r="K63" s="325">
        <v>1.2491578890770001</v>
      </c>
    </row>
    <row r="64" spans="1:11" ht="14.4" customHeight="1" thickBot="1" x14ac:dyDescent="0.35">
      <c r="A64" s="336" t="s">
        <v>250</v>
      </c>
      <c r="B64" s="314">
        <v>20.230578781893001</v>
      </c>
      <c r="C64" s="314">
        <v>27.411000000000001</v>
      </c>
      <c r="D64" s="315">
        <v>7.1804212181059999</v>
      </c>
      <c r="E64" s="316">
        <v>1.354929104872</v>
      </c>
      <c r="F64" s="314">
        <v>26.294098037716999</v>
      </c>
      <c r="G64" s="315">
        <v>19.720573528288</v>
      </c>
      <c r="H64" s="317">
        <v>7.2600300000000004</v>
      </c>
      <c r="I64" s="314">
        <v>32.845480000000002</v>
      </c>
      <c r="J64" s="315">
        <v>13.124906471711</v>
      </c>
      <c r="K64" s="318">
        <v>1.2491578890770001</v>
      </c>
    </row>
    <row r="65" spans="1:11" ht="14.4" customHeight="1" thickBot="1" x14ac:dyDescent="0.35">
      <c r="A65" s="335" t="s">
        <v>251</v>
      </c>
      <c r="B65" s="319">
        <v>85.230474868173999</v>
      </c>
      <c r="C65" s="319">
        <v>66.91189</v>
      </c>
      <c r="D65" s="320">
        <v>-18.318584868174</v>
      </c>
      <c r="E65" s="321">
        <v>0.78507001285</v>
      </c>
      <c r="F65" s="319">
        <v>69.914047366019005</v>
      </c>
      <c r="G65" s="320">
        <v>52.435535524514002</v>
      </c>
      <c r="H65" s="322">
        <v>6.8801199999999998</v>
      </c>
      <c r="I65" s="319">
        <v>61.39902</v>
      </c>
      <c r="J65" s="320">
        <v>8.963484475485</v>
      </c>
      <c r="K65" s="325">
        <v>0.87820720317500001</v>
      </c>
    </row>
    <row r="66" spans="1:11" ht="14.4" customHeight="1" thickBot="1" x14ac:dyDescent="0.35">
      <c r="A66" s="336" t="s">
        <v>252</v>
      </c>
      <c r="B66" s="314">
        <v>65.230436072399002</v>
      </c>
      <c r="C66" s="314">
        <v>46.117899999999999</v>
      </c>
      <c r="D66" s="315">
        <v>-19.112536072398999</v>
      </c>
      <c r="E66" s="316">
        <v>0.70699971940700002</v>
      </c>
      <c r="F66" s="314">
        <v>53.25177214024</v>
      </c>
      <c r="G66" s="315">
        <v>39.938829105179998</v>
      </c>
      <c r="H66" s="317">
        <v>4.8487999999999998</v>
      </c>
      <c r="I66" s="314">
        <v>43.215600000000002</v>
      </c>
      <c r="J66" s="315">
        <v>3.2767708948190002</v>
      </c>
      <c r="K66" s="318">
        <v>0.811533555844</v>
      </c>
    </row>
    <row r="67" spans="1:11" ht="14.4" customHeight="1" thickBot="1" x14ac:dyDescent="0.35">
      <c r="A67" s="336" t="s">
        <v>253</v>
      </c>
      <c r="B67" s="314">
        <v>20.000038795774</v>
      </c>
      <c r="C67" s="314">
        <v>20.793990000000001</v>
      </c>
      <c r="D67" s="315">
        <v>0.79395120422499998</v>
      </c>
      <c r="E67" s="316">
        <v>1.039697483206</v>
      </c>
      <c r="F67" s="314">
        <v>16.662275225778998</v>
      </c>
      <c r="G67" s="315">
        <v>12.496706419334</v>
      </c>
      <c r="H67" s="317">
        <v>2.03132</v>
      </c>
      <c r="I67" s="314">
        <v>18.183420000000002</v>
      </c>
      <c r="J67" s="315">
        <v>5.6867135806649998</v>
      </c>
      <c r="K67" s="318">
        <v>1.091292740853</v>
      </c>
    </row>
    <row r="68" spans="1:11" ht="14.4" customHeight="1" thickBot="1" x14ac:dyDescent="0.35">
      <c r="A68" s="335" t="s">
        <v>254</v>
      </c>
      <c r="B68" s="319">
        <v>17.093398970786001</v>
      </c>
      <c r="C68" s="319">
        <v>20.956199999999999</v>
      </c>
      <c r="D68" s="320">
        <v>3.8628010292130002</v>
      </c>
      <c r="E68" s="321">
        <v>1.225982031766</v>
      </c>
      <c r="F68" s="319">
        <v>20.029938410267</v>
      </c>
      <c r="G68" s="320">
        <v>15.0224538077</v>
      </c>
      <c r="H68" s="322">
        <v>2.6135999999999999</v>
      </c>
      <c r="I68" s="319">
        <v>21.69792</v>
      </c>
      <c r="J68" s="320">
        <v>6.675466192299</v>
      </c>
      <c r="K68" s="325">
        <v>1.083274424292</v>
      </c>
    </row>
    <row r="69" spans="1:11" ht="14.4" customHeight="1" thickBot="1" x14ac:dyDescent="0.35">
      <c r="A69" s="336" t="s">
        <v>255</v>
      </c>
      <c r="B69" s="314">
        <v>6.0934796331039998</v>
      </c>
      <c r="C69" s="314">
        <v>4.1849999999999996</v>
      </c>
      <c r="D69" s="315">
        <v>-1.9084796331039999</v>
      </c>
      <c r="E69" s="316">
        <v>0.68679970263000001</v>
      </c>
      <c r="F69" s="314">
        <v>3.7371913255770002</v>
      </c>
      <c r="G69" s="315">
        <v>2.8028934941819998</v>
      </c>
      <c r="H69" s="317">
        <v>4.9406564584124654E-324</v>
      </c>
      <c r="I69" s="314">
        <v>2.7</v>
      </c>
      <c r="J69" s="315">
        <v>-0.102893494182</v>
      </c>
      <c r="K69" s="318">
        <v>0.72246769426000002</v>
      </c>
    </row>
    <row r="70" spans="1:11" ht="14.4" customHeight="1" thickBot="1" x14ac:dyDescent="0.35">
      <c r="A70" s="336" t="s">
        <v>256</v>
      </c>
      <c r="B70" s="314">
        <v>10.999919337682</v>
      </c>
      <c r="C70" s="314">
        <v>16.7712</v>
      </c>
      <c r="D70" s="315">
        <v>5.7712806623170003</v>
      </c>
      <c r="E70" s="316">
        <v>1.5246657257330001</v>
      </c>
      <c r="F70" s="314">
        <v>16.292747084689999</v>
      </c>
      <c r="G70" s="315">
        <v>12.219560313517</v>
      </c>
      <c r="H70" s="317">
        <v>2.6135999999999999</v>
      </c>
      <c r="I70" s="314">
        <v>18.997920000000001</v>
      </c>
      <c r="J70" s="315">
        <v>6.7783596864820002</v>
      </c>
      <c r="K70" s="318">
        <v>1.1660354083469999</v>
      </c>
    </row>
    <row r="71" spans="1:11" ht="14.4" customHeight="1" thickBot="1" x14ac:dyDescent="0.35">
      <c r="A71" s="335" t="s">
        <v>257</v>
      </c>
      <c r="B71" s="319">
        <v>351.65157882665</v>
      </c>
      <c r="C71" s="319">
        <v>345.92541</v>
      </c>
      <c r="D71" s="320">
        <v>-5.7261688266500004</v>
      </c>
      <c r="E71" s="321">
        <v>0.98371635683799996</v>
      </c>
      <c r="F71" s="319">
        <v>333.94389081759402</v>
      </c>
      <c r="G71" s="320">
        <v>250.457918113196</v>
      </c>
      <c r="H71" s="322">
        <v>29.596240000000002</v>
      </c>
      <c r="I71" s="319">
        <v>260.83075000000002</v>
      </c>
      <c r="J71" s="320">
        <v>10.372831886804001</v>
      </c>
      <c r="K71" s="325">
        <v>0.78106160098099997</v>
      </c>
    </row>
    <row r="72" spans="1:11" ht="14.4" customHeight="1" thickBot="1" x14ac:dyDescent="0.35">
      <c r="A72" s="336" t="s">
        <v>258</v>
      </c>
      <c r="B72" s="314">
        <v>309.99994133454402</v>
      </c>
      <c r="C72" s="314">
        <v>308.98930000000001</v>
      </c>
      <c r="D72" s="315">
        <v>-1.0106413345430001</v>
      </c>
      <c r="E72" s="316">
        <v>0.99673986604499998</v>
      </c>
      <c r="F72" s="314">
        <v>297.00030157967899</v>
      </c>
      <c r="G72" s="315">
        <v>222.75022618475899</v>
      </c>
      <c r="H72" s="317">
        <v>25.70401</v>
      </c>
      <c r="I72" s="314">
        <v>234.99029100000001</v>
      </c>
      <c r="J72" s="315">
        <v>12.24006481524</v>
      </c>
      <c r="K72" s="318">
        <v>0.79121229759699996</v>
      </c>
    </row>
    <row r="73" spans="1:11" ht="14.4" customHeight="1" thickBot="1" x14ac:dyDescent="0.35">
      <c r="A73" s="336" t="s">
        <v>259</v>
      </c>
      <c r="B73" s="314">
        <v>0.74423995518800001</v>
      </c>
      <c r="C73" s="314">
        <v>0.18</v>
      </c>
      <c r="D73" s="315">
        <v>-0.56423995518799996</v>
      </c>
      <c r="E73" s="316">
        <v>0.24185747989600001</v>
      </c>
      <c r="F73" s="314">
        <v>0.17856760082299999</v>
      </c>
      <c r="G73" s="315">
        <v>0.13392570061699999</v>
      </c>
      <c r="H73" s="317">
        <v>0.182</v>
      </c>
      <c r="I73" s="314">
        <v>0.36399999999999999</v>
      </c>
      <c r="J73" s="315">
        <v>0.230074299382</v>
      </c>
      <c r="K73" s="318">
        <v>2.0384436948300002</v>
      </c>
    </row>
    <row r="74" spans="1:11" ht="14.4" customHeight="1" thickBot="1" x14ac:dyDescent="0.35">
      <c r="A74" s="336" t="s">
        <v>260</v>
      </c>
      <c r="B74" s="314">
        <v>40.907397536917998</v>
      </c>
      <c r="C74" s="314">
        <v>36.75611</v>
      </c>
      <c r="D74" s="315">
        <v>-4.1512875369179998</v>
      </c>
      <c r="E74" s="316">
        <v>0.898519881809</v>
      </c>
      <c r="F74" s="314">
        <v>36.765021637091003</v>
      </c>
      <c r="G74" s="315">
        <v>27.573766227817998</v>
      </c>
      <c r="H74" s="317">
        <v>3.7102300000000001</v>
      </c>
      <c r="I74" s="314">
        <v>25.476458999999998</v>
      </c>
      <c r="J74" s="315">
        <v>-2.0973072278179998</v>
      </c>
      <c r="K74" s="318">
        <v>0.69295373334599997</v>
      </c>
    </row>
    <row r="75" spans="1:11" ht="14.4" customHeight="1" thickBot="1" x14ac:dyDescent="0.35">
      <c r="A75" s="335" t="s">
        <v>261</v>
      </c>
      <c r="B75" s="319">
        <v>169.32250980489499</v>
      </c>
      <c r="C75" s="319">
        <v>379.71190999999999</v>
      </c>
      <c r="D75" s="320">
        <v>210.389400195105</v>
      </c>
      <c r="E75" s="321">
        <v>2.2425365088050002</v>
      </c>
      <c r="F75" s="319">
        <v>373.15439503096701</v>
      </c>
      <c r="G75" s="320">
        <v>279.86579627322499</v>
      </c>
      <c r="H75" s="322">
        <v>187.19239999999999</v>
      </c>
      <c r="I75" s="319">
        <v>576.86400000000003</v>
      </c>
      <c r="J75" s="320">
        <v>296.99820372677499</v>
      </c>
      <c r="K75" s="325">
        <v>1.5459123828679999</v>
      </c>
    </row>
    <row r="76" spans="1:11" ht="14.4" customHeight="1" thickBot="1" x14ac:dyDescent="0.35">
      <c r="A76" s="336" t="s">
        <v>262</v>
      </c>
      <c r="B76" s="314">
        <v>140.32247155102101</v>
      </c>
      <c r="C76" s="314">
        <v>257.71686999999997</v>
      </c>
      <c r="D76" s="315">
        <v>117.394398448979</v>
      </c>
      <c r="E76" s="316">
        <v>1.8366044094809999</v>
      </c>
      <c r="F76" s="314">
        <v>237.58369627406501</v>
      </c>
      <c r="G76" s="315">
        <v>178.18777220554901</v>
      </c>
      <c r="H76" s="317">
        <v>72.423400000000001</v>
      </c>
      <c r="I76" s="314">
        <v>388.88260000000002</v>
      </c>
      <c r="J76" s="315">
        <v>210.69482779445099</v>
      </c>
      <c r="K76" s="318">
        <v>1.636823595636</v>
      </c>
    </row>
    <row r="77" spans="1:11" ht="14.4" customHeight="1" thickBot="1" x14ac:dyDescent="0.35">
      <c r="A77" s="336" t="s">
        <v>263</v>
      </c>
      <c r="B77" s="314">
        <v>29.000038253873999</v>
      </c>
      <c r="C77" s="314">
        <v>31.860399999999998</v>
      </c>
      <c r="D77" s="315">
        <v>2.8603617461250002</v>
      </c>
      <c r="E77" s="316">
        <v>1.098633033552</v>
      </c>
      <c r="F77" s="314">
        <v>29.984533709773</v>
      </c>
      <c r="G77" s="315">
        <v>22.488400282329</v>
      </c>
      <c r="H77" s="317">
        <v>4.9406564584124654E-324</v>
      </c>
      <c r="I77" s="314">
        <v>20.439399999999999</v>
      </c>
      <c r="J77" s="315">
        <v>-2.0490002823290001</v>
      </c>
      <c r="K77" s="318">
        <v>0.68166476083399996</v>
      </c>
    </row>
    <row r="78" spans="1:11" ht="14.4" customHeight="1" thickBot="1" x14ac:dyDescent="0.35">
      <c r="A78" s="336" t="s">
        <v>264</v>
      </c>
      <c r="B78" s="314">
        <v>4.9406564584124654E-324</v>
      </c>
      <c r="C78" s="314">
        <v>90.134640000000005</v>
      </c>
      <c r="D78" s="315">
        <v>90.134640000000005</v>
      </c>
      <c r="E78" s="326" t="s">
        <v>199</v>
      </c>
      <c r="F78" s="314">
        <v>105.58616504712801</v>
      </c>
      <c r="G78" s="315">
        <v>79.189623785346001</v>
      </c>
      <c r="H78" s="317">
        <v>114.76900000000001</v>
      </c>
      <c r="I78" s="314">
        <v>167.542</v>
      </c>
      <c r="J78" s="315">
        <v>88.352376214653006</v>
      </c>
      <c r="K78" s="318">
        <v>1.5867798581870001</v>
      </c>
    </row>
    <row r="79" spans="1:11" ht="14.4" customHeight="1" thickBot="1" x14ac:dyDescent="0.35">
      <c r="A79" s="335" t="s">
        <v>265</v>
      </c>
      <c r="B79" s="319">
        <v>6.3729996161999994E-2</v>
      </c>
      <c r="C79" s="319">
        <v>1.7270300000000001</v>
      </c>
      <c r="D79" s="320">
        <v>1.6633000038370001</v>
      </c>
      <c r="E79" s="321">
        <v>27.099169998217999</v>
      </c>
      <c r="F79" s="319">
        <v>7.5243945118999997E-2</v>
      </c>
      <c r="G79" s="320">
        <v>5.6432958839E-2</v>
      </c>
      <c r="H79" s="322">
        <v>22.548300000000001</v>
      </c>
      <c r="I79" s="319">
        <v>22.548300000000001</v>
      </c>
      <c r="J79" s="320">
        <v>22.491867041159999</v>
      </c>
      <c r="K79" s="325">
        <v>299.66929517455901</v>
      </c>
    </row>
    <row r="80" spans="1:11" ht="14.4" customHeight="1" thickBot="1" x14ac:dyDescent="0.35">
      <c r="A80" s="336" t="s">
        <v>266</v>
      </c>
      <c r="B80" s="314">
        <v>4.9406564584124654E-324</v>
      </c>
      <c r="C80" s="314">
        <v>4.9406564584124654E-324</v>
      </c>
      <c r="D80" s="315">
        <v>0</v>
      </c>
      <c r="E80" s="316">
        <v>1</v>
      </c>
      <c r="F80" s="314">
        <v>4.9406564584124654E-324</v>
      </c>
      <c r="G80" s="315">
        <v>0</v>
      </c>
      <c r="H80" s="317">
        <v>22.548300000000001</v>
      </c>
      <c r="I80" s="314">
        <v>22.548300000000001</v>
      </c>
      <c r="J80" s="315">
        <v>22.548300000000001</v>
      </c>
      <c r="K80" s="324" t="s">
        <v>199</v>
      </c>
    </row>
    <row r="81" spans="1:11" ht="14.4" customHeight="1" thickBot="1" x14ac:dyDescent="0.35">
      <c r="A81" s="336" t="s">
        <v>267</v>
      </c>
      <c r="B81" s="314">
        <v>4.9406564584124654E-324</v>
      </c>
      <c r="C81" s="314">
        <v>1.7270300000000001</v>
      </c>
      <c r="D81" s="315">
        <v>1.7270300000000001</v>
      </c>
      <c r="E81" s="326" t="s">
        <v>199</v>
      </c>
      <c r="F81" s="314">
        <v>0</v>
      </c>
      <c r="G81" s="315">
        <v>0</v>
      </c>
      <c r="H81" s="317">
        <v>4.9406564584124654E-324</v>
      </c>
      <c r="I81" s="314">
        <v>4.4465908125712189E-323</v>
      </c>
      <c r="J81" s="315">
        <v>4.4465908125712189E-323</v>
      </c>
      <c r="K81" s="324" t="s">
        <v>193</v>
      </c>
    </row>
    <row r="82" spans="1:11" ht="14.4" customHeight="1" thickBot="1" x14ac:dyDescent="0.35">
      <c r="A82" s="333" t="s">
        <v>64</v>
      </c>
      <c r="B82" s="314">
        <v>13254.9988019011</v>
      </c>
      <c r="C82" s="314">
        <v>13942.215980000001</v>
      </c>
      <c r="D82" s="315">
        <v>687.21717809884797</v>
      </c>
      <c r="E82" s="316">
        <v>1.0518458876050001</v>
      </c>
      <c r="F82" s="314">
        <v>13788.9962865823</v>
      </c>
      <c r="G82" s="315">
        <v>10341.7472149367</v>
      </c>
      <c r="H82" s="317">
        <v>1100.7190399999999</v>
      </c>
      <c r="I82" s="314">
        <v>11134.97949</v>
      </c>
      <c r="J82" s="315">
        <v>793.23227506327896</v>
      </c>
      <c r="K82" s="318">
        <v>0.80752646955399998</v>
      </c>
    </row>
    <row r="83" spans="1:11" ht="14.4" customHeight="1" thickBot="1" x14ac:dyDescent="0.35">
      <c r="A83" s="338" t="s">
        <v>268</v>
      </c>
      <c r="B83" s="319">
        <v>9814.99920902751</v>
      </c>
      <c r="C83" s="319">
        <v>10331.958000000001</v>
      </c>
      <c r="D83" s="320">
        <v>516.95879097249201</v>
      </c>
      <c r="E83" s="321">
        <v>1.052670283508</v>
      </c>
      <c r="F83" s="319">
        <v>10226.9999999994</v>
      </c>
      <c r="G83" s="320">
        <v>7670.2499999995798</v>
      </c>
      <c r="H83" s="322">
        <v>815.73599999999999</v>
      </c>
      <c r="I83" s="319">
        <v>8251.7099999999991</v>
      </c>
      <c r="J83" s="320">
        <v>581.46000000042204</v>
      </c>
      <c r="K83" s="325">
        <v>0.80685538281000002</v>
      </c>
    </row>
    <row r="84" spans="1:11" ht="14.4" customHeight="1" thickBot="1" x14ac:dyDescent="0.35">
      <c r="A84" s="335" t="s">
        <v>269</v>
      </c>
      <c r="B84" s="319">
        <v>9782.9992909542598</v>
      </c>
      <c r="C84" s="319">
        <v>10314.546</v>
      </c>
      <c r="D84" s="320">
        <v>531.54670904574198</v>
      </c>
      <c r="E84" s="321">
        <v>1.054333716403</v>
      </c>
      <c r="F84" s="319">
        <v>10226.9999999994</v>
      </c>
      <c r="G84" s="320">
        <v>7670.2499999995798</v>
      </c>
      <c r="H84" s="322">
        <v>814.23599999999999</v>
      </c>
      <c r="I84" s="319">
        <v>8237.5409999999993</v>
      </c>
      <c r="J84" s="320">
        <v>567.29100000042195</v>
      </c>
      <c r="K84" s="325">
        <v>0.80546993253099997</v>
      </c>
    </row>
    <row r="85" spans="1:11" ht="14.4" customHeight="1" thickBot="1" x14ac:dyDescent="0.35">
      <c r="A85" s="336" t="s">
        <v>270</v>
      </c>
      <c r="B85" s="314">
        <v>9782.9992909542598</v>
      </c>
      <c r="C85" s="314">
        <v>10314.546</v>
      </c>
      <c r="D85" s="315">
        <v>531.54670904574198</v>
      </c>
      <c r="E85" s="316">
        <v>1.054333716403</v>
      </c>
      <c r="F85" s="314">
        <v>10226.9999999994</v>
      </c>
      <c r="G85" s="315">
        <v>7670.2499999995798</v>
      </c>
      <c r="H85" s="317">
        <v>814.23599999999999</v>
      </c>
      <c r="I85" s="314">
        <v>8237.5409999999993</v>
      </c>
      <c r="J85" s="315">
        <v>567.29100000042195</v>
      </c>
      <c r="K85" s="318">
        <v>0.80546993253099997</v>
      </c>
    </row>
    <row r="86" spans="1:11" ht="14.4" customHeight="1" thickBot="1" x14ac:dyDescent="0.35">
      <c r="A86" s="335" t="s">
        <v>271</v>
      </c>
      <c r="B86" s="319">
        <v>4.9406564584124654E-324</v>
      </c>
      <c r="C86" s="319">
        <v>4.9406564584124654E-324</v>
      </c>
      <c r="D86" s="320">
        <v>0</v>
      </c>
      <c r="E86" s="321">
        <v>1</v>
      </c>
      <c r="F86" s="319">
        <v>4.9406564584124654E-324</v>
      </c>
      <c r="G86" s="320">
        <v>0</v>
      </c>
      <c r="H86" s="322">
        <v>1.5</v>
      </c>
      <c r="I86" s="319">
        <v>1.5</v>
      </c>
      <c r="J86" s="320">
        <v>1.5</v>
      </c>
      <c r="K86" s="323" t="s">
        <v>199</v>
      </c>
    </row>
    <row r="87" spans="1:11" ht="14.4" customHeight="1" thickBot="1" x14ac:dyDescent="0.35">
      <c r="A87" s="336" t="s">
        <v>272</v>
      </c>
      <c r="B87" s="314">
        <v>4.9406564584124654E-324</v>
      </c>
      <c r="C87" s="314">
        <v>4.9406564584124654E-324</v>
      </c>
      <c r="D87" s="315">
        <v>0</v>
      </c>
      <c r="E87" s="316">
        <v>1</v>
      </c>
      <c r="F87" s="314">
        <v>4.9406564584124654E-324</v>
      </c>
      <c r="G87" s="315">
        <v>0</v>
      </c>
      <c r="H87" s="317">
        <v>1.5</v>
      </c>
      <c r="I87" s="314">
        <v>1.5</v>
      </c>
      <c r="J87" s="315">
        <v>1.5</v>
      </c>
      <c r="K87" s="324" t="s">
        <v>199</v>
      </c>
    </row>
    <row r="88" spans="1:11" ht="14.4" customHeight="1" thickBot="1" x14ac:dyDescent="0.35">
      <c r="A88" s="335" t="s">
        <v>273</v>
      </c>
      <c r="B88" s="319">
        <v>31.999918073246999</v>
      </c>
      <c r="C88" s="319">
        <v>17.411999999999999</v>
      </c>
      <c r="D88" s="320">
        <v>-14.587918073247</v>
      </c>
      <c r="E88" s="321">
        <v>0.54412639307800004</v>
      </c>
      <c r="F88" s="319">
        <v>0</v>
      </c>
      <c r="G88" s="320">
        <v>0</v>
      </c>
      <c r="H88" s="322">
        <v>4.9406564584124654E-324</v>
      </c>
      <c r="I88" s="319">
        <v>12.669</v>
      </c>
      <c r="J88" s="320">
        <v>12.669</v>
      </c>
      <c r="K88" s="323" t="s">
        <v>193</v>
      </c>
    </row>
    <row r="89" spans="1:11" ht="14.4" customHeight="1" thickBot="1" x14ac:dyDescent="0.35">
      <c r="A89" s="336" t="s">
        <v>274</v>
      </c>
      <c r="B89" s="314">
        <v>31.999918073246999</v>
      </c>
      <c r="C89" s="314">
        <v>17.411999999999999</v>
      </c>
      <c r="D89" s="315">
        <v>-14.587918073247</v>
      </c>
      <c r="E89" s="316">
        <v>0.54412639307800004</v>
      </c>
      <c r="F89" s="314">
        <v>0</v>
      </c>
      <c r="G89" s="315">
        <v>0</v>
      </c>
      <c r="H89" s="317">
        <v>4.9406564584124654E-324</v>
      </c>
      <c r="I89" s="314">
        <v>12.669</v>
      </c>
      <c r="J89" s="315">
        <v>12.669</v>
      </c>
      <c r="K89" s="324" t="s">
        <v>193</v>
      </c>
    </row>
    <row r="90" spans="1:11" ht="14.4" customHeight="1" thickBot="1" x14ac:dyDescent="0.35">
      <c r="A90" s="334" t="s">
        <v>275</v>
      </c>
      <c r="B90" s="314">
        <v>3339.9997588947399</v>
      </c>
      <c r="C90" s="314">
        <v>3506.9364399999999</v>
      </c>
      <c r="D90" s="315">
        <v>166.93668110525999</v>
      </c>
      <c r="E90" s="316">
        <v>1.0499810458550001</v>
      </c>
      <c r="F90" s="314">
        <v>3459.9962865828602</v>
      </c>
      <c r="G90" s="315">
        <v>2594.9972149371401</v>
      </c>
      <c r="H90" s="317">
        <v>276.84041000000002</v>
      </c>
      <c r="I90" s="314">
        <v>2800.7620200000001</v>
      </c>
      <c r="J90" s="315">
        <v>205.764805062855</v>
      </c>
      <c r="K90" s="318">
        <v>0.80946966066399995</v>
      </c>
    </row>
    <row r="91" spans="1:11" ht="14.4" customHeight="1" thickBot="1" x14ac:dyDescent="0.35">
      <c r="A91" s="335" t="s">
        <v>276</v>
      </c>
      <c r="B91" s="319">
        <v>884.99994671312595</v>
      </c>
      <c r="C91" s="319">
        <v>928.29965000000004</v>
      </c>
      <c r="D91" s="320">
        <v>43.299703286872997</v>
      </c>
      <c r="E91" s="321">
        <v>1.048926221349</v>
      </c>
      <c r="F91" s="319">
        <v>915.99999294962402</v>
      </c>
      <c r="G91" s="320">
        <v>686.99999471221804</v>
      </c>
      <c r="H91" s="322">
        <v>73.281419999999997</v>
      </c>
      <c r="I91" s="319">
        <v>741.37674000000004</v>
      </c>
      <c r="J91" s="320">
        <v>54.376745287780999</v>
      </c>
      <c r="K91" s="325">
        <v>0.80936325950400001</v>
      </c>
    </row>
    <row r="92" spans="1:11" ht="14.4" customHeight="1" thickBot="1" x14ac:dyDescent="0.35">
      <c r="A92" s="336" t="s">
        <v>277</v>
      </c>
      <c r="B92" s="314">
        <v>884.99994671312595</v>
      </c>
      <c r="C92" s="314">
        <v>928.29965000000004</v>
      </c>
      <c r="D92" s="315">
        <v>43.299703286872997</v>
      </c>
      <c r="E92" s="316">
        <v>1.048926221349</v>
      </c>
      <c r="F92" s="314">
        <v>915.99999294962402</v>
      </c>
      <c r="G92" s="315">
        <v>686.99999471221804</v>
      </c>
      <c r="H92" s="317">
        <v>73.281419999999997</v>
      </c>
      <c r="I92" s="314">
        <v>741.37674000000004</v>
      </c>
      <c r="J92" s="315">
        <v>54.376745287780999</v>
      </c>
      <c r="K92" s="318">
        <v>0.80936325950400001</v>
      </c>
    </row>
    <row r="93" spans="1:11" ht="14.4" customHeight="1" thickBot="1" x14ac:dyDescent="0.35">
      <c r="A93" s="335" t="s">
        <v>278</v>
      </c>
      <c r="B93" s="319">
        <v>2454.9998121816102</v>
      </c>
      <c r="C93" s="319">
        <v>2578.63679</v>
      </c>
      <c r="D93" s="320">
        <v>123.636977818388</v>
      </c>
      <c r="E93" s="321">
        <v>1.050361298279</v>
      </c>
      <c r="F93" s="319">
        <v>2543.9962936332399</v>
      </c>
      <c r="G93" s="320">
        <v>1907.9972202249301</v>
      </c>
      <c r="H93" s="322">
        <v>203.55898999999999</v>
      </c>
      <c r="I93" s="319">
        <v>2059.38528</v>
      </c>
      <c r="J93" s="320">
        <v>151.388059775073</v>
      </c>
      <c r="K93" s="325">
        <v>0.80950797182900003</v>
      </c>
    </row>
    <row r="94" spans="1:11" ht="14.4" customHeight="1" thickBot="1" x14ac:dyDescent="0.35">
      <c r="A94" s="336" t="s">
        <v>279</v>
      </c>
      <c r="B94" s="314">
        <v>2454.9998121816102</v>
      </c>
      <c r="C94" s="314">
        <v>2578.63679</v>
      </c>
      <c r="D94" s="315">
        <v>123.636977818388</v>
      </c>
      <c r="E94" s="316">
        <v>1.050361298279</v>
      </c>
      <c r="F94" s="314">
        <v>2543.9962936332399</v>
      </c>
      <c r="G94" s="315">
        <v>1907.9972202249301</v>
      </c>
      <c r="H94" s="317">
        <v>203.55898999999999</v>
      </c>
      <c r="I94" s="314">
        <v>2059.38528</v>
      </c>
      <c r="J94" s="315">
        <v>151.388059775073</v>
      </c>
      <c r="K94" s="318">
        <v>0.80950797182900003</v>
      </c>
    </row>
    <row r="95" spans="1:11" ht="14.4" customHeight="1" thickBot="1" x14ac:dyDescent="0.35">
      <c r="A95" s="334" t="s">
        <v>280</v>
      </c>
      <c r="B95" s="314">
        <v>99.999833978894003</v>
      </c>
      <c r="C95" s="314">
        <v>103.32154</v>
      </c>
      <c r="D95" s="315">
        <v>3.3217060211059999</v>
      </c>
      <c r="E95" s="316">
        <v>1.0332171153580001</v>
      </c>
      <c r="F95" s="314">
        <v>101.999999999994</v>
      </c>
      <c r="G95" s="315">
        <v>76.499999999994998</v>
      </c>
      <c r="H95" s="317">
        <v>8.1426300000000005</v>
      </c>
      <c r="I95" s="314">
        <v>82.507469999999998</v>
      </c>
      <c r="J95" s="315">
        <v>6.007470000004</v>
      </c>
      <c r="K95" s="318">
        <v>0.80889676470500005</v>
      </c>
    </row>
    <row r="96" spans="1:11" ht="14.4" customHeight="1" thickBot="1" x14ac:dyDescent="0.35">
      <c r="A96" s="335" t="s">
        <v>281</v>
      </c>
      <c r="B96" s="319">
        <v>99.999833978894003</v>
      </c>
      <c r="C96" s="319">
        <v>103.32154</v>
      </c>
      <c r="D96" s="320">
        <v>3.3217060211059999</v>
      </c>
      <c r="E96" s="321">
        <v>1.0332171153580001</v>
      </c>
      <c r="F96" s="319">
        <v>101.999999999994</v>
      </c>
      <c r="G96" s="320">
        <v>76.499999999994998</v>
      </c>
      <c r="H96" s="322">
        <v>8.1426300000000005</v>
      </c>
      <c r="I96" s="319">
        <v>82.507469999999998</v>
      </c>
      <c r="J96" s="320">
        <v>6.007470000004</v>
      </c>
      <c r="K96" s="325">
        <v>0.80889676470500005</v>
      </c>
    </row>
    <row r="97" spans="1:11" ht="14.4" customHeight="1" thickBot="1" x14ac:dyDescent="0.35">
      <c r="A97" s="336" t="s">
        <v>282</v>
      </c>
      <c r="B97" s="314">
        <v>99.999833978894003</v>
      </c>
      <c r="C97" s="314">
        <v>103.32154</v>
      </c>
      <c r="D97" s="315">
        <v>3.3217060211059999</v>
      </c>
      <c r="E97" s="316">
        <v>1.0332171153580001</v>
      </c>
      <c r="F97" s="314">
        <v>101.999999999994</v>
      </c>
      <c r="G97" s="315">
        <v>76.499999999994998</v>
      </c>
      <c r="H97" s="317">
        <v>8.1426300000000005</v>
      </c>
      <c r="I97" s="314">
        <v>82.507469999999998</v>
      </c>
      <c r="J97" s="315">
        <v>6.007470000004</v>
      </c>
      <c r="K97" s="318">
        <v>0.80889676470500005</v>
      </c>
    </row>
    <row r="98" spans="1:11" ht="14.4" customHeight="1" thickBot="1" x14ac:dyDescent="0.35">
      <c r="A98" s="333" t="s">
        <v>283</v>
      </c>
      <c r="B98" s="314">
        <v>4.9406564584124654E-324</v>
      </c>
      <c r="C98" s="314">
        <v>37.332000000000001</v>
      </c>
      <c r="D98" s="315">
        <v>37.332000000000001</v>
      </c>
      <c r="E98" s="326" t="s">
        <v>199</v>
      </c>
      <c r="F98" s="314">
        <v>0</v>
      </c>
      <c r="G98" s="315">
        <v>0</v>
      </c>
      <c r="H98" s="317">
        <v>8.8376400000000004</v>
      </c>
      <c r="I98" s="314">
        <v>58.563389999999998</v>
      </c>
      <c r="J98" s="315">
        <v>58.563389999999998</v>
      </c>
      <c r="K98" s="324" t="s">
        <v>193</v>
      </c>
    </row>
    <row r="99" spans="1:11" ht="14.4" customHeight="1" thickBot="1" x14ac:dyDescent="0.35">
      <c r="A99" s="334" t="s">
        <v>284</v>
      </c>
      <c r="B99" s="314">
        <v>4.9406564584124654E-324</v>
      </c>
      <c r="C99" s="314">
        <v>4.9406564584124654E-324</v>
      </c>
      <c r="D99" s="315">
        <v>0</v>
      </c>
      <c r="E99" s="316">
        <v>1</v>
      </c>
      <c r="F99" s="314">
        <v>4.9406564584124654E-324</v>
      </c>
      <c r="G99" s="315">
        <v>0</v>
      </c>
      <c r="H99" s="317">
        <v>3.0116399999999999</v>
      </c>
      <c r="I99" s="314">
        <v>3.0116399999999999</v>
      </c>
      <c r="J99" s="315">
        <v>3.0116399999999999</v>
      </c>
      <c r="K99" s="324" t="s">
        <v>199</v>
      </c>
    </row>
    <row r="100" spans="1:11" ht="14.4" customHeight="1" thickBot="1" x14ac:dyDescent="0.35">
      <c r="A100" s="335" t="s">
        <v>285</v>
      </c>
      <c r="B100" s="319">
        <v>4.9406564584124654E-324</v>
      </c>
      <c r="C100" s="319">
        <v>4.9406564584124654E-324</v>
      </c>
      <c r="D100" s="320">
        <v>0</v>
      </c>
      <c r="E100" s="321">
        <v>1</v>
      </c>
      <c r="F100" s="319">
        <v>4.9406564584124654E-324</v>
      </c>
      <c r="G100" s="320">
        <v>0</v>
      </c>
      <c r="H100" s="322">
        <v>3.0116399999999999</v>
      </c>
      <c r="I100" s="319">
        <v>3.0116399999999999</v>
      </c>
      <c r="J100" s="320">
        <v>3.0116399999999999</v>
      </c>
      <c r="K100" s="323" t="s">
        <v>199</v>
      </c>
    </row>
    <row r="101" spans="1:11" ht="14.4" customHeight="1" thickBot="1" x14ac:dyDescent="0.35">
      <c r="A101" s="336" t="s">
        <v>286</v>
      </c>
      <c r="B101" s="314">
        <v>4.9406564584124654E-324</v>
      </c>
      <c r="C101" s="314">
        <v>4.9406564584124654E-324</v>
      </c>
      <c r="D101" s="315">
        <v>0</v>
      </c>
      <c r="E101" s="316">
        <v>1</v>
      </c>
      <c r="F101" s="314">
        <v>4.9406564584124654E-324</v>
      </c>
      <c r="G101" s="315">
        <v>0</v>
      </c>
      <c r="H101" s="317">
        <v>3.0116399999999999</v>
      </c>
      <c r="I101" s="314">
        <v>3.0116399999999999</v>
      </c>
      <c r="J101" s="315">
        <v>3.0116399999999999</v>
      </c>
      <c r="K101" s="324" t="s">
        <v>199</v>
      </c>
    </row>
    <row r="102" spans="1:11" ht="14.4" customHeight="1" thickBot="1" x14ac:dyDescent="0.35">
      <c r="A102" s="334" t="s">
        <v>287</v>
      </c>
      <c r="B102" s="314">
        <v>4.9406564584124654E-324</v>
      </c>
      <c r="C102" s="314">
        <v>37.332000000000001</v>
      </c>
      <c r="D102" s="315">
        <v>37.332000000000001</v>
      </c>
      <c r="E102" s="326" t="s">
        <v>199</v>
      </c>
      <c r="F102" s="314">
        <v>0</v>
      </c>
      <c r="G102" s="315">
        <v>0</v>
      </c>
      <c r="H102" s="317">
        <v>5.8259999999999996</v>
      </c>
      <c r="I102" s="314">
        <v>55.551749999999998</v>
      </c>
      <c r="J102" s="315">
        <v>55.551749999999998</v>
      </c>
      <c r="K102" s="324" t="s">
        <v>193</v>
      </c>
    </row>
    <row r="103" spans="1:11" ht="14.4" customHeight="1" thickBot="1" x14ac:dyDescent="0.35">
      <c r="A103" s="335" t="s">
        <v>288</v>
      </c>
      <c r="B103" s="319">
        <v>4.9406564584124654E-324</v>
      </c>
      <c r="C103" s="319">
        <v>22.492000000000001</v>
      </c>
      <c r="D103" s="320">
        <v>22.492000000000001</v>
      </c>
      <c r="E103" s="327" t="s">
        <v>199</v>
      </c>
      <c r="F103" s="319">
        <v>0</v>
      </c>
      <c r="G103" s="320">
        <v>0</v>
      </c>
      <c r="H103" s="322">
        <v>4.9406564584124654E-324</v>
      </c>
      <c r="I103" s="319">
        <v>25.025749999999999</v>
      </c>
      <c r="J103" s="320">
        <v>25.025749999999999</v>
      </c>
      <c r="K103" s="323" t="s">
        <v>193</v>
      </c>
    </row>
    <row r="104" spans="1:11" ht="14.4" customHeight="1" thickBot="1" x14ac:dyDescent="0.35">
      <c r="A104" s="336" t="s">
        <v>289</v>
      </c>
      <c r="B104" s="314">
        <v>4.9406564584124654E-324</v>
      </c>
      <c r="C104" s="314">
        <v>0.20399999999999999</v>
      </c>
      <c r="D104" s="315">
        <v>0.20399999999999999</v>
      </c>
      <c r="E104" s="326" t="s">
        <v>199</v>
      </c>
      <c r="F104" s="314">
        <v>0</v>
      </c>
      <c r="G104" s="315">
        <v>0</v>
      </c>
      <c r="H104" s="317">
        <v>4.9406564584124654E-324</v>
      </c>
      <c r="I104" s="314">
        <v>1.7669999999999999</v>
      </c>
      <c r="J104" s="315">
        <v>1.7669999999999999</v>
      </c>
      <c r="K104" s="324" t="s">
        <v>193</v>
      </c>
    </row>
    <row r="105" spans="1:11" ht="14.4" customHeight="1" thickBot="1" x14ac:dyDescent="0.35">
      <c r="A105" s="336" t="s">
        <v>290</v>
      </c>
      <c r="B105" s="314">
        <v>4.9406564584124654E-324</v>
      </c>
      <c r="C105" s="314">
        <v>4</v>
      </c>
      <c r="D105" s="315">
        <v>4</v>
      </c>
      <c r="E105" s="326" t="s">
        <v>199</v>
      </c>
      <c r="F105" s="314">
        <v>0</v>
      </c>
      <c r="G105" s="315">
        <v>0</v>
      </c>
      <c r="H105" s="317">
        <v>4.9406564584124654E-324</v>
      </c>
      <c r="I105" s="314">
        <v>7.829999999999</v>
      </c>
      <c r="J105" s="315">
        <v>7.829999999999</v>
      </c>
      <c r="K105" s="324" t="s">
        <v>193</v>
      </c>
    </row>
    <row r="106" spans="1:11" ht="14.4" customHeight="1" thickBot="1" x14ac:dyDescent="0.35">
      <c r="A106" s="336" t="s">
        <v>291</v>
      </c>
      <c r="B106" s="314">
        <v>4.9406564584124654E-324</v>
      </c>
      <c r="C106" s="314">
        <v>17.808</v>
      </c>
      <c r="D106" s="315">
        <v>17.808</v>
      </c>
      <c r="E106" s="326" t="s">
        <v>199</v>
      </c>
      <c r="F106" s="314">
        <v>0</v>
      </c>
      <c r="G106" s="315">
        <v>0</v>
      </c>
      <c r="H106" s="317">
        <v>4.9406564584124654E-324</v>
      </c>
      <c r="I106" s="314">
        <v>15.428750000000001</v>
      </c>
      <c r="J106" s="315">
        <v>15.428750000000001</v>
      </c>
      <c r="K106" s="324" t="s">
        <v>193</v>
      </c>
    </row>
    <row r="107" spans="1:11" ht="14.4" customHeight="1" thickBot="1" x14ac:dyDescent="0.35">
      <c r="A107" s="336" t="s">
        <v>292</v>
      </c>
      <c r="B107" s="314">
        <v>4.9406564584124654E-324</v>
      </c>
      <c r="C107" s="314">
        <v>0.48</v>
      </c>
      <c r="D107" s="315">
        <v>0.48</v>
      </c>
      <c r="E107" s="326" t="s">
        <v>199</v>
      </c>
      <c r="F107" s="314">
        <v>0</v>
      </c>
      <c r="G107" s="315">
        <v>0</v>
      </c>
      <c r="H107" s="317">
        <v>4.9406564584124654E-324</v>
      </c>
      <c r="I107" s="314">
        <v>4.4465908125712189E-323</v>
      </c>
      <c r="J107" s="315">
        <v>4.4465908125712189E-323</v>
      </c>
      <c r="K107" s="324" t="s">
        <v>193</v>
      </c>
    </row>
    <row r="108" spans="1:11" ht="14.4" customHeight="1" thickBot="1" x14ac:dyDescent="0.35">
      <c r="A108" s="339" t="s">
        <v>293</v>
      </c>
      <c r="B108" s="314">
        <v>4.9406564584124654E-324</v>
      </c>
      <c r="C108" s="314">
        <v>14.7</v>
      </c>
      <c r="D108" s="315">
        <v>14.7</v>
      </c>
      <c r="E108" s="326" t="s">
        <v>199</v>
      </c>
      <c r="F108" s="314">
        <v>0</v>
      </c>
      <c r="G108" s="315">
        <v>0</v>
      </c>
      <c r="H108" s="317">
        <v>4.9406564584124654E-324</v>
      </c>
      <c r="I108" s="314">
        <v>18.5</v>
      </c>
      <c r="J108" s="315">
        <v>18.5</v>
      </c>
      <c r="K108" s="324" t="s">
        <v>193</v>
      </c>
    </row>
    <row r="109" spans="1:11" ht="14.4" customHeight="1" thickBot="1" x14ac:dyDescent="0.35">
      <c r="A109" s="336" t="s">
        <v>294</v>
      </c>
      <c r="B109" s="314">
        <v>4.9406564584124654E-324</v>
      </c>
      <c r="C109" s="314">
        <v>14.7</v>
      </c>
      <c r="D109" s="315">
        <v>14.7</v>
      </c>
      <c r="E109" s="326" t="s">
        <v>199</v>
      </c>
      <c r="F109" s="314">
        <v>0</v>
      </c>
      <c r="G109" s="315">
        <v>0</v>
      </c>
      <c r="H109" s="317">
        <v>4.9406564584124654E-324</v>
      </c>
      <c r="I109" s="314">
        <v>18.5</v>
      </c>
      <c r="J109" s="315">
        <v>18.5</v>
      </c>
      <c r="K109" s="324" t="s">
        <v>193</v>
      </c>
    </row>
    <row r="110" spans="1:11" ht="14.4" customHeight="1" thickBot="1" x14ac:dyDescent="0.35">
      <c r="A110" s="335" t="s">
        <v>295</v>
      </c>
      <c r="B110" s="319">
        <v>4.9406564584124654E-324</v>
      </c>
      <c r="C110" s="319">
        <v>4.9406564584124654E-324</v>
      </c>
      <c r="D110" s="320">
        <v>0</v>
      </c>
      <c r="E110" s="321">
        <v>1</v>
      </c>
      <c r="F110" s="319">
        <v>4.9406564584124654E-324</v>
      </c>
      <c r="G110" s="320">
        <v>0</v>
      </c>
      <c r="H110" s="322">
        <v>1.8</v>
      </c>
      <c r="I110" s="319">
        <v>8</v>
      </c>
      <c r="J110" s="320">
        <v>8</v>
      </c>
      <c r="K110" s="323" t="s">
        <v>199</v>
      </c>
    </row>
    <row r="111" spans="1:11" ht="14.4" customHeight="1" thickBot="1" x14ac:dyDescent="0.35">
      <c r="A111" s="336" t="s">
        <v>296</v>
      </c>
      <c r="B111" s="314">
        <v>4.9406564584124654E-324</v>
      </c>
      <c r="C111" s="314">
        <v>4.9406564584124654E-324</v>
      </c>
      <c r="D111" s="315">
        <v>0</v>
      </c>
      <c r="E111" s="316">
        <v>1</v>
      </c>
      <c r="F111" s="314">
        <v>4.9406564584124654E-324</v>
      </c>
      <c r="G111" s="315">
        <v>0</v>
      </c>
      <c r="H111" s="317">
        <v>1.8</v>
      </c>
      <c r="I111" s="314">
        <v>8</v>
      </c>
      <c r="J111" s="315">
        <v>8</v>
      </c>
      <c r="K111" s="324" t="s">
        <v>199</v>
      </c>
    </row>
    <row r="112" spans="1:11" ht="14.4" customHeight="1" thickBot="1" x14ac:dyDescent="0.35">
      <c r="A112" s="335" t="s">
        <v>297</v>
      </c>
      <c r="B112" s="319">
        <v>4.9406564584124654E-324</v>
      </c>
      <c r="C112" s="319">
        <v>0.14000000000000001</v>
      </c>
      <c r="D112" s="320">
        <v>0.14000000000000001</v>
      </c>
      <c r="E112" s="327" t="s">
        <v>199</v>
      </c>
      <c r="F112" s="319">
        <v>0</v>
      </c>
      <c r="G112" s="320">
        <v>0</v>
      </c>
      <c r="H112" s="322">
        <v>4.0259999999999998</v>
      </c>
      <c r="I112" s="319">
        <v>4.0259999999999998</v>
      </c>
      <c r="J112" s="320">
        <v>4.0259999999999998</v>
      </c>
      <c r="K112" s="323" t="s">
        <v>193</v>
      </c>
    </row>
    <row r="113" spans="1:11" ht="14.4" customHeight="1" thickBot="1" x14ac:dyDescent="0.35">
      <c r="A113" s="336" t="s">
        <v>298</v>
      </c>
      <c r="B113" s="314">
        <v>4.9406564584124654E-324</v>
      </c>
      <c r="C113" s="314">
        <v>4.9406564584124654E-324</v>
      </c>
      <c r="D113" s="315">
        <v>0</v>
      </c>
      <c r="E113" s="316">
        <v>1</v>
      </c>
      <c r="F113" s="314">
        <v>4.9406564584124654E-324</v>
      </c>
      <c r="G113" s="315">
        <v>0</v>
      </c>
      <c r="H113" s="317">
        <v>4.0259999999999998</v>
      </c>
      <c r="I113" s="314">
        <v>4.0259999999999998</v>
      </c>
      <c r="J113" s="315">
        <v>4.0259999999999998</v>
      </c>
      <c r="K113" s="324" t="s">
        <v>199</v>
      </c>
    </row>
    <row r="114" spans="1:11" ht="14.4" customHeight="1" thickBot="1" x14ac:dyDescent="0.35">
      <c r="A114" s="336" t="s">
        <v>299</v>
      </c>
      <c r="B114" s="314">
        <v>4.9406564584124654E-324</v>
      </c>
      <c r="C114" s="314">
        <v>0.14000000000000001</v>
      </c>
      <c r="D114" s="315">
        <v>0.14000000000000001</v>
      </c>
      <c r="E114" s="326" t="s">
        <v>199</v>
      </c>
      <c r="F114" s="314">
        <v>0</v>
      </c>
      <c r="G114" s="315">
        <v>0</v>
      </c>
      <c r="H114" s="317">
        <v>4.9406564584124654E-324</v>
      </c>
      <c r="I114" s="314">
        <v>4.4465908125712189E-323</v>
      </c>
      <c r="J114" s="315">
        <v>4.4465908125712189E-323</v>
      </c>
      <c r="K114" s="324" t="s">
        <v>193</v>
      </c>
    </row>
    <row r="115" spans="1:11" ht="14.4" customHeight="1" thickBot="1" x14ac:dyDescent="0.35">
      <c r="A115" s="333" t="s">
        <v>300</v>
      </c>
      <c r="B115" s="314">
        <v>3031.7999374518099</v>
      </c>
      <c r="C115" s="314">
        <v>2847.2925</v>
      </c>
      <c r="D115" s="315">
        <v>-184.50743745180901</v>
      </c>
      <c r="E115" s="316">
        <v>0.93914260793600002</v>
      </c>
      <c r="F115" s="314">
        <v>2768.9999999998499</v>
      </c>
      <c r="G115" s="315">
        <v>2076.74999999989</v>
      </c>
      <c r="H115" s="317">
        <v>268.97399999999999</v>
      </c>
      <c r="I115" s="314">
        <v>2158.9140000000002</v>
      </c>
      <c r="J115" s="315">
        <v>82.164000000113006</v>
      </c>
      <c r="K115" s="318">
        <v>0.77967280606699996</v>
      </c>
    </row>
    <row r="116" spans="1:11" ht="14.4" customHeight="1" thickBot="1" x14ac:dyDescent="0.35">
      <c r="A116" s="334" t="s">
        <v>301</v>
      </c>
      <c r="B116" s="314">
        <v>3017.99993828272</v>
      </c>
      <c r="C116" s="314">
        <v>2750.0949999999998</v>
      </c>
      <c r="D116" s="315">
        <v>-267.90493828272298</v>
      </c>
      <c r="E116" s="316">
        <v>0.91123096628099998</v>
      </c>
      <c r="F116" s="314">
        <v>2768.9999999998499</v>
      </c>
      <c r="G116" s="315">
        <v>2076.74999999989</v>
      </c>
      <c r="H116" s="317">
        <v>235.14400000000001</v>
      </c>
      <c r="I116" s="314">
        <v>2107.837</v>
      </c>
      <c r="J116" s="315">
        <v>31.087000000113001</v>
      </c>
      <c r="K116" s="318">
        <v>0.76122679667699999</v>
      </c>
    </row>
    <row r="117" spans="1:11" ht="14.4" customHeight="1" thickBot="1" x14ac:dyDescent="0.35">
      <c r="A117" s="335" t="s">
        <v>302</v>
      </c>
      <c r="B117" s="319">
        <v>3017.99993828272</v>
      </c>
      <c r="C117" s="319">
        <v>2750.0949999999998</v>
      </c>
      <c r="D117" s="320">
        <v>-267.90493828272298</v>
      </c>
      <c r="E117" s="321">
        <v>0.91123096628099998</v>
      </c>
      <c r="F117" s="319">
        <v>2768.9999999998499</v>
      </c>
      <c r="G117" s="320">
        <v>2076.74999999989</v>
      </c>
      <c r="H117" s="322">
        <v>235.14400000000001</v>
      </c>
      <c r="I117" s="319">
        <v>2107.837</v>
      </c>
      <c r="J117" s="320">
        <v>31.087000000113001</v>
      </c>
      <c r="K117" s="325">
        <v>0.76122679667699999</v>
      </c>
    </row>
    <row r="118" spans="1:11" ht="14.4" customHeight="1" thickBot="1" x14ac:dyDescent="0.35">
      <c r="A118" s="336" t="s">
        <v>303</v>
      </c>
      <c r="B118" s="314">
        <v>35.000037892606997</v>
      </c>
      <c r="C118" s="314">
        <v>43.942999999999998</v>
      </c>
      <c r="D118" s="315">
        <v>8.9429621073920007</v>
      </c>
      <c r="E118" s="316">
        <v>1.2555129264380001</v>
      </c>
      <c r="F118" s="314">
        <v>48.999999999997002</v>
      </c>
      <c r="G118" s="315">
        <v>36.749999999998003</v>
      </c>
      <c r="H118" s="317">
        <v>3.528</v>
      </c>
      <c r="I118" s="314">
        <v>38.851999999999997</v>
      </c>
      <c r="J118" s="315">
        <v>2.102000000002</v>
      </c>
      <c r="K118" s="318">
        <v>0.79289795918299999</v>
      </c>
    </row>
    <row r="119" spans="1:11" ht="14.4" customHeight="1" thickBot="1" x14ac:dyDescent="0.35">
      <c r="A119" s="336" t="s">
        <v>304</v>
      </c>
      <c r="B119" s="314">
        <v>974.99994129412198</v>
      </c>
      <c r="C119" s="314">
        <v>972.55200000000002</v>
      </c>
      <c r="D119" s="315">
        <v>-2.4479412941210001</v>
      </c>
      <c r="E119" s="316">
        <v>0.99748929082899995</v>
      </c>
      <c r="F119" s="314">
        <v>414.99999999997698</v>
      </c>
      <c r="G119" s="315">
        <v>311.249999999983</v>
      </c>
      <c r="H119" s="317">
        <v>39.387</v>
      </c>
      <c r="I119" s="314">
        <v>346.42099999999999</v>
      </c>
      <c r="J119" s="315">
        <v>35.171000000017003</v>
      </c>
      <c r="K119" s="318">
        <v>0.83474939759</v>
      </c>
    </row>
    <row r="120" spans="1:11" ht="14.4" customHeight="1" thickBot="1" x14ac:dyDescent="0.35">
      <c r="A120" s="336" t="s">
        <v>305</v>
      </c>
      <c r="B120" s="314">
        <v>1773.9998531854101</v>
      </c>
      <c r="C120" s="314">
        <v>1700.62</v>
      </c>
      <c r="D120" s="315">
        <v>-73.379853185409999</v>
      </c>
      <c r="E120" s="316">
        <v>0.95863593051899998</v>
      </c>
      <c r="F120" s="314">
        <v>2299.9999999998699</v>
      </c>
      <c r="G120" s="315">
        <v>1724.99999999991</v>
      </c>
      <c r="H120" s="317">
        <v>191.791</v>
      </c>
      <c r="I120" s="314">
        <v>1718.713</v>
      </c>
      <c r="J120" s="315">
        <v>-6.2869999999050004</v>
      </c>
      <c r="K120" s="318">
        <v>0.74726652173899999</v>
      </c>
    </row>
    <row r="121" spans="1:11" ht="14.4" customHeight="1" thickBot="1" x14ac:dyDescent="0.35">
      <c r="A121" s="336" t="s">
        <v>306</v>
      </c>
      <c r="B121" s="314">
        <v>12.000119277457999</v>
      </c>
      <c r="C121" s="314">
        <v>10.836</v>
      </c>
      <c r="D121" s="315">
        <v>-1.164119277458</v>
      </c>
      <c r="E121" s="316">
        <v>0.90299102446000001</v>
      </c>
      <c r="F121" s="314">
        <v>4.9999999999989999</v>
      </c>
      <c r="G121" s="315">
        <v>3.7499999999989999</v>
      </c>
      <c r="H121" s="317">
        <v>0.438</v>
      </c>
      <c r="I121" s="314">
        <v>3.851</v>
      </c>
      <c r="J121" s="315">
        <v>0.10100000000000001</v>
      </c>
      <c r="K121" s="318">
        <v>0.7702</v>
      </c>
    </row>
    <row r="122" spans="1:11" ht="14.4" customHeight="1" thickBot="1" x14ac:dyDescent="0.35">
      <c r="A122" s="336" t="s">
        <v>307</v>
      </c>
      <c r="B122" s="314">
        <v>182.999988981358</v>
      </c>
      <c r="C122" s="314">
        <v>22.143999999999998</v>
      </c>
      <c r="D122" s="315">
        <v>-160.855988981358</v>
      </c>
      <c r="E122" s="316">
        <v>0.121005471766</v>
      </c>
      <c r="F122" s="314">
        <v>0</v>
      </c>
      <c r="G122" s="315">
        <v>0</v>
      </c>
      <c r="H122" s="317">
        <v>4.9406564584124654E-324</v>
      </c>
      <c r="I122" s="314">
        <v>4.4465908125712189E-323</v>
      </c>
      <c r="J122" s="315">
        <v>4.4465908125712189E-323</v>
      </c>
      <c r="K122" s="324" t="s">
        <v>193</v>
      </c>
    </row>
    <row r="123" spans="1:11" ht="14.4" customHeight="1" thickBot="1" x14ac:dyDescent="0.35">
      <c r="A123" s="334" t="s">
        <v>308</v>
      </c>
      <c r="B123" s="314">
        <v>13.799999169086</v>
      </c>
      <c r="C123" s="314">
        <v>97.197500000000005</v>
      </c>
      <c r="D123" s="315">
        <v>83.397500830913998</v>
      </c>
      <c r="E123" s="316">
        <v>7.0432975255340002</v>
      </c>
      <c r="F123" s="314">
        <v>0</v>
      </c>
      <c r="G123" s="315">
        <v>0</v>
      </c>
      <c r="H123" s="317">
        <v>33.83</v>
      </c>
      <c r="I123" s="314">
        <v>51.076999999999998</v>
      </c>
      <c r="J123" s="315">
        <v>51.076999999999998</v>
      </c>
      <c r="K123" s="324" t="s">
        <v>193</v>
      </c>
    </row>
    <row r="124" spans="1:11" ht="14.4" customHeight="1" thickBot="1" x14ac:dyDescent="0.35">
      <c r="A124" s="335" t="s">
        <v>309</v>
      </c>
      <c r="B124" s="319">
        <v>13.799999169086</v>
      </c>
      <c r="C124" s="319">
        <v>4.9406564584124654E-324</v>
      </c>
      <c r="D124" s="320">
        <v>-13.799999169086</v>
      </c>
      <c r="E124" s="321">
        <v>0</v>
      </c>
      <c r="F124" s="319">
        <v>0</v>
      </c>
      <c r="G124" s="320">
        <v>0</v>
      </c>
      <c r="H124" s="322">
        <v>33.83</v>
      </c>
      <c r="I124" s="319">
        <v>33.83</v>
      </c>
      <c r="J124" s="320">
        <v>33.83</v>
      </c>
      <c r="K124" s="323" t="s">
        <v>193</v>
      </c>
    </row>
    <row r="125" spans="1:11" ht="14.4" customHeight="1" thickBot="1" x14ac:dyDescent="0.35">
      <c r="A125" s="336" t="s">
        <v>310</v>
      </c>
      <c r="B125" s="314">
        <v>13.799999169086</v>
      </c>
      <c r="C125" s="314">
        <v>4.9406564584124654E-324</v>
      </c>
      <c r="D125" s="315">
        <v>-13.799999169086</v>
      </c>
      <c r="E125" s="316">
        <v>0</v>
      </c>
      <c r="F125" s="314">
        <v>0</v>
      </c>
      <c r="G125" s="315">
        <v>0</v>
      </c>
      <c r="H125" s="317">
        <v>33.83</v>
      </c>
      <c r="I125" s="314">
        <v>33.83</v>
      </c>
      <c r="J125" s="315">
        <v>33.83</v>
      </c>
      <c r="K125" s="324" t="s">
        <v>193</v>
      </c>
    </row>
    <row r="126" spans="1:11" ht="14.4" customHeight="1" thickBot="1" x14ac:dyDescent="0.35">
      <c r="A126" s="335" t="s">
        <v>311</v>
      </c>
      <c r="B126" s="319">
        <v>4.9406564584124654E-324</v>
      </c>
      <c r="C126" s="319">
        <v>20.047999999999998</v>
      </c>
      <c r="D126" s="320">
        <v>20.047999999999998</v>
      </c>
      <c r="E126" s="327" t="s">
        <v>199</v>
      </c>
      <c r="F126" s="319">
        <v>0</v>
      </c>
      <c r="G126" s="320">
        <v>0</v>
      </c>
      <c r="H126" s="322">
        <v>4.9406564584124654E-324</v>
      </c>
      <c r="I126" s="319">
        <v>17.247</v>
      </c>
      <c r="J126" s="320">
        <v>17.247</v>
      </c>
      <c r="K126" s="323" t="s">
        <v>193</v>
      </c>
    </row>
    <row r="127" spans="1:11" ht="14.4" customHeight="1" thickBot="1" x14ac:dyDescent="0.35">
      <c r="A127" s="336" t="s">
        <v>312</v>
      </c>
      <c r="B127" s="314">
        <v>4.9406564584124654E-324</v>
      </c>
      <c r="C127" s="314">
        <v>20.047999999999998</v>
      </c>
      <c r="D127" s="315">
        <v>20.047999999999998</v>
      </c>
      <c r="E127" s="326" t="s">
        <v>199</v>
      </c>
      <c r="F127" s="314">
        <v>0</v>
      </c>
      <c r="G127" s="315">
        <v>0</v>
      </c>
      <c r="H127" s="317">
        <v>4.9406564584124654E-324</v>
      </c>
      <c r="I127" s="314">
        <v>17.247</v>
      </c>
      <c r="J127" s="315">
        <v>17.247</v>
      </c>
      <c r="K127" s="324" t="s">
        <v>193</v>
      </c>
    </row>
    <row r="128" spans="1:11" ht="14.4" customHeight="1" thickBot="1" x14ac:dyDescent="0.35">
      <c r="A128" s="335" t="s">
        <v>313</v>
      </c>
      <c r="B128" s="319">
        <v>4.9406564584124654E-324</v>
      </c>
      <c r="C128" s="319">
        <v>63.355499999999999</v>
      </c>
      <c r="D128" s="320">
        <v>63.355499999999999</v>
      </c>
      <c r="E128" s="327" t="s">
        <v>199</v>
      </c>
      <c r="F128" s="319">
        <v>0</v>
      </c>
      <c r="G128" s="320">
        <v>0</v>
      </c>
      <c r="H128" s="322">
        <v>4.9406564584124654E-324</v>
      </c>
      <c r="I128" s="319">
        <v>4.4465908125712189E-323</v>
      </c>
      <c r="J128" s="320">
        <v>4.4465908125712189E-323</v>
      </c>
      <c r="K128" s="323" t="s">
        <v>193</v>
      </c>
    </row>
    <row r="129" spans="1:11" ht="14.4" customHeight="1" thickBot="1" x14ac:dyDescent="0.35">
      <c r="A129" s="336" t="s">
        <v>314</v>
      </c>
      <c r="B129" s="314">
        <v>4.9406564584124654E-324</v>
      </c>
      <c r="C129" s="314">
        <v>63.355499999999999</v>
      </c>
      <c r="D129" s="315">
        <v>63.355499999999999</v>
      </c>
      <c r="E129" s="326" t="s">
        <v>199</v>
      </c>
      <c r="F129" s="314">
        <v>0</v>
      </c>
      <c r="G129" s="315">
        <v>0</v>
      </c>
      <c r="H129" s="317">
        <v>4.9406564584124654E-324</v>
      </c>
      <c r="I129" s="314">
        <v>4.4465908125712189E-323</v>
      </c>
      <c r="J129" s="315">
        <v>4.4465908125712189E-323</v>
      </c>
      <c r="K129" s="324" t="s">
        <v>193</v>
      </c>
    </row>
    <row r="130" spans="1:11" ht="14.4" customHeight="1" thickBot="1" x14ac:dyDescent="0.35">
      <c r="A130" s="335" t="s">
        <v>315</v>
      </c>
      <c r="B130" s="319">
        <v>4.9406564584124654E-324</v>
      </c>
      <c r="C130" s="319">
        <v>13.794</v>
      </c>
      <c r="D130" s="320">
        <v>13.794</v>
      </c>
      <c r="E130" s="327" t="s">
        <v>199</v>
      </c>
      <c r="F130" s="319">
        <v>0</v>
      </c>
      <c r="G130" s="320">
        <v>0</v>
      </c>
      <c r="H130" s="322">
        <v>4.9406564584124654E-324</v>
      </c>
      <c r="I130" s="319">
        <v>4.4465908125712189E-323</v>
      </c>
      <c r="J130" s="320">
        <v>4.4465908125712189E-323</v>
      </c>
      <c r="K130" s="323" t="s">
        <v>193</v>
      </c>
    </row>
    <row r="131" spans="1:11" ht="14.4" customHeight="1" thickBot="1" x14ac:dyDescent="0.35">
      <c r="A131" s="336" t="s">
        <v>316</v>
      </c>
      <c r="B131" s="314">
        <v>4.9406564584124654E-324</v>
      </c>
      <c r="C131" s="314">
        <v>13.794</v>
      </c>
      <c r="D131" s="315">
        <v>13.794</v>
      </c>
      <c r="E131" s="326" t="s">
        <v>199</v>
      </c>
      <c r="F131" s="314">
        <v>0</v>
      </c>
      <c r="G131" s="315">
        <v>0</v>
      </c>
      <c r="H131" s="317">
        <v>4.9406564584124654E-324</v>
      </c>
      <c r="I131" s="314">
        <v>4.4465908125712189E-323</v>
      </c>
      <c r="J131" s="315">
        <v>4.4465908125712189E-323</v>
      </c>
      <c r="K131" s="324" t="s">
        <v>193</v>
      </c>
    </row>
    <row r="132" spans="1:11" ht="14.4" customHeight="1" thickBot="1" x14ac:dyDescent="0.35">
      <c r="A132" s="333" t="s">
        <v>317</v>
      </c>
      <c r="B132" s="314">
        <v>4.9406564584124654E-324</v>
      </c>
      <c r="C132" s="314">
        <v>1.366E-2</v>
      </c>
      <c r="D132" s="315">
        <v>1.366E-2</v>
      </c>
      <c r="E132" s="326" t="s">
        <v>199</v>
      </c>
      <c r="F132" s="314">
        <v>0</v>
      </c>
      <c r="G132" s="315">
        <v>0</v>
      </c>
      <c r="H132" s="317">
        <v>0.76012000000000002</v>
      </c>
      <c r="I132" s="314">
        <v>0.88987000000000005</v>
      </c>
      <c r="J132" s="315">
        <v>0.88987000000000005</v>
      </c>
      <c r="K132" s="324" t="s">
        <v>193</v>
      </c>
    </row>
    <row r="133" spans="1:11" ht="14.4" customHeight="1" thickBot="1" x14ac:dyDescent="0.35">
      <c r="A133" s="334" t="s">
        <v>318</v>
      </c>
      <c r="B133" s="314">
        <v>4.9406564584124654E-324</v>
      </c>
      <c r="C133" s="314">
        <v>1.366E-2</v>
      </c>
      <c r="D133" s="315">
        <v>1.366E-2</v>
      </c>
      <c r="E133" s="326" t="s">
        <v>199</v>
      </c>
      <c r="F133" s="314">
        <v>0</v>
      </c>
      <c r="G133" s="315">
        <v>0</v>
      </c>
      <c r="H133" s="317">
        <v>0.76012000000000002</v>
      </c>
      <c r="I133" s="314">
        <v>0.88987000000000005</v>
      </c>
      <c r="J133" s="315">
        <v>0.88987000000000005</v>
      </c>
      <c r="K133" s="324" t="s">
        <v>193</v>
      </c>
    </row>
    <row r="134" spans="1:11" ht="14.4" customHeight="1" thickBot="1" x14ac:dyDescent="0.35">
      <c r="A134" s="335" t="s">
        <v>319</v>
      </c>
      <c r="B134" s="319">
        <v>4.9406564584124654E-324</v>
      </c>
      <c r="C134" s="319">
        <v>1.366E-2</v>
      </c>
      <c r="D134" s="320">
        <v>1.366E-2</v>
      </c>
      <c r="E134" s="327" t="s">
        <v>199</v>
      </c>
      <c r="F134" s="319">
        <v>0</v>
      </c>
      <c r="G134" s="320">
        <v>0</v>
      </c>
      <c r="H134" s="322">
        <v>0.76012000000000002</v>
      </c>
      <c r="I134" s="319">
        <v>0.88987000000000005</v>
      </c>
      <c r="J134" s="320">
        <v>0.88987000000000005</v>
      </c>
      <c r="K134" s="323" t="s">
        <v>193</v>
      </c>
    </row>
    <row r="135" spans="1:11" ht="14.4" customHeight="1" thickBot="1" x14ac:dyDescent="0.35">
      <c r="A135" s="336" t="s">
        <v>320</v>
      </c>
      <c r="B135" s="314">
        <v>4.9406564584124654E-324</v>
      </c>
      <c r="C135" s="314">
        <v>1.366E-2</v>
      </c>
      <c r="D135" s="315">
        <v>1.366E-2</v>
      </c>
      <c r="E135" s="326" t="s">
        <v>199</v>
      </c>
      <c r="F135" s="314">
        <v>0</v>
      </c>
      <c r="G135" s="315">
        <v>0</v>
      </c>
      <c r="H135" s="317">
        <v>0.76012000000000002</v>
      </c>
      <c r="I135" s="314">
        <v>0.88987000000000005</v>
      </c>
      <c r="J135" s="315">
        <v>0.88987000000000005</v>
      </c>
      <c r="K135" s="324" t="s">
        <v>193</v>
      </c>
    </row>
    <row r="136" spans="1:11" ht="14.4" customHeight="1" thickBot="1" x14ac:dyDescent="0.35">
      <c r="A136" s="332" t="s">
        <v>321</v>
      </c>
      <c r="B136" s="314">
        <v>44896.162318436298</v>
      </c>
      <c r="C136" s="314">
        <v>44147.9071738395</v>
      </c>
      <c r="D136" s="315">
        <v>-748.25514459681301</v>
      </c>
      <c r="E136" s="316">
        <v>0.98333365022800001</v>
      </c>
      <c r="F136" s="314">
        <v>49583.175138640603</v>
      </c>
      <c r="G136" s="315">
        <v>37187.381353980403</v>
      </c>
      <c r="H136" s="317">
        <v>4226.1181299999998</v>
      </c>
      <c r="I136" s="314">
        <v>39458.940219999997</v>
      </c>
      <c r="J136" s="315">
        <v>2271.5588660195699</v>
      </c>
      <c r="K136" s="318">
        <v>0.795813098085</v>
      </c>
    </row>
    <row r="137" spans="1:11" ht="14.4" customHeight="1" thickBot="1" x14ac:dyDescent="0.35">
      <c r="A137" s="333" t="s">
        <v>322</v>
      </c>
      <c r="B137" s="314">
        <v>44736.557659163402</v>
      </c>
      <c r="C137" s="314">
        <v>43854.904240452299</v>
      </c>
      <c r="D137" s="315">
        <v>-881.65341871111696</v>
      </c>
      <c r="E137" s="316">
        <v>0.98029232768800001</v>
      </c>
      <c r="F137" s="314">
        <v>49416.8747250948</v>
      </c>
      <c r="G137" s="315">
        <v>37062.656043821102</v>
      </c>
      <c r="H137" s="317">
        <v>4223.3413700000001</v>
      </c>
      <c r="I137" s="314">
        <v>39340.37429</v>
      </c>
      <c r="J137" s="315">
        <v>2277.7182461789298</v>
      </c>
      <c r="K137" s="318">
        <v>0.79609191210100005</v>
      </c>
    </row>
    <row r="138" spans="1:11" ht="14.4" customHeight="1" thickBot="1" x14ac:dyDescent="0.35">
      <c r="A138" s="334" t="s">
        <v>323</v>
      </c>
      <c r="B138" s="314">
        <v>44736.557659163402</v>
      </c>
      <c r="C138" s="314">
        <v>43854.904240452299</v>
      </c>
      <c r="D138" s="315">
        <v>-881.65341871111696</v>
      </c>
      <c r="E138" s="316">
        <v>0.98029232768800001</v>
      </c>
      <c r="F138" s="314">
        <v>49416.8747250948</v>
      </c>
      <c r="G138" s="315">
        <v>37062.656043821102</v>
      </c>
      <c r="H138" s="317">
        <v>4223.3413700000001</v>
      </c>
      <c r="I138" s="314">
        <v>39340.37429</v>
      </c>
      <c r="J138" s="315">
        <v>2277.7182461789298</v>
      </c>
      <c r="K138" s="318">
        <v>0.79609191210100005</v>
      </c>
    </row>
    <row r="139" spans="1:11" ht="14.4" customHeight="1" thickBot="1" x14ac:dyDescent="0.35">
      <c r="A139" s="335" t="s">
        <v>324</v>
      </c>
      <c r="B139" s="319">
        <v>88.555025144986004</v>
      </c>
      <c r="C139" s="319">
        <v>172.643901524901</v>
      </c>
      <c r="D139" s="320">
        <v>84.088876379913998</v>
      </c>
      <c r="E139" s="321">
        <v>1.9495663994470001</v>
      </c>
      <c r="F139" s="319">
        <v>175.87510833331399</v>
      </c>
      <c r="G139" s="320">
        <v>131.90633124998499</v>
      </c>
      <c r="H139" s="322">
        <v>56.480499999999999</v>
      </c>
      <c r="I139" s="319">
        <v>376.30626000000001</v>
      </c>
      <c r="J139" s="320">
        <v>244.399928750014</v>
      </c>
      <c r="K139" s="325">
        <v>2.139622050931</v>
      </c>
    </row>
    <row r="140" spans="1:11" ht="14.4" customHeight="1" thickBot="1" x14ac:dyDescent="0.35">
      <c r="A140" s="336" t="s">
        <v>325</v>
      </c>
      <c r="B140" s="314">
        <v>4.9406564584124654E-324</v>
      </c>
      <c r="C140" s="314">
        <v>31.508998926694002</v>
      </c>
      <c r="D140" s="315">
        <v>31.508998926694002</v>
      </c>
      <c r="E140" s="326" t="s">
        <v>199</v>
      </c>
      <c r="F140" s="314">
        <v>32.230134261220996</v>
      </c>
      <c r="G140" s="315">
        <v>24.172600695916</v>
      </c>
      <c r="H140" s="317">
        <v>26.527999999999999</v>
      </c>
      <c r="I140" s="314">
        <v>204.78031999999999</v>
      </c>
      <c r="J140" s="315">
        <v>180.60771930408399</v>
      </c>
      <c r="K140" s="318">
        <v>6.3536911866469996</v>
      </c>
    </row>
    <row r="141" spans="1:11" ht="14.4" customHeight="1" thickBot="1" x14ac:dyDescent="0.35">
      <c r="A141" s="336" t="s">
        <v>326</v>
      </c>
      <c r="B141" s="314">
        <v>4.9406564584124654E-324</v>
      </c>
      <c r="C141" s="314">
        <v>4.8630396860639999</v>
      </c>
      <c r="D141" s="315">
        <v>4.8630396860639999</v>
      </c>
      <c r="E141" s="326" t="s">
        <v>199</v>
      </c>
      <c r="F141" s="314">
        <v>4.0272381247729996</v>
      </c>
      <c r="G141" s="315">
        <v>3.0204285935800002</v>
      </c>
      <c r="H141" s="317">
        <v>4.9406564584124654E-324</v>
      </c>
      <c r="I141" s="314">
        <v>1.5713600000000001</v>
      </c>
      <c r="J141" s="315">
        <v>-1.4490685935800001</v>
      </c>
      <c r="K141" s="318">
        <v>0.39018303644199998</v>
      </c>
    </row>
    <row r="142" spans="1:11" ht="14.4" customHeight="1" thickBot="1" x14ac:dyDescent="0.35">
      <c r="A142" s="336" t="s">
        <v>327</v>
      </c>
      <c r="B142" s="314">
        <v>88.555025144986004</v>
      </c>
      <c r="C142" s="314">
        <v>136.27186291214099</v>
      </c>
      <c r="D142" s="315">
        <v>47.716837767154999</v>
      </c>
      <c r="E142" s="316">
        <v>1.538838283756</v>
      </c>
      <c r="F142" s="314">
        <v>139.61773594731901</v>
      </c>
      <c r="G142" s="315">
        <v>104.71330196048901</v>
      </c>
      <c r="H142" s="317">
        <v>29.952500000000001</v>
      </c>
      <c r="I142" s="314">
        <v>169.95457999999999</v>
      </c>
      <c r="J142" s="315">
        <v>65.241278039509993</v>
      </c>
      <c r="K142" s="318">
        <v>1.217285030779</v>
      </c>
    </row>
    <row r="143" spans="1:11" ht="14.4" customHeight="1" thickBot="1" x14ac:dyDescent="0.35">
      <c r="A143" s="335" t="s">
        <v>328</v>
      </c>
      <c r="B143" s="319">
        <v>153.00012888920301</v>
      </c>
      <c r="C143" s="319">
        <v>132.05941927193399</v>
      </c>
      <c r="D143" s="320">
        <v>-20.940709617267999</v>
      </c>
      <c r="E143" s="321">
        <v>0.863132732179</v>
      </c>
      <c r="F143" s="319">
        <v>6.0000267389689999</v>
      </c>
      <c r="G143" s="320">
        <v>4.5000200542269999</v>
      </c>
      <c r="H143" s="322">
        <v>1.1871</v>
      </c>
      <c r="I143" s="319">
        <v>40.589649999999999</v>
      </c>
      <c r="J143" s="320">
        <v>36.089629945772003</v>
      </c>
      <c r="K143" s="325">
        <v>6.7649115188720002</v>
      </c>
    </row>
    <row r="144" spans="1:11" ht="14.4" customHeight="1" thickBot="1" x14ac:dyDescent="0.35">
      <c r="A144" s="336" t="s">
        <v>329</v>
      </c>
      <c r="B144" s="314">
        <v>142.00008825010801</v>
      </c>
      <c r="C144" s="314">
        <v>4.6871195707949997</v>
      </c>
      <c r="D144" s="315">
        <v>-137.312968679313</v>
      </c>
      <c r="E144" s="316">
        <v>3.3007863786999998E-2</v>
      </c>
      <c r="F144" s="314">
        <v>2.000027896173</v>
      </c>
      <c r="G144" s="315">
        <v>1.50002092213</v>
      </c>
      <c r="H144" s="317">
        <v>1.1871</v>
      </c>
      <c r="I144" s="314">
        <v>38.823050000000002</v>
      </c>
      <c r="J144" s="315">
        <v>37.323029077869002</v>
      </c>
      <c r="K144" s="318">
        <v>19.411254250140001</v>
      </c>
    </row>
    <row r="145" spans="1:11" ht="14.4" customHeight="1" thickBot="1" x14ac:dyDescent="0.35">
      <c r="A145" s="336" t="s">
        <v>330</v>
      </c>
      <c r="B145" s="314">
        <v>11.000040639093999</v>
      </c>
      <c r="C145" s="314">
        <v>127.372299701139</v>
      </c>
      <c r="D145" s="315">
        <v>116.37225906204399</v>
      </c>
      <c r="E145" s="316">
        <v>11.579257193690999</v>
      </c>
      <c r="F145" s="314">
        <v>3.9999988427959998</v>
      </c>
      <c r="G145" s="315">
        <v>2.9999991320969999</v>
      </c>
      <c r="H145" s="317">
        <v>4.9406564584124654E-324</v>
      </c>
      <c r="I145" s="314">
        <v>1.7665999999999999</v>
      </c>
      <c r="J145" s="315">
        <v>-1.2333991320969999</v>
      </c>
      <c r="K145" s="318">
        <v>0.44165012776899998</v>
      </c>
    </row>
    <row r="146" spans="1:11" ht="14.4" customHeight="1" thickBot="1" x14ac:dyDescent="0.35">
      <c r="A146" s="335" t="s">
        <v>331</v>
      </c>
      <c r="B146" s="319">
        <v>3.9999602323939998</v>
      </c>
      <c r="C146" s="319">
        <v>5.4839094978320002</v>
      </c>
      <c r="D146" s="320">
        <v>1.4839492654369999</v>
      </c>
      <c r="E146" s="321">
        <v>1.370991004715</v>
      </c>
      <c r="F146" s="319">
        <v>13.999758106966</v>
      </c>
      <c r="G146" s="320">
        <v>10.499818580224</v>
      </c>
      <c r="H146" s="322">
        <v>39.037500000000001</v>
      </c>
      <c r="I146" s="319">
        <v>90.562139999999999</v>
      </c>
      <c r="J146" s="320">
        <v>80.062321419775003</v>
      </c>
      <c r="K146" s="325">
        <v>6.4688360547409998</v>
      </c>
    </row>
    <row r="147" spans="1:11" ht="14.4" customHeight="1" thickBot="1" x14ac:dyDescent="0.35">
      <c r="A147" s="336" t="s">
        <v>332</v>
      </c>
      <c r="B147" s="314">
        <v>3.9999602323939998</v>
      </c>
      <c r="C147" s="314">
        <v>4.9406564584124654E-324</v>
      </c>
      <c r="D147" s="315">
        <v>-3.9999602323939998</v>
      </c>
      <c r="E147" s="316">
        <v>0</v>
      </c>
      <c r="F147" s="314">
        <v>12.999560239277001</v>
      </c>
      <c r="G147" s="315">
        <v>9.7496701794570004</v>
      </c>
      <c r="H147" s="317">
        <v>4.9406564584124654E-324</v>
      </c>
      <c r="I147" s="314">
        <v>25.083269999999999</v>
      </c>
      <c r="J147" s="315">
        <v>15.333599820542</v>
      </c>
      <c r="K147" s="318">
        <v>1.929547579941</v>
      </c>
    </row>
    <row r="148" spans="1:11" ht="14.4" customHeight="1" thickBot="1" x14ac:dyDescent="0.35">
      <c r="A148" s="336" t="s">
        <v>333</v>
      </c>
      <c r="B148" s="314">
        <v>4.9406564584124654E-324</v>
      </c>
      <c r="C148" s="314">
        <v>5.4839094978320002</v>
      </c>
      <c r="D148" s="315">
        <v>5.4839094978320002</v>
      </c>
      <c r="E148" s="326" t="s">
        <v>199</v>
      </c>
      <c r="F148" s="314">
        <v>1.000197867689</v>
      </c>
      <c r="G148" s="315">
        <v>0.75014840076599998</v>
      </c>
      <c r="H148" s="317">
        <v>39.037500000000001</v>
      </c>
      <c r="I148" s="314">
        <v>65.478870000000001</v>
      </c>
      <c r="J148" s="315">
        <v>64.728721599232998</v>
      </c>
      <c r="K148" s="318">
        <v>65.465916410402997</v>
      </c>
    </row>
    <row r="149" spans="1:11" ht="14.4" customHeight="1" thickBot="1" x14ac:dyDescent="0.35">
      <c r="A149" s="335" t="s">
        <v>334</v>
      </c>
      <c r="B149" s="319">
        <v>44491.002544896801</v>
      </c>
      <c r="C149" s="319">
        <v>43202.651248774302</v>
      </c>
      <c r="D149" s="320">
        <v>-1288.3512961225099</v>
      </c>
      <c r="E149" s="321">
        <v>0.97104243054899997</v>
      </c>
      <c r="F149" s="319">
        <v>49220.999831915498</v>
      </c>
      <c r="G149" s="320">
        <v>36915.749873936598</v>
      </c>
      <c r="H149" s="322">
        <v>3639.9205299999999</v>
      </c>
      <c r="I149" s="319">
        <v>36602.512300000002</v>
      </c>
      <c r="J149" s="320">
        <v>-313.237573936633</v>
      </c>
      <c r="K149" s="325">
        <v>0.74363609892100002</v>
      </c>
    </row>
    <row r="150" spans="1:11" ht="14.4" customHeight="1" thickBot="1" x14ac:dyDescent="0.35">
      <c r="A150" s="336" t="s">
        <v>335</v>
      </c>
      <c r="B150" s="314">
        <v>22359.001299042699</v>
      </c>
      <c r="C150" s="314">
        <v>14873.5060930989</v>
      </c>
      <c r="D150" s="315">
        <v>-7485.4952059437501</v>
      </c>
      <c r="E150" s="316">
        <v>0.665213347151</v>
      </c>
      <c r="F150" s="314">
        <v>16832.999949252699</v>
      </c>
      <c r="G150" s="315">
        <v>12624.7499619395</v>
      </c>
      <c r="H150" s="317">
        <v>1474.6641500000001</v>
      </c>
      <c r="I150" s="314">
        <v>14190.29636</v>
      </c>
      <c r="J150" s="315">
        <v>1565.5463980605</v>
      </c>
      <c r="K150" s="318">
        <v>0.84300459827600005</v>
      </c>
    </row>
    <row r="151" spans="1:11" ht="14.4" customHeight="1" thickBot="1" x14ac:dyDescent="0.35">
      <c r="A151" s="336" t="s">
        <v>336</v>
      </c>
      <c r="B151" s="314">
        <v>22132.001245854099</v>
      </c>
      <c r="C151" s="314">
        <v>28329.1451556754</v>
      </c>
      <c r="D151" s="315">
        <v>6197.1439098212404</v>
      </c>
      <c r="E151" s="316">
        <v>1.2800082939170001</v>
      </c>
      <c r="F151" s="314">
        <v>32387.9998826628</v>
      </c>
      <c r="G151" s="315">
        <v>24290.9999119971</v>
      </c>
      <c r="H151" s="317">
        <v>2165.2563799999998</v>
      </c>
      <c r="I151" s="314">
        <v>22412.215939999998</v>
      </c>
      <c r="J151" s="315">
        <v>-1878.78397199713</v>
      </c>
      <c r="K151" s="318">
        <v>0.69199135547699997</v>
      </c>
    </row>
    <row r="152" spans="1:11" ht="14.4" customHeight="1" thickBot="1" x14ac:dyDescent="0.35">
      <c r="A152" s="335" t="s">
        <v>337</v>
      </c>
      <c r="B152" s="319">
        <v>4.9406564584124654E-324</v>
      </c>
      <c r="C152" s="319">
        <v>342.06576138331599</v>
      </c>
      <c r="D152" s="320">
        <v>342.06576138331599</v>
      </c>
      <c r="E152" s="327" t="s">
        <v>199</v>
      </c>
      <c r="F152" s="319">
        <v>0</v>
      </c>
      <c r="G152" s="320">
        <v>0</v>
      </c>
      <c r="H152" s="322">
        <v>486.71573999999998</v>
      </c>
      <c r="I152" s="319">
        <v>2230.4039400000001</v>
      </c>
      <c r="J152" s="320">
        <v>2230.4039400000001</v>
      </c>
      <c r="K152" s="323" t="s">
        <v>193</v>
      </c>
    </row>
    <row r="153" spans="1:11" ht="14.4" customHeight="1" thickBot="1" x14ac:dyDescent="0.35">
      <c r="A153" s="336" t="s">
        <v>338</v>
      </c>
      <c r="B153" s="314">
        <v>4.9406564584124654E-324</v>
      </c>
      <c r="C153" s="314">
        <v>4.9406564584124654E-324</v>
      </c>
      <c r="D153" s="315">
        <v>0</v>
      </c>
      <c r="E153" s="316">
        <v>1</v>
      </c>
      <c r="F153" s="314">
        <v>4.9406564584124654E-324</v>
      </c>
      <c r="G153" s="315">
        <v>0</v>
      </c>
      <c r="H153" s="317">
        <v>4.9406564584124654E-324</v>
      </c>
      <c r="I153" s="314">
        <v>1214.3302000000001</v>
      </c>
      <c r="J153" s="315">
        <v>1214.3302000000001</v>
      </c>
      <c r="K153" s="324" t="s">
        <v>199</v>
      </c>
    </row>
    <row r="154" spans="1:11" ht="14.4" customHeight="1" thickBot="1" x14ac:dyDescent="0.35">
      <c r="A154" s="336" t="s">
        <v>339</v>
      </c>
      <c r="B154" s="314">
        <v>4.9406564584124654E-324</v>
      </c>
      <c r="C154" s="314">
        <v>342.06576138331599</v>
      </c>
      <c r="D154" s="315">
        <v>342.06576138331599</v>
      </c>
      <c r="E154" s="326" t="s">
        <v>199</v>
      </c>
      <c r="F154" s="314">
        <v>0</v>
      </c>
      <c r="G154" s="315">
        <v>0</v>
      </c>
      <c r="H154" s="317">
        <v>486.71573999999998</v>
      </c>
      <c r="I154" s="314">
        <v>1016.07374</v>
      </c>
      <c r="J154" s="315">
        <v>1016.07374</v>
      </c>
      <c r="K154" s="324" t="s">
        <v>193</v>
      </c>
    </row>
    <row r="155" spans="1:11" ht="14.4" customHeight="1" thickBot="1" x14ac:dyDescent="0.35">
      <c r="A155" s="333" t="s">
        <v>340</v>
      </c>
      <c r="B155" s="314">
        <v>115.604616716549</v>
      </c>
      <c r="C155" s="314">
        <v>249.26893739199099</v>
      </c>
      <c r="D155" s="315">
        <v>133.66432067544201</v>
      </c>
      <c r="E155" s="316">
        <v>2.1562195738519998</v>
      </c>
      <c r="F155" s="314">
        <v>123.30041354581</v>
      </c>
      <c r="G155" s="315">
        <v>92.475310159356994</v>
      </c>
      <c r="H155" s="317">
        <v>2.7767599999999999</v>
      </c>
      <c r="I155" s="314">
        <v>74.833929999999995</v>
      </c>
      <c r="J155" s="315">
        <v>-17.641380159356999</v>
      </c>
      <c r="K155" s="318">
        <v>0.60692359293800002</v>
      </c>
    </row>
    <row r="156" spans="1:11" ht="14.4" customHeight="1" thickBot="1" x14ac:dyDescent="0.35">
      <c r="A156" s="334" t="s">
        <v>341</v>
      </c>
      <c r="B156" s="314">
        <v>106.999926216623</v>
      </c>
      <c r="C156" s="314">
        <v>142.43191716920899</v>
      </c>
      <c r="D156" s="315">
        <v>35.431990952585998</v>
      </c>
      <c r="E156" s="316">
        <v>1.3311403307030001</v>
      </c>
      <c r="F156" s="314">
        <v>107.582339403258</v>
      </c>
      <c r="G156" s="315">
        <v>80.686754552443006</v>
      </c>
      <c r="H156" s="317">
        <v>2.7297600000000002</v>
      </c>
      <c r="I156" s="314">
        <v>48.454079999999998</v>
      </c>
      <c r="J156" s="315">
        <v>-32.232674552443001</v>
      </c>
      <c r="K156" s="318">
        <v>0.45039065211599999</v>
      </c>
    </row>
    <row r="157" spans="1:11" ht="14.4" customHeight="1" thickBot="1" x14ac:dyDescent="0.35">
      <c r="A157" s="335" t="s">
        <v>342</v>
      </c>
      <c r="B157" s="319">
        <v>106.999926216623</v>
      </c>
      <c r="C157" s="319">
        <v>142.43191716920899</v>
      </c>
      <c r="D157" s="320">
        <v>35.431990952585998</v>
      </c>
      <c r="E157" s="321">
        <v>1.3311403307030001</v>
      </c>
      <c r="F157" s="319">
        <v>107.582339403258</v>
      </c>
      <c r="G157" s="320">
        <v>80.686754552443006</v>
      </c>
      <c r="H157" s="322">
        <v>2.7297600000000002</v>
      </c>
      <c r="I157" s="319">
        <v>48.454079999999998</v>
      </c>
      <c r="J157" s="320">
        <v>-32.232674552443001</v>
      </c>
      <c r="K157" s="325">
        <v>0.45039065211599999</v>
      </c>
    </row>
    <row r="158" spans="1:11" ht="14.4" customHeight="1" thickBot="1" x14ac:dyDescent="0.35">
      <c r="A158" s="336" t="s">
        <v>343</v>
      </c>
      <c r="B158" s="314">
        <v>4.9406564584124654E-324</v>
      </c>
      <c r="C158" s="314">
        <v>34.915996802701002</v>
      </c>
      <c r="D158" s="315">
        <v>34.915996802701002</v>
      </c>
      <c r="E158" s="326" t="s">
        <v>199</v>
      </c>
      <c r="F158" s="314">
        <v>0</v>
      </c>
      <c r="G158" s="315">
        <v>0</v>
      </c>
      <c r="H158" s="317">
        <v>4.9406564584124654E-324</v>
      </c>
      <c r="I158" s="314">
        <v>18.673570000000002</v>
      </c>
      <c r="J158" s="315">
        <v>18.673570000000002</v>
      </c>
      <c r="K158" s="324" t="s">
        <v>193</v>
      </c>
    </row>
    <row r="159" spans="1:11" ht="14.4" customHeight="1" thickBot="1" x14ac:dyDescent="0.35">
      <c r="A159" s="336" t="s">
        <v>344</v>
      </c>
      <c r="B159" s="314">
        <v>4.9406564584124654E-324</v>
      </c>
      <c r="C159" s="314">
        <v>25.433997670979</v>
      </c>
      <c r="D159" s="315">
        <v>25.433997670979</v>
      </c>
      <c r="E159" s="326" t="s">
        <v>199</v>
      </c>
      <c r="F159" s="314">
        <v>0</v>
      </c>
      <c r="G159" s="315">
        <v>0</v>
      </c>
      <c r="H159" s="317">
        <v>4.9406564584124654E-324</v>
      </c>
      <c r="I159" s="314">
        <v>4.4465908125712189E-323</v>
      </c>
      <c r="J159" s="315">
        <v>4.4465908125712189E-323</v>
      </c>
      <c r="K159" s="324" t="s">
        <v>193</v>
      </c>
    </row>
    <row r="160" spans="1:11" ht="14.4" customHeight="1" thickBot="1" x14ac:dyDescent="0.35">
      <c r="A160" s="336" t="s">
        <v>345</v>
      </c>
      <c r="B160" s="314">
        <v>4.9406564584124654E-324</v>
      </c>
      <c r="C160" s="314">
        <v>45.037275963798002</v>
      </c>
      <c r="D160" s="315">
        <v>45.037275963798002</v>
      </c>
      <c r="E160" s="326" t="s">
        <v>199</v>
      </c>
      <c r="F160" s="314">
        <v>0</v>
      </c>
      <c r="G160" s="315">
        <v>0</v>
      </c>
      <c r="H160" s="317">
        <v>4.9406564584124654E-324</v>
      </c>
      <c r="I160" s="314">
        <v>8.5879799999999999</v>
      </c>
      <c r="J160" s="315">
        <v>8.5879799999999999</v>
      </c>
      <c r="K160" s="324" t="s">
        <v>193</v>
      </c>
    </row>
    <row r="161" spans="1:11" ht="14.4" customHeight="1" thickBot="1" x14ac:dyDescent="0.35">
      <c r="A161" s="336" t="s">
        <v>346</v>
      </c>
      <c r="B161" s="314">
        <v>4.9406564584124654E-324</v>
      </c>
      <c r="C161" s="314">
        <v>37.044646731729003</v>
      </c>
      <c r="D161" s="315">
        <v>37.044646731729003</v>
      </c>
      <c r="E161" s="326" t="s">
        <v>199</v>
      </c>
      <c r="F161" s="314">
        <v>0</v>
      </c>
      <c r="G161" s="315">
        <v>0</v>
      </c>
      <c r="H161" s="317">
        <v>2.7297600000000002</v>
      </c>
      <c r="I161" s="314">
        <v>21.192530000000001</v>
      </c>
      <c r="J161" s="315">
        <v>21.192530000000001</v>
      </c>
      <c r="K161" s="324" t="s">
        <v>193</v>
      </c>
    </row>
    <row r="162" spans="1:11" ht="14.4" customHeight="1" thickBot="1" x14ac:dyDescent="0.35">
      <c r="A162" s="338" t="s">
        <v>347</v>
      </c>
      <c r="B162" s="319">
        <v>8.6046904999260008</v>
      </c>
      <c r="C162" s="319">
        <v>106.837020222782</v>
      </c>
      <c r="D162" s="320">
        <v>98.232329722854999</v>
      </c>
      <c r="E162" s="321">
        <v>12.416137480330001</v>
      </c>
      <c r="F162" s="319">
        <v>15.718074142552</v>
      </c>
      <c r="G162" s="320">
        <v>11.788555606914001</v>
      </c>
      <c r="H162" s="322">
        <v>4.7E-2</v>
      </c>
      <c r="I162" s="319">
        <v>26.379850000000001</v>
      </c>
      <c r="J162" s="320">
        <v>14.591294393086001</v>
      </c>
      <c r="K162" s="325">
        <v>1.678313116527</v>
      </c>
    </row>
    <row r="163" spans="1:11" ht="14.4" customHeight="1" thickBot="1" x14ac:dyDescent="0.35">
      <c r="A163" s="335" t="s">
        <v>348</v>
      </c>
      <c r="B163" s="319">
        <v>4.9406564584124654E-324</v>
      </c>
      <c r="C163" s="319">
        <v>1.549999877E-3</v>
      </c>
      <c r="D163" s="320">
        <v>1.549999877E-3</v>
      </c>
      <c r="E163" s="327" t="s">
        <v>199</v>
      </c>
      <c r="F163" s="319">
        <v>0</v>
      </c>
      <c r="G163" s="320">
        <v>0</v>
      </c>
      <c r="H163" s="322">
        <v>4.9406564584124654E-324</v>
      </c>
      <c r="I163" s="319">
        <v>-6.0999999999999997E-4</v>
      </c>
      <c r="J163" s="320">
        <v>-6.0999999999999997E-4</v>
      </c>
      <c r="K163" s="323" t="s">
        <v>193</v>
      </c>
    </row>
    <row r="164" spans="1:11" ht="14.4" customHeight="1" thickBot="1" x14ac:dyDescent="0.35">
      <c r="A164" s="336" t="s">
        <v>349</v>
      </c>
      <c r="B164" s="314">
        <v>4.9406564584124654E-324</v>
      </c>
      <c r="C164" s="314">
        <v>1.549999877E-3</v>
      </c>
      <c r="D164" s="315">
        <v>1.549999877E-3</v>
      </c>
      <c r="E164" s="326" t="s">
        <v>199</v>
      </c>
      <c r="F164" s="314">
        <v>0</v>
      </c>
      <c r="G164" s="315">
        <v>0</v>
      </c>
      <c r="H164" s="317">
        <v>4.9406564584124654E-324</v>
      </c>
      <c r="I164" s="314">
        <v>-6.0999999999999997E-4</v>
      </c>
      <c r="J164" s="315">
        <v>-6.0999999999999997E-4</v>
      </c>
      <c r="K164" s="324" t="s">
        <v>193</v>
      </c>
    </row>
    <row r="165" spans="1:11" ht="14.4" customHeight="1" thickBot="1" x14ac:dyDescent="0.35">
      <c r="A165" s="335" t="s">
        <v>350</v>
      </c>
      <c r="B165" s="319">
        <v>8.6046904999260008</v>
      </c>
      <c r="C165" s="319">
        <v>16.823978465361002</v>
      </c>
      <c r="D165" s="320">
        <v>8.2192879654340008</v>
      </c>
      <c r="E165" s="321">
        <v>1.9552101804819999</v>
      </c>
      <c r="F165" s="319">
        <v>15.718074142552</v>
      </c>
      <c r="G165" s="320">
        <v>11.788555606914001</v>
      </c>
      <c r="H165" s="322">
        <v>4.7E-2</v>
      </c>
      <c r="I165" s="319">
        <v>9.1334599999999995</v>
      </c>
      <c r="J165" s="320">
        <v>-2.6550956069140002</v>
      </c>
      <c r="K165" s="325">
        <v>0.58108009398299998</v>
      </c>
    </row>
    <row r="166" spans="1:11" ht="14.4" customHeight="1" thickBot="1" x14ac:dyDescent="0.35">
      <c r="A166" s="336" t="s">
        <v>351</v>
      </c>
      <c r="B166" s="314">
        <v>4.9406564584124654E-324</v>
      </c>
      <c r="C166" s="314">
        <v>0.42399996712499999</v>
      </c>
      <c r="D166" s="315">
        <v>0.42399996712499999</v>
      </c>
      <c r="E166" s="326" t="s">
        <v>199</v>
      </c>
      <c r="F166" s="314">
        <v>0</v>
      </c>
      <c r="G166" s="315">
        <v>0</v>
      </c>
      <c r="H166" s="317">
        <v>4.7E-2</v>
      </c>
      <c r="I166" s="314">
        <v>0.86899999999999999</v>
      </c>
      <c r="J166" s="315">
        <v>0.86899999999999999</v>
      </c>
      <c r="K166" s="324" t="s">
        <v>193</v>
      </c>
    </row>
    <row r="167" spans="1:11" ht="14.4" customHeight="1" thickBot="1" x14ac:dyDescent="0.35">
      <c r="A167" s="336" t="s">
        <v>352</v>
      </c>
      <c r="B167" s="314">
        <v>4.9406564584124654E-324</v>
      </c>
      <c r="C167" s="314">
        <v>10.149999070551999</v>
      </c>
      <c r="D167" s="315">
        <v>10.149999070551999</v>
      </c>
      <c r="E167" s="326" t="s">
        <v>199</v>
      </c>
      <c r="F167" s="314">
        <v>9.7619833193519998</v>
      </c>
      <c r="G167" s="315">
        <v>7.3214874895140003</v>
      </c>
      <c r="H167" s="317">
        <v>4.9406564584124654E-324</v>
      </c>
      <c r="I167" s="314">
        <v>4.4465908125712189E-323</v>
      </c>
      <c r="J167" s="315">
        <v>-7.3214874895140003</v>
      </c>
      <c r="K167" s="318">
        <v>4.9406564584124654E-324</v>
      </c>
    </row>
    <row r="168" spans="1:11" ht="14.4" customHeight="1" thickBot="1" x14ac:dyDescent="0.35">
      <c r="A168" s="336" t="s">
        <v>353</v>
      </c>
      <c r="B168" s="314">
        <v>8.6046904999260008</v>
      </c>
      <c r="C168" s="314">
        <v>6.2499794276819998</v>
      </c>
      <c r="D168" s="315">
        <v>-2.3547110722440001</v>
      </c>
      <c r="E168" s="316">
        <v>0.72634563994300005</v>
      </c>
      <c r="F168" s="314">
        <v>5.9560908231990002</v>
      </c>
      <c r="G168" s="315">
        <v>4.4670681173990001</v>
      </c>
      <c r="H168" s="317">
        <v>4.9406564584124654E-324</v>
      </c>
      <c r="I168" s="314">
        <v>8.2644599999999997</v>
      </c>
      <c r="J168" s="315">
        <v>3.7973918825999999</v>
      </c>
      <c r="K168" s="318">
        <v>1.3875644689310001</v>
      </c>
    </row>
    <row r="169" spans="1:11" ht="14.4" customHeight="1" thickBot="1" x14ac:dyDescent="0.35">
      <c r="A169" s="335" t="s">
        <v>354</v>
      </c>
      <c r="B169" s="319">
        <v>4.9406564584124654E-324</v>
      </c>
      <c r="C169" s="319">
        <v>90.011491757542998</v>
      </c>
      <c r="D169" s="320">
        <v>90.011491757542998</v>
      </c>
      <c r="E169" s="327" t="s">
        <v>199</v>
      </c>
      <c r="F169" s="319">
        <v>0</v>
      </c>
      <c r="G169" s="320">
        <v>0</v>
      </c>
      <c r="H169" s="322">
        <v>4.9406564584124654E-324</v>
      </c>
      <c r="I169" s="319">
        <v>17.247</v>
      </c>
      <c r="J169" s="320">
        <v>17.247</v>
      </c>
      <c r="K169" s="323" t="s">
        <v>193</v>
      </c>
    </row>
    <row r="170" spans="1:11" ht="14.4" customHeight="1" thickBot="1" x14ac:dyDescent="0.35">
      <c r="A170" s="336" t="s">
        <v>355</v>
      </c>
      <c r="B170" s="314">
        <v>4.9406564584124654E-324</v>
      </c>
      <c r="C170" s="314">
        <v>90.011491757542998</v>
      </c>
      <c r="D170" s="315">
        <v>90.011491757542998</v>
      </c>
      <c r="E170" s="326" t="s">
        <v>199</v>
      </c>
      <c r="F170" s="314">
        <v>0</v>
      </c>
      <c r="G170" s="315">
        <v>0</v>
      </c>
      <c r="H170" s="317">
        <v>4.9406564584124654E-324</v>
      </c>
      <c r="I170" s="314">
        <v>17.247</v>
      </c>
      <c r="J170" s="315">
        <v>17.247</v>
      </c>
      <c r="K170" s="324" t="s">
        <v>193</v>
      </c>
    </row>
    <row r="171" spans="1:11" ht="14.4" customHeight="1" thickBot="1" x14ac:dyDescent="0.35">
      <c r="A171" s="333" t="s">
        <v>356</v>
      </c>
      <c r="B171" s="314">
        <v>44.000042556372001</v>
      </c>
      <c r="C171" s="314">
        <v>43.733995995226998</v>
      </c>
      <c r="D171" s="315">
        <v>-0.26604656114399999</v>
      </c>
      <c r="E171" s="316">
        <v>0.99395349309400005</v>
      </c>
      <c r="F171" s="314">
        <v>42.999999999998998</v>
      </c>
      <c r="G171" s="315">
        <v>32.249999999998998</v>
      </c>
      <c r="H171" s="317">
        <v>4.9406564584124654E-324</v>
      </c>
      <c r="I171" s="314">
        <v>43.731999999999999</v>
      </c>
      <c r="J171" s="315">
        <v>11.481999999999999</v>
      </c>
      <c r="K171" s="318">
        <v>1.0170232558129999</v>
      </c>
    </row>
    <row r="172" spans="1:11" ht="14.4" customHeight="1" thickBot="1" x14ac:dyDescent="0.35">
      <c r="A172" s="338" t="s">
        <v>357</v>
      </c>
      <c r="B172" s="319">
        <v>44.000042556372001</v>
      </c>
      <c r="C172" s="319">
        <v>43.733995995226998</v>
      </c>
      <c r="D172" s="320">
        <v>-0.26604656114399999</v>
      </c>
      <c r="E172" s="321">
        <v>0.99395349309400005</v>
      </c>
      <c r="F172" s="319">
        <v>42.999999999998998</v>
      </c>
      <c r="G172" s="320">
        <v>32.249999999998998</v>
      </c>
      <c r="H172" s="322">
        <v>4.9406564584124654E-324</v>
      </c>
      <c r="I172" s="319">
        <v>43.731999999999999</v>
      </c>
      <c r="J172" s="320">
        <v>11.481999999999999</v>
      </c>
      <c r="K172" s="325">
        <v>1.0170232558129999</v>
      </c>
    </row>
    <row r="173" spans="1:11" ht="14.4" customHeight="1" thickBot="1" x14ac:dyDescent="0.35">
      <c r="A173" s="335" t="s">
        <v>358</v>
      </c>
      <c r="B173" s="319">
        <v>44.000042556372001</v>
      </c>
      <c r="C173" s="319">
        <v>43.733995995226998</v>
      </c>
      <c r="D173" s="320">
        <v>-0.26604656114399999</v>
      </c>
      <c r="E173" s="321">
        <v>0.99395349309400005</v>
      </c>
      <c r="F173" s="319">
        <v>42.999999999998998</v>
      </c>
      <c r="G173" s="320">
        <v>32.249999999998998</v>
      </c>
      <c r="H173" s="322">
        <v>4.9406564584124654E-324</v>
      </c>
      <c r="I173" s="319">
        <v>43.731999999999999</v>
      </c>
      <c r="J173" s="320">
        <v>11.481999999999999</v>
      </c>
      <c r="K173" s="325">
        <v>1.0170232558129999</v>
      </c>
    </row>
    <row r="174" spans="1:11" ht="14.4" customHeight="1" thickBot="1" x14ac:dyDescent="0.35">
      <c r="A174" s="336" t="s">
        <v>359</v>
      </c>
      <c r="B174" s="314">
        <v>44.000042556372001</v>
      </c>
      <c r="C174" s="314">
        <v>43.733995995226998</v>
      </c>
      <c r="D174" s="315">
        <v>-0.26604656114399999</v>
      </c>
      <c r="E174" s="316">
        <v>0.99395349309400005</v>
      </c>
      <c r="F174" s="314">
        <v>42.999999999998998</v>
      </c>
      <c r="G174" s="315">
        <v>32.249999999998998</v>
      </c>
      <c r="H174" s="317">
        <v>4.9406564584124654E-324</v>
      </c>
      <c r="I174" s="314">
        <v>43.731999999999999</v>
      </c>
      <c r="J174" s="315">
        <v>11.481999999999999</v>
      </c>
      <c r="K174" s="318">
        <v>1.0170232558129999</v>
      </c>
    </row>
    <row r="175" spans="1:11" ht="14.4" customHeight="1" thickBot="1" x14ac:dyDescent="0.35">
      <c r="A175" s="332" t="s">
        <v>360</v>
      </c>
      <c r="B175" s="314">
        <v>2021.9984795476601</v>
      </c>
      <c r="C175" s="314">
        <v>2096.8634505683799</v>
      </c>
      <c r="D175" s="315">
        <v>74.864971020723004</v>
      </c>
      <c r="E175" s="316">
        <v>1.0370252360609999</v>
      </c>
      <c r="F175" s="314">
        <v>2362.0921578286202</v>
      </c>
      <c r="G175" s="315">
        <v>1771.56911837147</v>
      </c>
      <c r="H175" s="317">
        <v>144.56229999999999</v>
      </c>
      <c r="I175" s="314">
        <v>1617.9447399999999</v>
      </c>
      <c r="J175" s="315">
        <v>-153.62437837146601</v>
      </c>
      <c r="K175" s="318">
        <v>0.68496258058199999</v>
      </c>
    </row>
    <row r="176" spans="1:11" ht="14.4" customHeight="1" thickBot="1" x14ac:dyDescent="0.35">
      <c r="A176" s="337" t="s">
        <v>361</v>
      </c>
      <c r="B176" s="319">
        <v>2021.9984795476601</v>
      </c>
      <c r="C176" s="319">
        <v>2096.8634505683799</v>
      </c>
      <c r="D176" s="320">
        <v>74.864971020723004</v>
      </c>
      <c r="E176" s="321">
        <v>1.0370252360609999</v>
      </c>
      <c r="F176" s="319">
        <v>2362.0921578286202</v>
      </c>
      <c r="G176" s="320">
        <v>1771.56911837147</v>
      </c>
      <c r="H176" s="322">
        <v>144.56229999999999</v>
      </c>
      <c r="I176" s="319">
        <v>1617.9447399999999</v>
      </c>
      <c r="J176" s="320">
        <v>-153.62437837146601</v>
      </c>
      <c r="K176" s="325">
        <v>0.68496258058199999</v>
      </c>
    </row>
    <row r="177" spans="1:11" ht="14.4" customHeight="1" thickBot="1" x14ac:dyDescent="0.35">
      <c r="A177" s="338" t="s">
        <v>70</v>
      </c>
      <c r="B177" s="319">
        <v>2021.9984795476601</v>
      </c>
      <c r="C177" s="319">
        <v>2096.8634505683799</v>
      </c>
      <c r="D177" s="320">
        <v>74.864971020723004</v>
      </c>
      <c r="E177" s="321">
        <v>1.0370252360609999</v>
      </c>
      <c r="F177" s="319">
        <v>2362.0921578286202</v>
      </c>
      <c r="G177" s="320">
        <v>1771.56911837147</v>
      </c>
      <c r="H177" s="322">
        <v>144.56229999999999</v>
      </c>
      <c r="I177" s="319">
        <v>1617.9447399999999</v>
      </c>
      <c r="J177" s="320">
        <v>-153.62437837146601</v>
      </c>
      <c r="K177" s="325">
        <v>0.68496258058199999</v>
      </c>
    </row>
    <row r="178" spans="1:11" ht="14.4" customHeight="1" thickBot="1" x14ac:dyDescent="0.35">
      <c r="A178" s="335" t="s">
        <v>362</v>
      </c>
      <c r="B178" s="319">
        <v>7.9999144591949998</v>
      </c>
      <c r="C178" s="319">
        <v>40.325997294126999</v>
      </c>
      <c r="D178" s="320">
        <v>32.326082834932002</v>
      </c>
      <c r="E178" s="321">
        <v>5.0408035610650002</v>
      </c>
      <c r="F178" s="319">
        <v>29.999999999999002</v>
      </c>
      <c r="G178" s="320">
        <v>22.499999999999002</v>
      </c>
      <c r="H178" s="322">
        <v>3.3605</v>
      </c>
      <c r="I178" s="319">
        <v>30.244499999999999</v>
      </c>
      <c r="J178" s="320">
        <v>7.7445000000000004</v>
      </c>
      <c r="K178" s="325">
        <v>1.0081500000000001</v>
      </c>
    </row>
    <row r="179" spans="1:11" ht="14.4" customHeight="1" thickBot="1" x14ac:dyDescent="0.35">
      <c r="A179" s="336" t="s">
        <v>363</v>
      </c>
      <c r="B179" s="314">
        <v>7.9999144591949998</v>
      </c>
      <c r="C179" s="314">
        <v>40.325997294126999</v>
      </c>
      <c r="D179" s="315">
        <v>32.326082834932002</v>
      </c>
      <c r="E179" s="316">
        <v>5.0408035610650002</v>
      </c>
      <c r="F179" s="314">
        <v>29.999999999999002</v>
      </c>
      <c r="G179" s="315">
        <v>22.499999999999002</v>
      </c>
      <c r="H179" s="317">
        <v>3.3605</v>
      </c>
      <c r="I179" s="314">
        <v>30.244499999999999</v>
      </c>
      <c r="J179" s="315">
        <v>7.7445000000000004</v>
      </c>
      <c r="K179" s="318">
        <v>1.0081500000000001</v>
      </c>
    </row>
    <row r="180" spans="1:11" ht="14.4" customHeight="1" thickBot="1" x14ac:dyDescent="0.35">
      <c r="A180" s="335" t="s">
        <v>364</v>
      </c>
      <c r="B180" s="319">
        <v>32.999977143951</v>
      </c>
      <c r="C180" s="319">
        <v>6.5649995599580002</v>
      </c>
      <c r="D180" s="320">
        <v>-26.434977583992001</v>
      </c>
      <c r="E180" s="321">
        <v>0.19893951839099999</v>
      </c>
      <c r="F180" s="319">
        <v>28.827012321971001</v>
      </c>
      <c r="G180" s="320">
        <v>21.620259241477999</v>
      </c>
      <c r="H180" s="322">
        <v>0.2</v>
      </c>
      <c r="I180" s="319">
        <v>2.5449999999999999</v>
      </c>
      <c r="J180" s="320">
        <v>-19.075259241478001</v>
      </c>
      <c r="K180" s="325">
        <v>8.8285250359999998E-2</v>
      </c>
    </row>
    <row r="181" spans="1:11" ht="14.4" customHeight="1" thickBot="1" x14ac:dyDescent="0.35">
      <c r="A181" s="336" t="s">
        <v>365</v>
      </c>
      <c r="B181" s="314">
        <v>32.999977143951</v>
      </c>
      <c r="C181" s="314">
        <v>6.5649995599580002</v>
      </c>
      <c r="D181" s="315">
        <v>-26.434977583992001</v>
      </c>
      <c r="E181" s="316">
        <v>0.19893951839099999</v>
      </c>
      <c r="F181" s="314">
        <v>28.827012321971001</v>
      </c>
      <c r="G181" s="315">
        <v>21.620259241477999</v>
      </c>
      <c r="H181" s="317">
        <v>0.2</v>
      </c>
      <c r="I181" s="314">
        <v>2.5449999999999999</v>
      </c>
      <c r="J181" s="315">
        <v>-19.075259241478001</v>
      </c>
      <c r="K181" s="318">
        <v>8.8285250359999998E-2</v>
      </c>
    </row>
    <row r="182" spans="1:11" ht="14.4" customHeight="1" thickBot="1" x14ac:dyDescent="0.35">
      <c r="A182" s="335" t="s">
        <v>366</v>
      </c>
      <c r="B182" s="319">
        <v>44.999968832660997</v>
      </c>
      <c r="C182" s="319">
        <v>43.970697062615997</v>
      </c>
      <c r="D182" s="320">
        <v>-1.0292717700439999</v>
      </c>
      <c r="E182" s="321">
        <v>0.97712727815699996</v>
      </c>
      <c r="F182" s="319">
        <v>44.265145506678998</v>
      </c>
      <c r="G182" s="320">
        <v>33.198859130008998</v>
      </c>
      <c r="H182" s="322">
        <v>3.3898000000000001</v>
      </c>
      <c r="I182" s="319">
        <v>33.689</v>
      </c>
      <c r="J182" s="320">
        <v>0.49014086999000001</v>
      </c>
      <c r="K182" s="325">
        <v>0.76107283991399999</v>
      </c>
    </row>
    <row r="183" spans="1:11" ht="14.4" customHeight="1" thickBot="1" x14ac:dyDescent="0.35">
      <c r="A183" s="336" t="s">
        <v>367</v>
      </c>
      <c r="B183" s="314">
        <v>44.999968832660997</v>
      </c>
      <c r="C183" s="314">
        <v>43.970697062615997</v>
      </c>
      <c r="D183" s="315">
        <v>-1.0292717700439999</v>
      </c>
      <c r="E183" s="316">
        <v>0.97712727815699996</v>
      </c>
      <c r="F183" s="314">
        <v>44.265145506678998</v>
      </c>
      <c r="G183" s="315">
        <v>33.198859130008998</v>
      </c>
      <c r="H183" s="317">
        <v>3.3898000000000001</v>
      </c>
      <c r="I183" s="314">
        <v>33.689</v>
      </c>
      <c r="J183" s="315">
        <v>0.49014086999000001</v>
      </c>
      <c r="K183" s="318">
        <v>0.76107283991399999</v>
      </c>
    </row>
    <row r="184" spans="1:11" ht="14.4" customHeight="1" thickBot="1" x14ac:dyDescent="0.35">
      <c r="A184" s="335" t="s">
        <v>368</v>
      </c>
      <c r="B184" s="319">
        <v>4.9406564584124654E-324</v>
      </c>
      <c r="C184" s="319">
        <v>5.5999995490000003E-2</v>
      </c>
      <c r="D184" s="320">
        <v>5.5999995490000003E-2</v>
      </c>
      <c r="E184" s="327" t="s">
        <v>199</v>
      </c>
      <c r="F184" s="319">
        <v>0</v>
      </c>
      <c r="G184" s="320">
        <v>0</v>
      </c>
      <c r="H184" s="322">
        <v>4.9406564584124654E-324</v>
      </c>
      <c r="I184" s="319">
        <v>4.4465908125712189E-323</v>
      </c>
      <c r="J184" s="320">
        <v>4.4465908125712189E-323</v>
      </c>
      <c r="K184" s="323" t="s">
        <v>193</v>
      </c>
    </row>
    <row r="185" spans="1:11" ht="14.4" customHeight="1" thickBot="1" x14ac:dyDescent="0.35">
      <c r="A185" s="336" t="s">
        <v>369</v>
      </c>
      <c r="B185" s="314">
        <v>4.9406564584124654E-324</v>
      </c>
      <c r="C185" s="314">
        <v>5.5999995490000003E-2</v>
      </c>
      <c r="D185" s="315">
        <v>5.5999995490000003E-2</v>
      </c>
      <c r="E185" s="326" t="s">
        <v>199</v>
      </c>
      <c r="F185" s="314">
        <v>0</v>
      </c>
      <c r="G185" s="315">
        <v>0</v>
      </c>
      <c r="H185" s="317">
        <v>4.9406564584124654E-324</v>
      </c>
      <c r="I185" s="314">
        <v>4.4465908125712189E-323</v>
      </c>
      <c r="J185" s="315">
        <v>4.4465908125712189E-323</v>
      </c>
      <c r="K185" s="324" t="s">
        <v>193</v>
      </c>
    </row>
    <row r="186" spans="1:11" ht="14.4" customHeight="1" thickBot="1" x14ac:dyDescent="0.35">
      <c r="A186" s="335" t="s">
        <v>370</v>
      </c>
      <c r="B186" s="319">
        <v>440.99969456007898</v>
      </c>
      <c r="C186" s="319">
        <v>392.69527409536101</v>
      </c>
      <c r="D186" s="320">
        <v>-48.304420464718</v>
      </c>
      <c r="E186" s="321">
        <v>0.89046609088200002</v>
      </c>
      <c r="F186" s="319">
        <v>391.999999999995</v>
      </c>
      <c r="G186" s="320">
        <v>293.99999999999602</v>
      </c>
      <c r="H186" s="322">
        <v>21.18731</v>
      </c>
      <c r="I186" s="319">
        <v>259.32492000000002</v>
      </c>
      <c r="J186" s="320">
        <v>-34.675079999996001</v>
      </c>
      <c r="K186" s="325">
        <v>0.66154316326499996</v>
      </c>
    </row>
    <row r="187" spans="1:11" ht="14.4" customHeight="1" thickBot="1" x14ac:dyDescent="0.35">
      <c r="A187" s="336" t="s">
        <v>371</v>
      </c>
      <c r="B187" s="314">
        <v>439.99973525265801</v>
      </c>
      <c r="C187" s="314">
        <v>392.22849413149999</v>
      </c>
      <c r="D187" s="315">
        <v>-47.771241121157999</v>
      </c>
      <c r="E187" s="316">
        <v>0.89142893212399998</v>
      </c>
      <c r="F187" s="314">
        <v>391.999999999995</v>
      </c>
      <c r="G187" s="315">
        <v>293.99999999999602</v>
      </c>
      <c r="H187" s="317">
        <v>21.17848</v>
      </c>
      <c r="I187" s="314">
        <v>259.24545000000001</v>
      </c>
      <c r="J187" s="315">
        <v>-34.754549999996001</v>
      </c>
      <c r="K187" s="318">
        <v>0.66134043367299999</v>
      </c>
    </row>
    <row r="188" spans="1:11" ht="14.4" customHeight="1" thickBot="1" x14ac:dyDescent="0.35">
      <c r="A188" s="336" t="s">
        <v>372</v>
      </c>
      <c r="B188" s="314">
        <v>0.99995930742000005</v>
      </c>
      <c r="C188" s="314">
        <v>0.46677996386100001</v>
      </c>
      <c r="D188" s="315">
        <v>-0.53317934355899999</v>
      </c>
      <c r="E188" s="316">
        <v>0.46679895911399999</v>
      </c>
      <c r="F188" s="314">
        <v>0</v>
      </c>
      <c r="G188" s="315">
        <v>0</v>
      </c>
      <c r="H188" s="317">
        <v>8.8299999999999993E-3</v>
      </c>
      <c r="I188" s="314">
        <v>7.9469999999999999E-2</v>
      </c>
      <c r="J188" s="315">
        <v>7.9469999999999999E-2</v>
      </c>
      <c r="K188" s="324" t="s">
        <v>193</v>
      </c>
    </row>
    <row r="189" spans="1:11" ht="14.4" customHeight="1" thickBot="1" x14ac:dyDescent="0.35">
      <c r="A189" s="335" t="s">
        <v>373</v>
      </c>
      <c r="B189" s="319">
        <v>4.9406564584124654E-324</v>
      </c>
      <c r="C189" s="319">
        <v>68.982997725633993</v>
      </c>
      <c r="D189" s="320">
        <v>68.982997725633993</v>
      </c>
      <c r="E189" s="327" t="s">
        <v>199</v>
      </c>
      <c r="F189" s="319">
        <v>0</v>
      </c>
      <c r="G189" s="320">
        <v>0</v>
      </c>
      <c r="H189" s="322">
        <v>4.9406564584124654E-324</v>
      </c>
      <c r="I189" s="319">
        <v>122.50700000000001</v>
      </c>
      <c r="J189" s="320">
        <v>122.50700000000001</v>
      </c>
      <c r="K189" s="323" t="s">
        <v>193</v>
      </c>
    </row>
    <row r="190" spans="1:11" ht="14.4" customHeight="1" thickBot="1" x14ac:dyDescent="0.35">
      <c r="A190" s="336" t="s">
        <v>374</v>
      </c>
      <c r="B190" s="314">
        <v>4.9406564584124654E-324</v>
      </c>
      <c r="C190" s="314">
        <v>68.982997725633993</v>
      </c>
      <c r="D190" s="315">
        <v>68.982997725633993</v>
      </c>
      <c r="E190" s="326" t="s">
        <v>199</v>
      </c>
      <c r="F190" s="314">
        <v>0</v>
      </c>
      <c r="G190" s="315">
        <v>0</v>
      </c>
      <c r="H190" s="317">
        <v>4.9406564584124654E-324</v>
      </c>
      <c r="I190" s="314">
        <v>122.50700000000001</v>
      </c>
      <c r="J190" s="315">
        <v>122.50700000000001</v>
      </c>
      <c r="K190" s="324" t="s">
        <v>193</v>
      </c>
    </row>
    <row r="191" spans="1:11" ht="14.4" customHeight="1" thickBot="1" x14ac:dyDescent="0.35">
      <c r="A191" s="335" t="s">
        <v>375</v>
      </c>
      <c r="B191" s="319">
        <v>1494.99892455177</v>
      </c>
      <c r="C191" s="319">
        <v>1544.2674848351901</v>
      </c>
      <c r="D191" s="320">
        <v>49.268560283420001</v>
      </c>
      <c r="E191" s="321">
        <v>1.0329555824250001</v>
      </c>
      <c r="F191" s="319">
        <v>1866.99999999998</v>
      </c>
      <c r="G191" s="320">
        <v>1400.24999999998</v>
      </c>
      <c r="H191" s="322">
        <v>116.42469</v>
      </c>
      <c r="I191" s="319">
        <v>1169.6343199999999</v>
      </c>
      <c r="J191" s="320">
        <v>-230.61567999998101</v>
      </c>
      <c r="K191" s="325">
        <v>0.62647794322399997</v>
      </c>
    </row>
    <row r="192" spans="1:11" ht="14.4" customHeight="1" thickBot="1" x14ac:dyDescent="0.35">
      <c r="A192" s="336" t="s">
        <v>376</v>
      </c>
      <c r="B192" s="314">
        <v>1494.99892455177</v>
      </c>
      <c r="C192" s="314">
        <v>1544.2674848351901</v>
      </c>
      <c r="D192" s="315">
        <v>49.268560283420001</v>
      </c>
      <c r="E192" s="316">
        <v>1.0329555824250001</v>
      </c>
      <c r="F192" s="314">
        <v>1866.99999999998</v>
      </c>
      <c r="G192" s="315">
        <v>1400.24999999998</v>
      </c>
      <c r="H192" s="317">
        <v>116.42469</v>
      </c>
      <c r="I192" s="314">
        <v>1169.6343199999999</v>
      </c>
      <c r="J192" s="315">
        <v>-230.61567999998101</v>
      </c>
      <c r="K192" s="318">
        <v>0.62647794322399997</v>
      </c>
    </row>
    <row r="193" spans="1:11" ht="14.4" customHeight="1" thickBot="1" x14ac:dyDescent="0.35">
      <c r="A193" s="340" t="s">
        <v>377</v>
      </c>
      <c r="B193" s="319">
        <v>4.9406564584124654E-324</v>
      </c>
      <c r="C193" s="319">
        <v>36.947997024872002</v>
      </c>
      <c r="D193" s="320">
        <v>36.947997024872002</v>
      </c>
      <c r="E193" s="327" t="s">
        <v>199</v>
      </c>
      <c r="F193" s="319">
        <v>0</v>
      </c>
      <c r="G193" s="320">
        <v>0</v>
      </c>
      <c r="H193" s="322">
        <v>4.9406564584124654E-324</v>
      </c>
      <c r="I193" s="319">
        <v>4.4465908125712189E-323</v>
      </c>
      <c r="J193" s="320">
        <v>4.4465908125712189E-323</v>
      </c>
      <c r="K193" s="323" t="s">
        <v>193</v>
      </c>
    </row>
    <row r="194" spans="1:11" ht="14.4" customHeight="1" thickBot="1" x14ac:dyDescent="0.35">
      <c r="A194" s="337" t="s">
        <v>378</v>
      </c>
      <c r="B194" s="319">
        <v>4.9406564584124654E-324</v>
      </c>
      <c r="C194" s="319">
        <v>36.947997024872002</v>
      </c>
      <c r="D194" s="320">
        <v>36.947997024872002</v>
      </c>
      <c r="E194" s="327" t="s">
        <v>199</v>
      </c>
      <c r="F194" s="319">
        <v>0</v>
      </c>
      <c r="G194" s="320">
        <v>0</v>
      </c>
      <c r="H194" s="322">
        <v>4.9406564584124654E-324</v>
      </c>
      <c r="I194" s="319">
        <v>4.4465908125712189E-323</v>
      </c>
      <c r="J194" s="320">
        <v>4.4465908125712189E-323</v>
      </c>
      <c r="K194" s="323" t="s">
        <v>193</v>
      </c>
    </row>
    <row r="195" spans="1:11" ht="14.4" customHeight="1" thickBot="1" x14ac:dyDescent="0.35">
      <c r="A195" s="338" t="s">
        <v>379</v>
      </c>
      <c r="B195" s="319">
        <v>4.9406564584124654E-324</v>
      </c>
      <c r="C195" s="319">
        <v>36.947997024872002</v>
      </c>
      <c r="D195" s="320">
        <v>36.947997024872002</v>
      </c>
      <c r="E195" s="327" t="s">
        <v>199</v>
      </c>
      <c r="F195" s="319">
        <v>0</v>
      </c>
      <c r="G195" s="320">
        <v>0</v>
      </c>
      <c r="H195" s="322">
        <v>4.9406564584124654E-324</v>
      </c>
      <c r="I195" s="319">
        <v>4.4465908125712189E-323</v>
      </c>
      <c r="J195" s="320">
        <v>4.4465908125712189E-323</v>
      </c>
      <c r="K195" s="323" t="s">
        <v>193</v>
      </c>
    </row>
    <row r="196" spans="1:11" ht="14.4" customHeight="1" thickBot="1" x14ac:dyDescent="0.35">
      <c r="A196" s="335" t="s">
        <v>380</v>
      </c>
      <c r="B196" s="319">
        <v>4.9406564584124654E-324</v>
      </c>
      <c r="C196" s="319">
        <v>36.947997024872002</v>
      </c>
      <c r="D196" s="320">
        <v>36.947997024872002</v>
      </c>
      <c r="E196" s="327" t="s">
        <v>199</v>
      </c>
      <c r="F196" s="319">
        <v>0</v>
      </c>
      <c r="G196" s="320">
        <v>0</v>
      </c>
      <c r="H196" s="322">
        <v>4.9406564584124654E-324</v>
      </c>
      <c r="I196" s="319">
        <v>4.4465908125712189E-323</v>
      </c>
      <c r="J196" s="320">
        <v>4.4465908125712189E-323</v>
      </c>
      <c r="K196" s="323" t="s">
        <v>193</v>
      </c>
    </row>
    <row r="197" spans="1:11" ht="14.4" customHeight="1" thickBot="1" x14ac:dyDescent="0.35">
      <c r="A197" s="336" t="s">
        <v>381</v>
      </c>
      <c r="B197" s="314">
        <v>4.9406564584124654E-324</v>
      </c>
      <c r="C197" s="314">
        <v>36.947997024872002</v>
      </c>
      <c r="D197" s="315">
        <v>36.947997024872002</v>
      </c>
      <c r="E197" s="326" t="s">
        <v>199</v>
      </c>
      <c r="F197" s="314">
        <v>0</v>
      </c>
      <c r="G197" s="315">
        <v>0</v>
      </c>
      <c r="H197" s="317">
        <v>4.9406564584124654E-324</v>
      </c>
      <c r="I197" s="314">
        <v>4.4465908125712189E-323</v>
      </c>
      <c r="J197" s="315">
        <v>4.4465908125712189E-323</v>
      </c>
      <c r="K197" s="324" t="s">
        <v>193</v>
      </c>
    </row>
    <row r="198" spans="1:11" ht="14.4" customHeight="1" thickBot="1" x14ac:dyDescent="0.35">
      <c r="A198" s="341"/>
      <c r="B198" s="314">
        <v>23374.192993004501</v>
      </c>
      <c r="C198" s="314">
        <v>4.9406564584124654E-324</v>
      </c>
      <c r="D198" s="315">
        <v>-23374.192993004501</v>
      </c>
      <c r="E198" s="316">
        <v>0</v>
      </c>
      <c r="F198" s="314">
        <v>27002.887364719802</v>
      </c>
      <c r="G198" s="315">
        <v>20252.165523539799</v>
      </c>
      <c r="H198" s="317">
        <v>2184.7680099999998</v>
      </c>
      <c r="I198" s="314">
        <v>21466.62</v>
      </c>
      <c r="J198" s="315">
        <v>1214.4544764601701</v>
      </c>
      <c r="K198" s="318">
        <v>0.79497498582399995</v>
      </c>
    </row>
    <row r="199" spans="1:11" ht="14.4" customHeight="1" thickBot="1" x14ac:dyDescent="0.35">
      <c r="A199" s="342" t="s">
        <v>89</v>
      </c>
      <c r="B199" s="328">
        <v>23374.192993004501</v>
      </c>
      <c r="C199" s="328">
        <v>22098.996450295999</v>
      </c>
      <c r="D199" s="329">
        <v>-1275.1965427085199</v>
      </c>
      <c r="E199" s="330" t="s">
        <v>199</v>
      </c>
      <c r="F199" s="328">
        <v>27002.887364719802</v>
      </c>
      <c r="G199" s="329">
        <v>20252.165523539799</v>
      </c>
      <c r="H199" s="328">
        <v>2184.7680099999998</v>
      </c>
      <c r="I199" s="328">
        <v>21466.62</v>
      </c>
      <c r="J199" s="329">
        <v>1214.4544764601701</v>
      </c>
      <c r="K199" s="331">
        <v>0.79497498582399995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166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382</v>
      </c>
      <c r="B4" s="344" t="s">
        <v>383</v>
      </c>
      <c r="C4" s="345" t="s">
        <v>384</v>
      </c>
      <c r="D4" s="345" t="s">
        <v>383</v>
      </c>
      <c r="E4" s="345" t="s">
        <v>383</v>
      </c>
      <c r="F4" s="346" t="s">
        <v>383</v>
      </c>
      <c r="G4" s="345" t="s">
        <v>383</v>
      </c>
      <c r="H4" s="345" t="s">
        <v>90</v>
      </c>
    </row>
    <row r="5" spans="1:8" ht="14.4" customHeight="1" x14ac:dyDescent="0.3">
      <c r="A5" s="343" t="s">
        <v>382</v>
      </c>
      <c r="B5" s="344" t="s">
        <v>385</v>
      </c>
      <c r="C5" s="345" t="s">
        <v>386</v>
      </c>
      <c r="D5" s="345">
        <v>64499.878579160846</v>
      </c>
      <c r="E5" s="345">
        <v>56023.024917472016</v>
      </c>
      <c r="F5" s="346">
        <v>0.8685756648164048</v>
      </c>
      <c r="G5" s="345">
        <v>-8476.8536616888305</v>
      </c>
      <c r="H5" s="345" t="s">
        <v>2</v>
      </c>
    </row>
    <row r="6" spans="1:8" ht="14.4" customHeight="1" x14ac:dyDescent="0.3">
      <c r="A6" s="343" t="s">
        <v>382</v>
      </c>
      <c r="B6" s="344" t="s">
        <v>387</v>
      </c>
      <c r="C6" s="345" t="s">
        <v>388</v>
      </c>
      <c r="D6" s="345">
        <v>298.23606588724198</v>
      </c>
      <c r="E6" s="345">
        <v>226.77201646200899</v>
      </c>
      <c r="F6" s="346">
        <v>0.7603775746818886</v>
      </c>
      <c r="G6" s="345">
        <v>-71.464049425232986</v>
      </c>
      <c r="H6" s="345" t="s">
        <v>2</v>
      </c>
    </row>
    <row r="7" spans="1:8" ht="14.4" customHeight="1" x14ac:dyDescent="0.3">
      <c r="A7" s="343" t="s">
        <v>382</v>
      </c>
      <c r="B7" s="344" t="s">
        <v>6</v>
      </c>
      <c r="C7" s="345" t="s">
        <v>384</v>
      </c>
      <c r="D7" s="345">
        <v>64798.114645048081</v>
      </c>
      <c r="E7" s="345">
        <v>56249.796933934027</v>
      </c>
      <c r="F7" s="346">
        <v>0.86807767852598594</v>
      </c>
      <c r="G7" s="345">
        <v>-8548.317711114054</v>
      </c>
      <c r="H7" s="345" t="s">
        <v>389</v>
      </c>
    </row>
    <row r="9" spans="1:8" ht="14.4" customHeight="1" x14ac:dyDescent="0.3">
      <c r="A9" s="343" t="s">
        <v>382</v>
      </c>
      <c r="B9" s="344" t="s">
        <v>383</v>
      </c>
      <c r="C9" s="345" t="s">
        <v>384</v>
      </c>
      <c r="D9" s="345" t="s">
        <v>383</v>
      </c>
      <c r="E9" s="345" t="s">
        <v>383</v>
      </c>
      <c r="F9" s="346" t="s">
        <v>383</v>
      </c>
      <c r="G9" s="345" t="s">
        <v>383</v>
      </c>
      <c r="H9" s="345" t="s">
        <v>90</v>
      </c>
    </row>
    <row r="10" spans="1:8" ht="14.4" customHeight="1" x14ac:dyDescent="0.3">
      <c r="A10" s="343" t="s">
        <v>390</v>
      </c>
      <c r="B10" s="344" t="s">
        <v>385</v>
      </c>
      <c r="C10" s="345" t="s">
        <v>386</v>
      </c>
      <c r="D10" s="345">
        <v>35399.351160624225</v>
      </c>
      <c r="E10" s="345">
        <v>38050.797486975986</v>
      </c>
      <c r="F10" s="346">
        <v>1.0749009865836481</v>
      </c>
      <c r="G10" s="345">
        <v>2651.4463263517609</v>
      </c>
      <c r="H10" s="345" t="s">
        <v>2</v>
      </c>
    </row>
    <row r="11" spans="1:8" ht="14.4" customHeight="1" x14ac:dyDescent="0.3">
      <c r="A11" s="343" t="s">
        <v>390</v>
      </c>
      <c r="B11" s="344" t="s">
        <v>387</v>
      </c>
      <c r="C11" s="345" t="s">
        <v>388</v>
      </c>
      <c r="D11" s="345">
        <v>298.23606588724198</v>
      </c>
      <c r="E11" s="345">
        <v>37.690016462008998</v>
      </c>
      <c r="F11" s="346">
        <v>0.12637645400090194</v>
      </c>
      <c r="G11" s="345">
        <v>-260.54604942523298</v>
      </c>
      <c r="H11" s="345" t="s">
        <v>2</v>
      </c>
    </row>
    <row r="12" spans="1:8" ht="14.4" customHeight="1" x14ac:dyDescent="0.3">
      <c r="A12" s="343" t="s">
        <v>390</v>
      </c>
      <c r="B12" s="344" t="s">
        <v>6</v>
      </c>
      <c r="C12" s="345" t="s">
        <v>391</v>
      </c>
      <c r="D12" s="345">
        <v>35697.587226511467</v>
      </c>
      <c r="E12" s="345">
        <v>38088.487503437995</v>
      </c>
      <c r="F12" s="346">
        <v>1.0669765231402217</v>
      </c>
      <c r="G12" s="345">
        <v>2390.900276926528</v>
      </c>
      <c r="H12" s="345" t="s">
        <v>392</v>
      </c>
    </row>
    <row r="13" spans="1:8" ht="14.4" customHeight="1" x14ac:dyDescent="0.3">
      <c r="A13" s="343" t="s">
        <v>383</v>
      </c>
      <c r="B13" s="344" t="s">
        <v>383</v>
      </c>
      <c r="C13" s="345" t="s">
        <v>383</v>
      </c>
      <c r="D13" s="345" t="s">
        <v>383</v>
      </c>
      <c r="E13" s="345" t="s">
        <v>383</v>
      </c>
      <c r="F13" s="346" t="s">
        <v>383</v>
      </c>
      <c r="G13" s="345" t="s">
        <v>383</v>
      </c>
      <c r="H13" s="345" t="s">
        <v>393</v>
      </c>
    </row>
    <row r="14" spans="1:8" ht="14.4" customHeight="1" x14ac:dyDescent="0.3">
      <c r="A14" s="343" t="s">
        <v>394</v>
      </c>
      <c r="B14" s="344" t="s">
        <v>385</v>
      </c>
      <c r="C14" s="345" t="s">
        <v>386</v>
      </c>
      <c r="D14" s="345">
        <v>29100.527418536625</v>
      </c>
      <c r="E14" s="345">
        <v>17972.22743049603</v>
      </c>
      <c r="F14" s="346">
        <v>0.61759112376251901</v>
      </c>
      <c r="G14" s="345">
        <v>-11128.299988040595</v>
      </c>
      <c r="H14" s="345" t="s">
        <v>2</v>
      </c>
    </row>
    <row r="15" spans="1:8" ht="14.4" customHeight="1" x14ac:dyDescent="0.3">
      <c r="A15" s="343" t="s">
        <v>394</v>
      </c>
      <c r="B15" s="344" t="s">
        <v>387</v>
      </c>
      <c r="C15" s="345" t="s">
        <v>388</v>
      </c>
      <c r="D15" s="345">
        <v>0</v>
      </c>
      <c r="E15" s="345">
        <v>189.08199999999999</v>
      </c>
      <c r="F15" s="346" t="s">
        <v>383</v>
      </c>
      <c r="G15" s="345">
        <v>189.08199999999999</v>
      </c>
      <c r="H15" s="345" t="s">
        <v>2</v>
      </c>
    </row>
    <row r="16" spans="1:8" ht="14.4" customHeight="1" x14ac:dyDescent="0.3">
      <c r="A16" s="343" t="s">
        <v>394</v>
      </c>
      <c r="B16" s="344" t="s">
        <v>6</v>
      </c>
      <c r="C16" s="345" t="s">
        <v>395</v>
      </c>
      <c r="D16" s="345">
        <v>29100.527418536625</v>
      </c>
      <c r="E16" s="345">
        <v>18161.309430496029</v>
      </c>
      <c r="F16" s="346">
        <v>0.6240886692289821</v>
      </c>
      <c r="G16" s="345">
        <v>-10939.217988040597</v>
      </c>
      <c r="H16" s="345" t="s">
        <v>392</v>
      </c>
    </row>
    <row r="17" spans="1:8" ht="14.4" customHeight="1" x14ac:dyDescent="0.3">
      <c r="A17" s="343" t="s">
        <v>383</v>
      </c>
      <c r="B17" s="344" t="s">
        <v>383</v>
      </c>
      <c r="C17" s="345" t="s">
        <v>383</v>
      </c>
      <c r="D17" s="345" t="s">
        <v>383</v>
      </c>
      <c r="E17" s="345" t="s">
        <v>383</v>
      </c>
      <c r="F17" s="346" t="s">
        <v>383</v>
      </c>
      <c r="G17" s="345" t="s">
        <v>383</v>
      </c>
      <c r="H17" s="345" t="s">
        <v>393</v>
      </c>
    </row>
    <row r="18" spans="1:8" ht="14.4" customHeight="1" x14ac:dyDescent="0.3">
      <c r="A18" s="343" t="s">
        <v>382</v>
      </c>
      <c r="B18" s="344" t="s">
        <v>6</v>
      </c>
      <c r="C18" s="345" t="s">
        <v>384</v>
      </c>
      <c r="D18" s="345">
        <v>64798.114645048081</v>
      </c>
      <c r="E18" s="345">
        <v>56249.796933934027</v>
      </c>
      <c r="F18" s="346">
        <v>0.86807767852598594</v>
      </c>
      <c r="G18" s="345">
        <v>-8548.317711114054</v>
      </c>
      <c r="H18" s="345" t="s">
        <v>389</v>
      </c>
    </row>
  </sheetData>
  <autoFilter ref="A3:G3"/>
  <mergeCells count="1">
    <mergeCell ref="A1:G1"/>
  </mergeCells>
  <conditionalFormatting sqref="F8 F19:F65536">
    <cfRule type="cellIs" dxfId="55" priority="19" stopIfTrue="1" operator="greaterThan">
      <formula>1</formula>
    </cfRule>
  </conditionalFormatting>
  <conditionalFormatting sqref="F4:F7">
    <cfRule type="cellIs" dxfId="54" priority="14" operator="greaterThan">
      <formula>1</formula>
    </cfRule>
  </conditionalFormatting>
  <conditionalFormatting sqref="B4:B7">
    <cfRule type="expression" dxfId="53" priority="18">
      <formula>AND(LEFT(H4,6)&lt;&gt;"mezera",H4&lt;&gt;"")</formula>
    </cfRule>
  </conditionalFormatting>
  <conditionalFormatting sqref="A4:A7">
    <cfRule type="expression" dxfId="52" priority="15">
      <formula>AND(H4&lt;&gt;"",H4&lt;&gt;"mezeraKL")</formula>
    </cfRule>
  </conditionalFormatting>
  <conditionalFormatting sqref="B4:G7">
    <cfRule type="expression" dxfId="51" priority="16">
      <formula>$H4="SumaNS"</formula>
    </cfRule>
    <cfRule type="expression" dxfId="50" priority="17">
      <formula>OR($H4="KL",$H4="SumaKL")</formula>
    </cfRule>
  </conditionalFormatting>
  <conditionalFormatting sqref="A4:G7">
    <cfRule type="expression" dxfId="49" priority="13">
      <formula>$H4&lt;&gt;""</formula>
    </cfRule>
  </conditionalFormatting>
  <conditionalFormatting sqref="G4:G7">
    <cfRule type="cellIs" dxfId="48" priority="12" operator="greaterThan">
      <formula>0</formula>
    </cfRule>
  </conditionalFormatting>
  <conditionalFormatting sqref="F4:F7">
    <cfRule type="cellIs" dxfId="47" priority="9" operator="greaterThan">
      <formula>1</formula>
    </cfRule>
  </conditionalFormatting>
  <conditionalFormatting sqref="F4:F7">
    <cfRule type="expression" dxfId="46" priority="10">
      <formula>$H4="SumaNS"</formula>
    </cfRule>
    <cfRule type="expression" dxfId="45" priority="11">
      <formula>OR($H4="KL",$H4="SumaKL")</formula>
    </cfRule>
  </conditionalFormatting>
  <conditionalFormatting sqref="F4:F7">
    <cfRule type="expression" dxfId="44" priority="8">
      <formula>$H4&lt;&gt;""</formula>
    </cfRule>
  </conditionalFormatting>
  <conditionalFormatting sqref="F9:F18">
    <cfRule type="cellIs" dxfId="43" priority="3" operator="greaterThan">
      <formula>1</formula>
    </cfRule>
  </conditionalFormatting>
  <conditionalFormatting sqref="B9:B18">
    <cfRule type="expression" dxfId="42" priority="7">
      <formula>AND(LEFT(H9,6)&lt;&gt;"mezera",H9&lt;&gt;"")</formula>
    </cfRule>
  </conditionalFormatting>
  <conditionalFormatting sqref="A9:A18">
    <cfRule type="expression" dxfId="41" priority="4">
      <formula>AND(H9&lt;&gt;"",H9&lt;&gt;"mezeraKL")</formula>
    </cfRule>
  </conditionalFormatting>
  <conditionalFormatting sqref="B9:G18">
    <cfRule type="expression" dxfId="40" priority="5">
      <formula>$H9="SumaNS"</formula>
    </cfRule>
    <cfRule type="expression" dxfId="39" priority="6">
      <formula>OR($H9="KL",$H9="SumaKL")</formula>
    </cfRule>
  </conditionalFormatting>
  <conditionalFormatting sqref="A9:G18">
    <cfRule type="expression" dxfId="38" priority="2">
      <formula>$H9&lt;&gt;""</formula>
    </cfRule>
  </conditionalFormatting>
  <conditionalFormatting sqref="G9:G18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0" t="s">
        <v>165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6"/>
      <c r="D3" s="267"/>
      <c r="E3" s="267"/>
      <c r="F3" s="267"/>
      <c r="G3" s="267"/>
      <c r="H3" s="267"/>
      <c r="I3" s="267"/>
      <c r="J3" s="268" t="s">
        <v>153</v>
      </c>
      <c r="K3" s="269"/>
      <c r="L3" s="147">
        <f>IF(M3&lt;&gt;0,N3/M3,0)</f>
        <v>220.97739907261456</v>
      </c>
      <c r="M3" s="147">
        <f>SUBTOTAL(9,M5:M1048576)</f>
        <v>254.54999999999998</v>
      </c>
      <c r="N3" s="148">
        <f>SUBTOTAL(9,N5:N1048576)</f>
        <v>56249.796933934034</v>
      </c>
    </row>
    <row r="4" spans="1:14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11</v>
      </c>
      <c r="H4" s="348" t="s">
        <v>12</v>
      </c>
      <c r="I4" s="348" t="s">
        <v>13</v>
      </c>
      <c r="J4" s="349" t="s">
        <v>14</v>
      </c>
      <c r="K4" s="349" t="s">
        <v>15</v>
      </c>
      <c r="L4" s="350" t="s">
        <v>174</v>
      </c>
      <c r="M4" s="350" t="s">
        <v>16</v>
      </c>
      <c r="N4" s="351" t="s">
        <v>191</v>
      </c>
    </row>
    <row r="5" spans="1:14" ht="14.4" customHeight="1" x14ac:dyDescent="0.3">
      <c r="A5" s="354" t="s">
        <v>382</v>
      </c>
      <c r="B5" s="355" t="s">
        <v>384</v>
      </c>
      <c r="C5" s="356" t="s">
        <v>390</v>
      </c>
      <c r="D5" s="357" t="s">
        <v>391</v>
      </c>
      <c r="E5" s="356" t="s">
        <v>385</v>
      </c>
      <c r="F5" s="357" t="s">
        <v>386</v>
      </c>
      <c r="G5" s="356" t="s">
        <v>396</v>
      </c>
      <c r="H5" s="356" t="s">
        <v>397</v>
      </c>
      <c r="I5" s="356" t="s">
        <v>398</v>
      </c>
      <c r="J5" s="356" t="s">
        <v>399</v>
      </c>
      <c r="K5" s="356" t="s">
        <v>400</v>
      </c>
      <c r="L5" s="358">
        <v>84.740493594091603</v>
      </c>
      <c r="M5" s="358">
        <v>1</v>
      </c>
      <c r="N5" s="359">
        <v>84.740493594091603</v>
      </c>
    </row>
    <row r="6" spans="1:14" ht="14.4" customHeight="1" x14ac:dyDescent="0.3">
      <c r="A6" s="360" t="s">
        <v>382</v>
      </c>
      <c r="B6" s="361" t="s">
        <v>384</v>
      </c>
      <c r="C6" s="362" t="s">
        <v>390</v>
      </c>
      <c r="D6" s="363" t="s">
        <v>391</v>
      </c>
      <c r="E6" s="362" t="s">
        <v>385</v>
      </c>
      <c r="F6" s="363" t="s">
        <v>386</v>
      </c>
      <c r="G6" s="362" t="s">
        <v>396</v>
      </c>
      <c r="H6" s="362" t="s">
        <v>401</v>
      </c>
      <c r="I6" s="362" t="s">
        <v>402</v>
      </c>
      <c r="J6" s="362" t="s">
        <v>403</v>
      </c>
      <c r="K6" s="362" t="s">
        <v>404</v>
      </c>
      <c r="L6" s="364">
        <v>95.025088480335867</v>
      </c>
      <c r="M6" s="364">
        <v>6</v>
      </c>
      <c r="N6" s="365">
        <v>570.15053088201523</v>
      </c>
    </row>
    <row r="7" spans="1:14" ht="14.4" customHeight="1" x14ac:dyDescent="0.3">
      <c r="A7" s="360" t="s">
        <v>382</v>
      </c>
      <c r="B7" s="361" t="s">
        <v>384</v>
      </c>
      <c r="C7" s="362" t="s">
        <v>390</v>
      </c>
      <c r="D7" s="363" t="s">
        <v>391</v>
      </c>
      <c r="E7" s="362" t="s">
        <v>385</v>
      </c>
      <c r="F7" s="363" t="s">
        <v>386</v>
      </c>
      <c r="G7" s="362" t="s">
        <v>396</v>
      </c>
      <c r="H7" s="362" t="s">
        <v>405</v>
      </c>
      <c r="I7" s="362" t="s">
        <v>406</v>
      </c>
      <c r="J7" s="362" t="s">
        <v>407</v>
      </c>
      <c r="K7" s="362" t="s">
        <v>408</v>
      </c>
      <c r="L7" s="364">
        <v>163.66666666666666</v>
      </c>
      <c r="M7" s="364">
        <v>6</v>
      </c>
      <c r="N7" s="365">
        <v>982</v>
      </c>
    </row>
    <row r="8" spans="1:14" ht="14.4" customHeight="1" x14ac:dyDescent="0.3">
      <c r="A8" s="360" t="s">
        <v>382</v>
      </c>
      <c r="B8" s="361" t="s">
        <v>384</v>
      </c>
      <c r="C8" s="362" t="s">
        <v>390</v>
      </c>
      <c r="D8" s="363" t="s">
        <v>391</v>
      </c>
      <c r="E8" s="362" t="s">
        <v>385</v>
      </c>
      <c r="F8" s="363" t="s">
        <v>386</v>
      </c>
      <c r="G8" s="362" t="s">
        <v>396</v>
      </c>
      <c r="H8" s="362" t="s">
        <v>409</v>
      </c>
      <c r="I8" s="362" t="s">
        <v>410</v>
      </c>
      <c r="J8" s="362" t="s">
        <v>411</v>
      </c>
      <c r="K8" s="362" t="s">
        <v>412</v>
      </c>
      <c r="L8" s="364">
        <v>58.970553248778998</v>
      </c>
      <c r="M8" s="364">
        <v>2</v>
      </c>
      <c r="N8" s="365">
        <v>117.941106497558</v>
      </c>
    </row>
    <row r="9" spans="1:14" ht="14.4" customHeight="1" x14ac:dyDescent="0.3">
      <c r="A9" s="360" t="s">
        <v>382</v>
      </c>
      <c r="B9" s="361" t="s">
        <v>384</v>
      </c>
      <c r="C9" s="362" t="s">
        <v>390</v>
      </c>
      <c r="D9" s="363" t="s">
        <v>391</v>
      </c>
      <c r="E9" s="362" t="s">
        <v>385</v>
      </c>
      <c r="F9" s="363" t="s">
        <v>386</v>
      </c>
      <c r="G9" s="362" t="s">
        <v>396</v>
      </c>
      <c r="H9" s="362" t="s">
        <v>413</v>
      </c>
      <c r="I9" s="362" t="s">
        <v>414</v>
      </c>
      <c r="J9" s="362" t="s">
        <v>415</v>
      </c>
      <c r="K9" s="362" t="s">
        <v>416</v>
      </c>
      <c r="L9" s="364">
        <v>41.949716958268297</v>
      </c>
      <c r="M9" s="364">
        <v>1</v>
      </c>
      <c r="N9" s="365">
        <v>41.949716958268297</v>
      </c>
    </row>
    <row r="10" spans="1:14" ht="14.4" customHeight="1" x14ac:dyDescent="0.3">
      <c r="A10" s="360" t="s">
        <v>382</v>
      </c>
      <c r="B10" s="361" t="s">
        <v>384</v>
      </c>
      <c r="C10" s="362" t="s">
        <v>390</v>
      </c>
      <c r="D10" s="363" t="s">
        <v>391</v>
      </c>
      <c r="E10" s="362" t="s">
        <v>385</v>
      </c>
      <c r="F10" s="363" t="s">
        <v>386</v>
      </c>
      <c r="G10" s="362" t="s">
        <v>396</v>
      </c>
      <c r="H10" s="362" t="s">
        <v>417</v>
      </c>
      <c r="I10" s="362" t="s">
        <v>418</v>
      </c>
      <c r="J10" s="362" t="s">
        <v>419</v>
      </c>
      <c r="K10" s="362" t="s">
        <v>420</v>
      </c>
      <c r="L10" s="364">
        <v>121.37</v>
      </c>
      <c r="M10" s="364">
        <v>3</v>
      </c>
      <c r="N10" s="365">
        <v>364.11</v>
      </c>
    </row>
    <row r="11" spans="1:14" ht="14.4" customHeight="1" x14ac:dyDescent="0.3">
      <c r="A11" s="360" t="s">
        <v>382</v>
      </c>
      <c r="B11" s="361" t="s">
        <v>384</v>
      </c>
      <c r="C11" s="362" t="s">
        <v>390</v>
      </c>
      <c r="D11" s="363" t="s">
        <v>391</v>
      </c>
      <c r="E11" s="362" t="s">
        <v>385</v>
      </c>
      <c r="F11" s="363" t="s">
        <v>386</v>
      </c>
      <c r="G11" s="362" t="s">
        <v>396</v>
      </c>
      <c r="H11" s="362" t="s">
        <v>421</v>
      </c>
      <c r="I11" s="362" t="s">
        <v>422</v>
      </c>
      <c r="J11" s="362" t="s">
        <v>423</v>
      </c>
      <c r="K11" s="362" t="s">
        <v>424</v>
      </c>
      <c r="L11" s="364">
        <v>125.26</v>
      </c>
      <c r="M11" s="364">
        <v>2</v>
      </c>
      <c r="N11" s="365">
        <v>250.52</v>
      </c>
    </row>
    <row r="12" spans="1:14" ht="14.4" customHeight="1" x14ac:dyDescent="0.3">
      <c r="A12" s="360" t="s">
        <v>382</v>
      </c>
      <c r="B12" s="361" t="s">
        <v>384</v>
      </c>
      <c r="C12" s="362" t="s">
        <v>390</v>
      </c>
      <c r="D12" s="363" t="s">
        <v>391</v>
      </c>
      <c r="E12" s="362" t="s">
        <v>385</v>
      </c>
      <c r="F12" s="363" t="s">
        <v>386</v>
      </c>
      <c r="G12" s="362" t="s">
        <v>396</v>
      </c>
      <c r="H12" s="362" t="s">
        <v>425</v>
      </c>
      <c r="I12" s="362" t="s">
        <v>426</v>
      </c>
      <c r="J12" s="362" t="s">
        <v>427</v>
      </c>
      <c r="K12" s="362" t="s">
        <v>428</v>
      </c>
      <c r="L12" s="364">
        <v>72.729234790153896</v>
      </c>
      <c r="M12" s="364">
        <v>1</v>
      </c>
      <c r="N12" s="365">
        <v>72.729234790153896</v>
      </c>
    </row>
    <row r="13" spans="1:14" ht="14.4" customHeight="1" x14ac:dyDescent="0.3">
      <c r="A13" s="360" t="s">
        <v>382</v>
      </c>
      <c r="B13" s="361" t="s">
        <v>384</v>
      </c>
      <c r="C13" s="362" t="s">
        <v>390</v>
      </c>
      <c r="D13" s="363" t="s">
        <v>391</v>
      </c>
      <c r="E13" s="362" t="s">
        <v>385</v>
      </c>
      <c r="F13" s="363" t="s">
        <v>386</v>
      </c>
      <c r="G13" s="362" t="s">
        <v>396</v>
      </c>
      <c r="H13" s="362" t="s">
        <v>429</v>
      </c>
      <c r="I13" s="362" t="s">
        <v>430</v>
      </c>
      <c r="J13" s="362" t="s">
        <v>431</v>
      </c>
      <c r="K13" s="362" t="s">
        <v>432</v>
      </c>
      <c r="L13" s="364">
        <v>393.66</v>
      </c>
      <c r="M13" s="364">
        <v>3</v>
      </c>
      <c r="N13" s="365">
        <v>1180.98</v>
      </c>
    </row>
    <row r="14" spans="1:14" ht="14.4" customHeight="1" x14ac:dyDescent="0.3">
      <c r="A14" s="360" t="s">
        <v>382</v>
      </c>
      <c r="B14" s="361" t="s">
        <v>384</v>
      </c>
      <c r="C14" s="362" t="s">
        <v>390</v>
      </c>
      <c r="D14" s="363" t="s">
        <v>391</v>
      </c>
      <c r="E14" s="362" t="s">
        <v>385</v>
      </c>
      <c r="F14" s="363" t="s">
        <v>386</v>
      </c>
      <c r="G14" s="362" t="s">
        <v>396</v>
      </c>
      <c r="H14" s="362" t="s">
        <v>433</v>
      </c>
      <c r="I14" s="362" t="s">
        <v>434</v>
      </c>
      <c r="J14" s="362" t="s">
        <v>435</v>
      </c>
      <c r="K14" s="362" t="s">
        <v>436</v>
      </c>
      <c r="L14" s="364">
        <v>49.700350756101997</v>
      </c>
      <c r="M14" s="364">
        <v>2</v>
      </c>
      <c r="N14" s="365">
        <v>99.400701512203995</v>
      </c>
    </row>
    <row r="15" spans="1:14" ht="14.4" customHeight="1" x14ac:dyDescent="0.3">
      <c r="A15" s="360" t="s">
        <v>382</v>
      </c>
      <c r="B15" s="361" t="s">
        <v>384</v>
      </c>
      <c r="C15" s="362" t="s">
        <v>390</v>
      </c>
      <c r="D15" s="363" t="s">
        <v>391</v>
      </c>
      <c r="E15" s="362" t="s">
        <v>385</v>
      </c>
      <c r="F15" s="363" t="s">
        <v>386</v>
      </c>
      <c r="G15" s="362" t="s">
        <v>396</v>
      </c>
      <c r="H15" s="362" t="s">
        <v>437</v>
      </c>
      <c r="I15" s="362" t="s">
        <v>438</v>
      </c>
      <c r="J15" s="362" t="s">
        <v>439</v>
      </c>
      <c r="K15" s="362"/>
      <c r="L15" s="364">
        <v>98.130985233463207</v>
      </c>
      <c r="M15" s="364">
        <v>1</v>
      </c>
      <c r="N15" s="365">
        <v>98.130985233463207</v>
      </c>
    </row>
    <row r="16" spans="1:14" ht="14.4" customHeight="1" x14ac:dyDescent="0.3">
      <c r="A16" s="360" t="s">
        <v>382</v>
      </c>
      <c r="B16" s="361" t="s">
        <v>384</v>
      </c>
      <c r="C16" s="362" t="s">
        <v>390</v>
      </c>
      <c r="D16" s="363" t="s">
        <v>391</v>
      </c>
      <c r="E16" s="362" t="s">
        <v>385</v>
      </c>
      <c r="F16" s="363" t="s">
        <v>386</v>
      </c>
      <c r="G16" s="362" t="s">
        <v>396</v>
      </c>
      <c r="H16" s="362" t="s">
        <v>440</v>
      </c>
      <c r="I16" s="362" t="s">
        <v>441</v>
      </c>
      <c r="J16" s="362" t="s">
        <v>442</v>
      </c>
      <c r="K16" s="362" t="s">
        <v>443</v>
      </c>
      <c r="L16" s="364">
        <v>27.78987650917135</v>
      </c>
      <c r="M16" s="364">
        <v>4</v>
      </c>
      <c r="N16" s="365">
        <v>111.1595060366854</v>
      </c>
    </row>
    <row r="17" spans="1:14" ht="14.4" customHeight="1" x14ac:dyDescent="0.3">
      <c r="A17" s="360" t="s">
        <v>382</v>
      </c>
      <c r="B17" s="361" t="s">
        <v>384</v>
      </c>
      <c r="C17" s="362" t="s">
        <v>390</v>
      </c>
      <c r="D17" s="363" t="s">
        <v>391</v>
      </c>
      <c r="E17" s="362" t="s">
        <v>385</v>
      </c>
      <c r="F17" s="363" t="s">
        <v>386</v>
      </c>
      <c r="G17" s="362" t="s">
        <v>396</v>
      </c>
      <c r="H17" s="362" t="s">
        <v>444</v>
      </c>
      <c r="I17" s="362" t="s">
        <v>445</v>
      </c>
      <c r="J17" s="362" t="s">
        <v>446</v>
      </c>
      <c r="K17" s="362" t="s">
        <v>447</v>
      </c>
      <c r="L17" s="364">
        <v>68.164250086924454</v>
      </c>
      <c r="M17" s="364">
        <v>2</v>
      </c>
      <c r="N17" s="365">
        <v>136.32850017384891</v>
      </c>
    </row>
    <row r="18" spans="1:14" ht="14.4" customHeight="1" x14ac:dyDescent="0.3">
      <c r="A18" s="360" t="s">
        <v>382</v>
      </c>
      <c r="B18" s="361" t="s">
        <v>384</v>
      </c>
      <c r="C18" s="362" t="s">
        <v>390</v>
      </c>
      <c r="D18" s="363" t="s">
        <v>391</v>
      </c>
      <c r="E18" s="362" t="s">
        <v>385</v>
      </c>
      <c r="F18" s="363" t="s">
        <v>386</v>
      </c>
      <c r="G18" s="362" t="s">
        <v>396</v>
      </c>
      <c r="H18" s="362" t="s">
        <v>448</v>
      </c>
      <c r="I18" s="362" t="s">
        <v>449</v>
      </c>
      <c r="J18" s="362" t="s">
        <v>407</v>
      </c>
      <c r="K18" s="362" t="s">
        <v>450</v>
      </c>
      <c r="L18" s="364">
        <v>45.02</v>
      </c>
      <c r="M18" s="364">
        <v>2</v>
      </c>
      <c r="N18" s="365">
        <v>90.04</v>
      </c>
    </row>
    <row r="19" spans="1:14" ht="14.4" customHeight="1" x14ac:dyDescent="0.3">
      <c r="A19" s="360" t="s">
        <v>382</v>
      </c>
      <c r="B19" s="361" t="s">
        <v>384</v>
      </c>
      <c r="C19" s="362" t="s">
        <v>390</v>
      </c>
      <c r="D19" s="363" t="s">
        <v>391</v>
      </c>
      <c r="E19" s="362" t="s">
        <v>385</v>
      </c>
      <c r="F19" s="363" t="s">
        <v>386</v>
      </c>
      <c r="G19" s="362" t="s">
        <v>396</v>
      </c>
      <c r="H19" s="362" t="s">
        <v>451</v>
      </c>
      <c r="I19" s="362" t="s">
        <v>452</v>
      </c>
      <c r="J19" s="362" t="s">
        <v>453</v>
      </c>
      <c r="K19" s="362" t="s">
        <v>454</v>
      </c>
      <c r="L19" s="364">
        <v>63.939422806755601</v>
      </c>
      <c r="M19" s="364">
        <v>1</v>
      </c>
      <c r="N19" s="365">
        <v>63.939422806755601</v>
      </c>
    </row>
    <row r="20" spans="1:14" ht="14.4" customHeight="1" x14ac:dyDescent="0.3">
      <c r="A20" s="360" t="s">
        <v>382</v>
      </c>
      <c r="B20" s="361" t="s">
        <v>384</v>
      </c>
      <c r="C20" s="362" t="s">
        <v>390</v>
      </c>
      <c r="D20" s="363" t="s">
        <v>391</v>
      </c>
      <c r="E20" s="362" t="s">
        <v>385</v>
      </c>
      <c r="F20" s="363" t="s">
        <v>386</v>
      </c>
      <c r="G20" s="362" t="s">
        <v>396</v>
      </c>
      <c r="H20" s="362" t="s">
        <v>455</v>
      </c>
      <c r="I20" s="362" t="s">
        <v>456</v>
      </c>
      <c r="J20" s="362" t="s">
        <v>457</v>
      </c>
      <c r="K20" s="362" t="s">
        <v>458</v>
      </c>
      <c r="L20" s="364">
        <v>210.45000000000002</v>
      </c>
      <c r="M20" s="364">
        <v>0.1</v>
      </c>
      <c r="N20" s="365">
        <v>21.045000000000002</v>
      </c>
    </row>
    <row r="21" spans="1:14" ht="14.4" customHeight="1" x14ac:dyDescent="0.3">
      <c r="A21" s="360" t="s">
        <v>382</v>
      </c>
      <c r="B21" s="361" t="s">
        <v>384</v>
      </c>
      <c r="C21" s="362" t="s">
        <v>390</v>
      </c>
      <c r="D21" s="363" t="s">
        <v>391</v>
      </c>
      <c r="E21" s="362" t="s">
        <v>385</v>
      </c>
      <c r="F21" s="363" t="s">
        <v>386</v>
      </c>
      <c r="G21" s="362" t="s">
        <v>396</v>
      </c>
      <c r="H21" s="362" t="s">
        <v>459</v>
      </c>
      <c r="I21" s="362" t="s">
        <v>438</v>
      </c>
      <c r="J21" s="362" t="s">
        <v>460</v>
      </c>
      <c r="K21" s="362" t="s">
        <v>461</v>
      </c>
      <c r="L21" s="364">
        <v>548.86806565193842</v>
      </c>
      <c r="M21" s="364">
        <v>2</v>
      </c>
      <c r="N21" s="365">
        <v>1097.7361313038768</v>
      </c>
    </row>
    <row r="22" spans="1:14" ht="14.4" customHeight="1" x14ac:dyDescent="0.3">
      <c r="A22" s="360" t="s">
        <v>382</v>
      </c>
      <c r="B22" s="361" t="s">
        <v>384</v>
      </c>
      <c r="C22" s="362" t="s">
        <v>390</v>
      </c>
      <c r="D22" s="363" t="s">
        <v>391</v>
      </c>
      <c r="E22" s="362" t="s">
        <v>385</v>
      </c>
      <c r="F22" s="363" t="s">
        <v>386</v>
      </c>
      <c r="G22" s="362" t="s">
        <v>396</v>
      </c>
      <c r="H22" s="362" t="s">
        <v>462</v>
      </c>
      <c r="I22" s="362" t="s">
        <v>462</v>
      </c>
      <c r="J22" s="362" t="s">
        <v>463</v>
      </c>
      <c r="K22" s="362" t="s">
        <v>464</v>
      </c>
      <c r="L22" s="364">
        <v>1129.76</v>
      </c>
      <c r="M22" s="364">
        <v>3</v>
      </c>
      <c r="N22" s="365">
        <v>3389.2799999999997</v>
      </c>
    </row>
    <row r="23" spans="1:14" ht="14.4" customHeight="1" x14ac:dyDescent="0.3">
      <c r="A23" s="360" t="s">
        <v>382</v>
      </c>
      <c r="B23" s="361" t="s">
        <v>384</v>
      </c>
      <c r="C23" s="362" t="s">
        <v>390</v>
      </c>
      <c r="D23" s="363" t="s">
        <v>391</v>
      </c>
      <c r="E23" s="362" t="s">
        <v>385</v>
      </c>
      <c r="F23" s="363" t="s">
        <v>386</v>
      </c>
      <c r="G23" s="362" t="s">
        <v>396</v>
      </c>
      <c r="H23" s="362" t="s">
        <v>465</v>
      </c>
      <c r="I23" s="362" t="s">
        <v>466</v>
      </c>
      <c r="J23" s="362" t="s">
        <v>467</v>
      </c>
      <c r="K23" s="362" t="s">
        <v>468</v>
      </c>
      <c r="L23" s="364">
        <v>911.44241342905696</v>
      </c>
      <c r="M23" s="364">
        <v>14</v>
      </c>
      <c r="N23" s="365">
        <v>12760.193788006798</v>
      </c>
    </row>
    <row r="24" spans="1:14" ht="14.4" customHeight="1" x14ac:dyDescent="0.3">
      <c r="A24" s="360" t="s">
        <v>382</v>
      </c>
      <c r="B24" s="361" t="s">
        <v>384</v>
      </c>
      <c r="C24" s="362" t="s">
        <v>390</v>
      </c>
      <c r="D24" s="363" t="s">
        <v>391</v>
      </c>
      <c r="E24" s="362" t="s">
        <v>385</v>
      </c>
      <c r="F24" s="363" t="s">
        <v>386</v>
      </c>
      <c r="G24" s="362" t="s">
        <v>396</v>
      </c>
      <c r="H24" s="362" t="s">
        <v>469</v>
      </c>
      <c r="I24" s="362" t="s">
        <v>470</v>
      </c>
      <c r="J24" s="362" t="s">
        <v>471</v>
      </c>
      <c r="K24" s="362" t="s">
        <v>472</v>
      </c>
      <c r="L24" s="364">
        <v>1017.0590909090909</v>
      </c>
      <c r="M24" s="364">
        <v>11</v>
      </c>
      <c r="N24" s="365">
        <v>11187.65</v>
      </c>
    </row>
    <row r="25" spans="1:14" ht="14.4" customHeight="1" x14ac:dyDescent="0.3">
      <c r="A25" s="360" t="s">
        <v>382</v>
      </c>
      <c r="B25" s="361" t="s">
        <v>384</v>
      </c>
      <c r="C25" s="362" t="s">
        <v>390</v>
      </c>
      <c r="D25" s="363" t="s">
        <v>391</v>
      </c>
      <c r="E25" s="362" t="s">
        <v>385</v>
      </c>
      <c r="F25" s="363" t="s">
        <v>386</v>
      </c>
      <c r="G25" s="362" t="s">
        <v>396</v>
      </c>
      <c r="H25" s="362" t="s">
        <v>473</v>
      </c>
      <c r="I25" s="362" t="s">
        <v>474</v>
      </c>
      <c r="J25" s="362" t="s">
        <v>475</v>
      </c>
      <c r="K25" s="362" t="s">
        <v>476</v>
      </c>
      <c r="L25" s="364">
        <v>134.44134146075498</v>
      </c>
      <c r="M25" s="364">
        <v>2</v>
      </c>
      <c r="N25" s="365">
        <v>268.88268292150997</v>
      </c>
    </row>
    <row r="26" spans="1:14" ht="14.4" customHeight="1" x14ac:dyDescent="0.3">
      <c r="A26" s="360" t="s">
        <v>382</v>
      </c>
      <c r="B26" s="361" t="s">
        <v>384</v>
      </c>
      <c r="C26" s="362" t="s">
        <v>390</v>
      </c>
      <c r="D26" s="363" t="s">
        <v>391</v>
      </c>
      <c r="E26" s="362" t="s">
        <v>385</v>
      </c>
      <c r="F26" s="363" t="s">
        <v>386</v>
      </c>
      <c r="G26" s="362" t="s">
        <v>396</v>
      </c>
      <c r="H26" s="362" t="s">
        <v>477</v>
      </c>
      <c r="I26" s="362" t="s">
        <v>478</v>
      </c>
      <c r="J26" s="362" t="s">
        <v>479</v>
      </c>
      <c r="K26" s="362" t="s">
        <v>480</v>
      </c>
      <c r="L26" s="364">
        <v>37.619685133888403</v>
      </c>
      <c r="M26" s="364">
        <v>1</v>
      </c>
      <c r="N26" s="365">
        <v>37.619685133888403</v>
      </c>
    </row>
    <row r="27" spans="1:14" ht="14.4" customHeight="1" x14ac:dyDescent="0.3">
      <c r="A27" s="360" t="s">
        <v>382</v>
      </c>
      <c r="B27" s="361" t="s">
        <v>384</v>
      </c>
      <c r="C27" s="362" t="s">
        <v>390</v>
      </c>
      <c r="D27" s="363" t="s">
        <v>391</v>
      </c>
      <c r="E27" s="362" t="s">
        <v>385</v>
      </c>
      <c r="F27" s="363" t="s">
        <v>386</v>
      </c>
      <c r="G27" s="362" t="s">
        <v>396</v>
      </c>
      <c r="H27" s="362" t="s">
        <v>481</v>
      </c>
      <c r="I27" s="362" t="s">
        <v>438</v>
      </c>
      <c r="J27" s="362" t="s">
        <v>482</v>
      </c>
      <c r="K27" s="362" t="s">
        <v>483</v>
      </c>
      <c r="L27" s="364">
        <v>46.872474490734128</v>
      </c>
      <c r="M27" s="364">
        <v>95</v>
      </c>
      <c r="N27" s="365">
        <v>4452.885076619742</v>
      </c>
    </row>
    <row r="28" spans="1:14" ht="14.4" customHeight="1" x14ac:dyDescent="0.3">
      <c r="A28" s="360" t="s">
        <v>382</v>
      </c>
      <c r="B28" s="361" t="s">
        <v>384</v>
      </c>
      <c r="C28" s="362" t="s">
        <v>390</v>
      </c>
      <c r="D28" s="363" t="s">
        <v>391</v>
      </c>
      <c r="E28" s="362" t="s">
        <v>385</v>
      </c>
      <c r="F28" s="363" t="s">
        <v>386</v>
      </c>
      <c r="G28" s="362" t="s">
        <v>396</v>
      </c>
      <c r="H28" s="362" t="s">
        <v>484</v>
      </c>
      <c r="I28" s="362" t="s">
        <v>438</v>
      </c>
      <c r="J28" s="362" t="s">
        <v>485</v>
      </c>
      <c r="K28" s="362"/>
      <c r="L28" s="364">
        <v>190.46164150170932</v>
      </c>
      <c r="M28" s="364">
        <v>3</v>
      </c>
      <c r="N28" s="365">
        <v>571.38492450512797</v>
      </c>
    </row>
    <row r="29" spans="1:14" ht="14.4" customHeight="1" x14ac:dyDescent="0.3">
      <c r="A29" s="360" t="s">
        <v>382</v>
      </c>
      <c r="B29" s="361" t="s">
        <v>384</v>
      </c>
      <c r="C29" s="362" t="s">
        <v>390</v>
      </c>
      <c r="D29" s="363" t="s">
        <v>391</v>
      </c>
      <c r="E29" s="362" t="s">
        <v>387</v>
      </c>
      <c r="F29" s="363" t="s">
        <v>388</v>
      </c>
      <c r="G29" s="362" t="s">
        <v>396</v>
      </c>
      <c r="H29" s="362" t="s">
        <v>486</v>
      </c>
      <c r="I29" s="362" t="s">
        <v>487</v>
      </c>
      <c r="J29" s="362" t="s">
        <v>488</v>
      </c>
      <c r="K29" s="362" t="s">
        <v>489</v>
      </c>
      <c r="L29" s="364">
        <v>37.690016462008998</v>
      </c>
      <c r="M29" s="364">
        <v>1</v>
      </c>
      <c r="N29" s="365">
        <v>37.690016462008998</v>
      </c>
    </row>
    <row r="30" spans="1:14" ht="14.4" customHeight="1" x14ac:dyDescent="0.3">
      <c r="A30" s="360" t="s">
        <v>382</v>
      </c>
      <c r="B30" s="361" t="s">
        <v>384</v>
      </c>
      <c r="C30" s="362" t="s">
        <v>394</v>
      </c>
      <c r="D30" s="363" t="s">
        <v>395</v>
      </c>
      <c r="E30" s="362" t="s">
        <v>385</v>
      </c>
      <c r="F30" s="363" t="s">
        <v>386</v>
      </c>
      <c r="G30" s="362" t="s">
        <v>396</v>
      </c>
      <c r="H30" s="362" t="s">
        <v>490</v>
      </c>
      <c r="I30" s="362" t="s">
        <v>490</v>
      </c>
      <c r="J30" s="362" t="s">
        <v>491</v>
      </c>
      <c r="K30" s="362" t="s">
        <v>492</v>
      </c>
      <c r="L30" s="364">
        <v>259.43999915374326</v>
      </c>
      <c r="M30" s="364">
        <v>1.25</v>
      </c>
      <c r="N30" s="365">
        <v>324.29999894217906</v>
      </c>
    </row>
    <row r="31" spans="1:14" ht="14.4" customHeight="1" x14ac:dyDescent="0.3">
      <c r="A31" s="360" t="s">
        <v>382</v>
      </c>
      <c r="B31" s="361" t="s">
        <v>384</v>
      </c>
      <c r="C31" s="362" t="s">
        <v>394</v>
      </c>
      <c r="D31" s="363" t="s">
        <v>395</v>
      </c>
      <c r="E31" s="362" t="s">
        <v>385</v>
      </c>
      <c r="F31" s="363" t="s">
        <v>386</v>
      </c>
      <c r="G31" s="362" t="s">
        <v>396</v>
      </c>
      <c r="H31" s="362" t="s">
        <v>397</v>
      </c>
      <c r="I31" s="362" t="s">
        <v>398</v>
      </c>
      <c r="J31" s="362" t="s">
        <v>399</v>
      </c>
      <c r="K31" s="362" t="s">
        <v>400</v>
      </c>
      <c r="L31" s="364">
        <v>84.569442838860795</v>
      </c>
      <c r="M31" s="364">
        <v>1</v>
      </c>
      <c r="N31" s="365">
        <v>84.569442838860795</v>
      </c>
    </row>
    <row r="32" spans="1:14" ht="14.4" customHeight="1" x14ac:dyDescent="0.3">
      <c r="A32" s="360" t="s">
        <v>382</v>
      </c>
      <c r="B32" s="361" t="s">
        <v>384</v>
      </c>
      <c r="C32" s="362" t="s">
        <v>394</v>
      </c>
      <c r="D32" s="363" t="s">
        <v>395</v>
      </c>
      <c r="E32" s="362" t="s">
        <v>385</v>
      </c>
      <c r="F32" s="363" t="s">
        <v>386</v>
      </c>
      <c r="G32" s="362" t="s">
        <v>396</v>
      </c>
      <c r="H32" s="362" t="s">
        <v>493</v>
      </c>
      <c r="I32" s="362" t="s">
        <v>494</v>
      </c>
      <c r="J32" s="362" t="s">
        <v>495</v>
      </c>
      <c r="K32" s="362" t="s">
        <v>496</v>
      </c>
      <c r="L32" s="364">
        <v>105.6</v>
      </c>
      <c r="M32" s="364">
        <v>1</v>
      </c>
      <c r="N32" s="365">
        <v>105.6</v>
      </c>
    </row>
    <row r="33" spans="1:14" ht="14.4" customHeight="1" x14ac:dyDescent="0.3">
      <c r="A33" s="360" t="s">
        <v>382</v>
      </c>
      <c r="B33" s="361" t="s">
        <v>384</v>
      </c>
      <c r="C33" s="362" t="s">
        <v>394</v>
      </c>
      <c r="D33" s="363" t="s">
        <v>395</v>
      </c>
      <c r="E33" s="362" t="s">
        <v>385</v>
      </c>
      <c r="F33" s="363" t="s">
        <v>386</v>
      </c>
      <c r="G33" s="362" t="s">
        <v>396</v>
      </c>
      <c r="H33" s="362" t="s">
        <v>437</v>
      </c>
      <c r="I33" s="362" t="s">
        <v>438</v>
      </c>
      <c r="J33" s="362" t="s">
        <v>439</v>
      </c>
      <c r="K33" s="362"/>
      <c r="L33" s="364">
        <v>97.500388273965825</v>
      </c>
      <c r="M33" s="364">
        <v>9</v>
      </c>
      <c r="N33" s="365">
        <v>877.50349446569237</v>
      </c>
    </row>
    <row r="34" spans="1:14" ht="14.4" customHeight="1" x14ac:dyDescent="0.3">
      <c r="A34" s="360" t="s">
        <v>382</v>
      </c>
      <c r="B34" s="361" t="s">
        <v>384</v>
      </c>
      <c r="C34" s="362" t="s">
        <v>394</v>
      </c>
      <c r="D34" s="363" t="s">
        <v>395</v>
      </c>
      <c r="E34" s="362" t="s">
        <v>385</v>
      </c>
      <c r="F34" s="363" t="s">
        <v>386</v>
      </c>
      <c r="G34" s="362" t="s">
        <v>396</v>
      </c>
      <c r="H34" s="362" t="s">
        <v>497</v>
      </c>
      <c r="I34" s="362" t="s">
        <v>498</v>
      </c>
      <c r="J34" s="362" t="s">
        <v>499</v>
      </c>
      <c r="K34" s="362" t="s">
        <v>500</v>
      </c>
      <c r="L34" s="364">
        <v>54.169841438410103</v>
      </c>
      <c r="M34" s="364">
        <v>1</v>
      </c>
      <c r="N34" s="365">
        <v>54.169841438410103</v>
      </c>
    </row>
    <row r="35" spans="1:14" ht="14.4" customHeight="1" x14ac:dyDescent="0.3">
      <c r="A35" s="360" t="s">
        <v>382</v>
      </c>
      <c r="B35" s="361" t="s">
        <v>384</v>
      </c>
      <c r="C35" s="362" t="s">
        <v>394</v>
      </c>
      <c r="D35" s="363" t="s">
        <v>395</v>
      </c>
      <c r="E35" s="362" t="s">
        <v>385</v>
      </c>
      <c r="F35" s="363" t="s">
        <v>386</v>
      </c>
      <c r="G35" s="362" t="s">
        <v>396</v>
      </c>
      <c r="H35" s="362" t="s">
        <v>501</v>
      </c>
      <c r="I35" s="362" t="s">
        <v>502</v>
      </c>
      <c r="J35" s="362" t="s">
        <v>503</v>
      </c>
      <c r="K35" s="362" t="s">
        <v>504</v>
      </c>
      <c r="L35" s="364">
        <v>23.08</v>
      </c>
      <c r="M35" s="364">
        <v>4</v>
      </c>
      <c r="N35" s="365">
        <v>92.32</v>
      </c>
    </row>
    <row r="36" spans="1:14" ht="14.4" customHeight="1" x14ac:dyDescent="0.3">
      <c r="A36" s="360" t="s">
        <v>382</v>
      </c>
      <c r="B36" s="361" t="s">
        <v>384</v>
      </c>
      <c r="C36" s="362" t="s">
        <v>394</v>
      </c>
      <c r="D36" s="363" t="s">
        <v>395</v>
      </c>
      <c r="E36" s="362" t="s">
        <v>385</v>
      </c>
      <c r="F36" s="363" t="s">
        <v>386</v>
      </c>
      <c r="G36" s="362" t="s">
        <v>396</v>
      </c>
      <c r="H36" s="362" t="s">
        <v>505</v>
      </c>
      <c r="I36" s="362" t="s">
        <v>438</v>
      </c>
      <c r="J36" s="362" t="s">
        <v>506</v>
      </c>
      <c r="K36" s="362"/>
      <c r="L36" s="364">
        <v>561.29071183332803</v>
      </c>
      <c r="M36" s="364">
        <v>1</v>
      </c>
      <c r="N36" s="365">
        <v>561.29071183332803</v>
      </c>
    </row>
    <row r="37" spans="1:14" ht="14.4" customHeight="1" x14ac:dyDescent="0.3">
      <c r="A37" s="360" t="s">
        <v>382</v>
      </c>
      <c r="B37" s="361" t="s">
        <v>384</v>
      </c>
      <c r="C37" s="362" t="s">
        <v>394</v>
      </c>
      <c r="D37" s="363" t="s">
        <v>395</v>
      </c>
      <c r="E37" s="362" t="s">
        <v>385</v>
      </c>
      <c r="F37" s="363" t="s">
        <v>386</v>
      </c>
      <c r="G37" s="362" t="s">
        <v>396</v>
      </c>
      <c r="H37" s="362" t="s">
        <v>507</v>
      </c>
      <c r="I37" s="362" t="s">
        <v>438</v>
      </c>
      <c r="J37" s="362" t="s">
        <v>508</v>
      </c>
      <c r="K37" s="362" t="s">
        <v>461</v>
      </c>
      <c r="L37" s="364">
        <v>75.685413977055362</v>
      </c>
      <c r="M37" s="364">
        <v>2</v>
      </c>
      <c r="N37" s="365">
        <v>151.37082795411072</v>
      </c>
    </row>
    <row r="38" spans="1:14" ht="14.4" customHeight="1" x14ac:dyDescent="0.3">
      <c r="A38" s="360" t="s">
        <v>382</v>
      </c>
      <c r="B38" s="361" t="s">
        <v>384</v>
      </c>
      <c r="C38" s="362" t="s">
        <v>394</v>
      </c>
      <c r="D38" s="363" t="s">
        <v>395</v>
      </c>
      <c r="E38" s="362" t="s">
        <v>385</v>
      </c>
      <c r="F38" s="363" t="s">
        <v>386</v>
      </c>
      <c r="G38" s="362" t="s">
        <v>396</v>
      </c>
      <c r="H38" s="362" t="s">
        <v>509</v>
      </c>
      <c r="I38" s="362" t="s">
        <v>438</v>
      </c>
      <c r="J38" s="362" t="s">
        <v>510</v>
      </c>
      <c r="K38" s="362"/>
      <c r="L38" s="364">
        <v>107.03441534760759</v>
      </c>
      <c r="M38" s="364">
        <v>2</v>
      </c>
      <c r="N38" s="365">
        <v>214.06883069521518</v>
      </c>
    </row>
    <row r="39" spans="1:14" ht="14.4" customHeight="1" x14ac:dyDescent="0.3">
      <c r="A39" s="360" t="s">
        <v>382</v>
      </c>
      <c r="B39" s="361" t="s">
        <v>384</v>
      </c>
      <c r="C39" s="362" t="s">
        <v>394</v>
      </c>
      <c r="D39" s="363" t="s">
        <v>395</v>
      </c>
      <c r="E39" s="362" t="s">
        <v>385</v>
      </c>
      <c r="F39" s="363" t="s">
        <v>386</v>
      </c>
      <c r="G39" s="362" t="s">
        <v>396</v>
      </c>
      <c r="H39" s="362" t="s">
        <v>511</v>
      </c>
      <c r="I39" s="362" t="s">
        <v>438</v>
      </c>
      <c r="J39" s="362" t="s">
        <v>512</v>
      </c>
      <c r="K39" s="362"/>
      <c r="L39" s="364">
        <v>149.96</v>
      </c>
      <c r="M39" s="364">
        <v>2</v>
      </c>
      <c r="N39" s="365">
        <v>299.92</v>
      </c>
    </row>
    <row r="40" spans="1:14" ht="14.4" customHeight="1" x14ac:dyDescent="0.3">
      <c r="A40" s="360" t="s">
        <v>382</v>
      </c>
      <c r="B40" s="361" t="s">
        <v>384</v>
      </c>
      <c r="C40" s="362" t="s">
        <v>394</v>
      </c>
      <c r="D40" s="363" t="s">
        <v>395</v>
      </c>
      <c r="E40" s="362" t="s">
        <v>385</v>
      </c>
      <c r="F40" s="363" t="s">
        <v>386</v>
      </c>
      <c r="G40" s="362" t="s">
        <v>396</v>
      </c>
      <c r="H40" s="362" t="s">
        <v>513</v>
      </c>
      <c r="I40" s="362" t="s">
        <v>438</v>
      </c>
      <c r="J40" s="362" t="s">
        <v>514</v>
      </c>
      <c r="K40" s="362" t="s">
        <v>515</v>
      </c>
      <c r="L40" s="364">
        <v>142.780347318004</v>
      </c>
      <c r="M40" s="364">
        <v>1</v>
      </c>
      <c r="N40" s="365">
        <v>142.780347318004</v>
      </c>
    </row>
    <row r="41" spans="1:14" ht="14.4" customHeight="1" x14ac:dyDescent="0.3">
      <c r="A41" s="360" t="s">
        <v>382</v>
      </c>
      <c r="B41" s="361" t="s">
        <v>384</v>
      </c>
      <c r="C41" s="362" t="s">
        <v>394</v>
      </c>
      <c r="D41" s="363" t="s">
        <v>395</v>
      </c>
      <c r="E41" s="362" t="s">
        <v>385</v>
      </c>
      <c r="F41" s="363" t="s">
        <v>386</v>
      </c>
      <c r="G41" s="362" t="s">
        <v>396</v>
      </c>
      <c r="H41" s="362" t="s">
        <v>459</v>
      </c>
      <c r="I41" s="362" t="s">
        <v>438</v>
      </c>
      <c r="J41" s="362" t="s">
        <v>460</v>
      </c>
      <c r="K41" s="362" t="s">
        <v>461</v>
      </c>
      <c r="L41" s="364">
        <v>553.13142621107556</v>
      </c>
      <c r="M41" s="364">
        <v>12</v>
      </c>
      <c r="N41" s="365">
        <v>6637.5771145329063</v>
      </c>
    </row>
    <row r="42" spans="1:14" ht="14.4" customHeight="1" x14ac:dyDescent="0.3">
      <c r="A42" s="360" t="s">
        <v>382</v>
      </c>
      <c r="B42" s="361" t="s">
        <v>384</v>
      </c>
      <c r="C42" s="362" t="s">
        <v>394</v>
      </c>
      <c r="D42" s="363" t="s">
        <v>395</v>
      </c>
      <c r="E42" s="362" t="s">
        <v>385</v>
      </c>
      <c r="F42" s="363" t="s">
        <v>386</v>
      </c>
      <c r="G42" s="362" t="s">
        <v>396</v>
      </c>
      <c r="H42" s="362" t="s">
        <v>465</v>
      </c>
      <c r="I42" s="362" t="s">
        <v>466</v>
      </c>
      <c r="J42" s="362" t="s">
        <v>467</v>
      </c>
      <c r="K42" s="362" t="s">
        <v>468</v>
      </c>
      <c r="L42" s="364">
        <v>890.92</v>
      </c>
      <c r="M42" s="364">
        <v>2</v>
      </c>
      <c r="N42" s="365">
        <v>1781.84</v>
      </c>
    </row>
    <row r="43" spans="1:14" ht="14.4" customHeight="1" x14ac:dyDescent="0.3">
      <c r="A43" s="360" t="s">
        <v>382</v>
      </c>
      <c r="B43" s="361" t="s">
        <v>384</v>
      </c>
      <c r="C43" s="362" t="s">
        <v>394</v>
      </c>
      <c r="D43" s="363" t="s">
        <v>395</v>
      </c>
      <c r="E43" s="362" t="s">
        <v>385</v>
      </c>
      <c r="F43" s="363" t="s">
        <v>386</v>
      </c>
      <c r="G43" s="362" t="s">
        <v>396</v>
      </c>
      <c r="H43" s="362" t="s">
        <v>516</v>
      </c>
      <c r="I43" s="362" t="s">
        <v>438</v>
      </c>
      <c r="J43" s="362" t="s">
        <v>517</v>
      </c>
      <c r="K43" s="362" t="s">
        <v>518</v>
      </c>
      <c r="L43" s="364">
        <v>85.873651517503902</v>
      </c>
      <c r="M43" s="364">
        <v>2</v>
      </c>
      <c r="N43" s="365">
        <v>171.7473030350078</v>
      </c>
    </row>
    <row r="44" spans="1:14" ht="14.4" customHeight="1" x14ac:dyDescent="0.3">
      <c r="A44" s="360" t="s">
        <v>382</v>
      </c>
      <c r="B44" s="361" t="s">
        <v>384</v>
      </c>
      <c r="C44" s="362" t="s">
        <v>394</v>
      </c>
      <c r="D44" s="363" t="s">
        <v>395</v>
      </c>
      <c r="E44" s="362" t="s">
        <v>385</v>
      </c>
      <c r="F44" s="363" t="s">
        <v>386</v>
      </c>
      <c r="G44" s="362" t="s">
        <v>396</v>
      </c>
      <c r="H44" s="362" t="s">
        <v>519</v>
      </c>
      <c r="I44" s="362" t="s">
        <v>438</v>
      </c>
      <c r="J44" s="362" t="s">
        <v>520</v>
      </c>
      <c r="K44" s="362"/>
      <c r="L44" s="364">
        <v>0.72</v>
      </c>
      <c r="M44" s="364">
        <v>1</v>
      </c>
      <c r="N44" s="365">
        <v>0.72</v>
      </c>
    </row>
    <row r="45" spans="1:14" ht="14.4" customHeight="1" x14ac:dyDescent="0.3">
      <c r="A45" s="360" t="s">
        <v>382</v>
      </c>
      <c r="B45" s="361" t="s">
        <v>384</v>
      </c>
      <c r="C45" s="362" t="s">
        <v>394</v>
      </c>
      <c r="D45" s="363" t="s">
        <v>395</v>
      </c>
      <c r="E45" s="362" t="s">
        <v>385</v>
      </c>
      <c r="F45" s="363" t="s">
        <v>386</v>
      </c>
      <c r="G45" s="362" t="s">
        <v>396</v>
      </c>
      <c r="H45" s="362" t="s">
        <v>473</v>
      </c>
      <c r="I45" s="362" t="s">
        <v>474</v>
      </c>
      <c r="J45" s="362" t="s">
        <v>475</v>
      </c>
      <c r="K45" s="362" t="s">
        <v>476</v>
      </c>
      <c r="L45" s="364">
        <v>132.78985394321799</v>
      </c>
      <c r="M45" s="364">
        <v>7</v>
      </c>
      <c r="N45" s="365">
        <v>929.52897760252586</v>
      </c>
    </row>
    <row r="46" spans="1:14" ht="14.4" customHeight="1" x14ac:dyDescent="0.3">
      <c r="A46" s="360" t="s">
        <v>382</v>
      </c>
      <c r="B46" s="361" t="s">
        <v>384</v>
      </c>
      <c r="C46" s="362" t="s">
        <v>394</v>
      </c>
      <c r="D46" s="363" t="s">
        <v>395</v>
      </c>
      <c r="E46" s="362" t="s">
        <v>385</v>
      </c>
      <c r="F46" s="363" t="s">
        <v>386</v>
      </c>
      <c r="G46" s="362" t="s">
        <v>396</v>
      </c>
      <c r="H46" s="362" t="s">
        <v>484</v>
      </c>
      <c r="I46" s="362" t="s">
        <v>438</v>
      </c>
      <c r="J46" s="362" t="s">
        <v>485</v>
      </c>
      <c r="K46" s="362"/>
      <c r="L46" s="364">
        <v>183.5964734615973</v>
      </c>
      <c r="M46" s="364">
        <v>22</v>
      </c>
      <c r="N46" s="365">
        <v>4039.1224161551409</v>
      </c>
    </row>
    <row r="47" spans="1:14" ht="14.4" customHeight="1" x14ac:dyDescent="0.3">
      <c r="A47" s="360" t="s">
        <v>382</v>
      </c>
      <c r="B47" s="361" t="s">
        <v>384</v>
      </c>
      <c r="C47" s="362" t="s">
        <v>394</v>
      </c>
      <c r="D47" s="363" t="s">
        <v>395</v>
      </c>
      <c r="E47" s="362" t="s">
        <v>385</v>
      </c>
      <c r="F47" s="363" t="s">
        <v>386</v>
      </c>
      <c r="G47" s="362" t="s">
        <v>396</v>
      </c>
      <c r="H47" s="362" t="s">
        <v>521</v>
      </c>
      <c r="I47" s="362" t="s">
        <v>522</v>
      </c>
      <c r="J47" s="362" t="s">
        <v>523</v>
      </c>
      <c r="K47" s="362" t="s">
        <v>524</v>
      </c>
      <c r="L47" s="364">
        <v>192.87433323717201</v>
      </c>
      <c r="M47" s="364">
        <v>6</v>
      </c>
      <c r="N47" s="365">
        <v>1157.2459994230321</v>
      </c>
    </row>
    <row r="48" spans="1:14" ht="14.4" customHeight="1" x14ac:dyDescent="0.3">
      <c r="A48" s="360" t="s">
        <v>382</v>
      </c>
      <c r="B48" s="361" t="s">
        <v>384</v>
      </c>
      <c r="C48" s="362" t="s">
        <v>394</v>
      </c>
      <c r="D48" s="363" t="s">
        <v>395</v>
      </c>
      <c r="E48" s="362" t="s">
        <v>385</v>
      </c>
      <c r="F48" s="363" t="s">
        <v>386</v>
      </c>
      <c r="G48" s="362" t="s">
        <v>396</v>
      </c>
      <c r="H48" s="362" t="s">
        <v>525</v>
      </c>
      <c r="I48" s="362" t="s">
        <v>526</v>
      </c>
      <c r="J48" s="362" t="s">
        <v>527</v>
      </c>
      <c r="K48" s="362" t="s">
        <v>528</v>
      </c>
      <c r="L48" s="364">
        <v>81.03</v>
      </c>
      <c r="M48" s="364">
        <v>2</v>
      </c>
      <c r="N48" s="365">
        <v>162.06</v>
      </c>
    </row>
    <row r="49" spans="1:14" ht="14.4" customHeight="1" x14ac:dyDescent="0.3">
      <c r="A49" s="360" t="s">
        <v>382</v>
      </c>
      <c r="B49" s="361" t="s">
        <v>384</v>
      </c>
      <c r="C49" s="362" t="s">
        <v>394</v>
      </c>
      <c r="D49" s="363" t="s">
        <v>395</v>
      </c>
      <c r="E49" s="362" t="s">
        <v>385</v>
      </c>
      <c r="F49" s="363" t="s">
        <v>386</v>
      </c>
      <c r="G49" s="362" t="s">
        <v>396</v>
      </c>
      <c r="H49" s="362" t="s">
        <v>529</v>
      </c>
      <c r="I49" s="362" t="s">
        <v>438</v>
      </c>
      <c r="J49" s="362" t="s">
        <v>530</v>
      </c>
      <c r="K49" s="362" t="s">
        <v>531</v>
      </c>
      <c r="L49" s="364">
        <v>97.052124261621302</v>
      </c>
      <c r="M49" s="364">
        <v>1</v>
      </c>
      <c r="N49" s="365">
        <v>97.052124261621302</v>
      </c>
    </row>
    <row r="50" spans="1:14" ht="14.4" customHeight="1" x14ac:dyDescent="0.3">
      <c r="A50" s="360" t="s">
        <v>382</v>
      </c>
      <c r="B50" s="361" t="s">
        <v>384</v>
      </c>
      <c r="C50" s="362" t="s">
        <v>394</v>
      </c>
      <c r="D50" s="363" t="s">
        <v>395</v>
      </c>
      <c r="E50" s="362" t="s">
        <v>385</v>
      </c>
      <c r="F50" s="363" t="s">
        <v>386</v>
      </c>
      <c r="G50" s="362" t="s">
        <v>532</v>
      </c>
      <c r="H50" s="362" t="s">
        <v>533</v>
      </c>
      <c r="I50" s="362" t="s">
        <v>534</v>
      </c>
      <c r="J50" s="362" t="s">
        <v>535</v>
      </c>
      <c r="K50" s="362" t="s">
        <v>536</v>
      </c>
      <c r="L50" s="364">
        <v>87.44</v>
      </c>
      <c r="M50" s="364">
        <v>1</v>
      </c>
      <c r="N50" s="365">
        <v>87.44</v>
      </c>
    </row>
    <row r="51" spans="1:14" ht="14.4" customHeight="1" x14ac:dyDescent="0.3">
      <c r="A51" s="360" t="s">
        <v>382</v>
      </c>
      <c r="B51" s="361" t="s">
        <v>384</v>
      </c>
      <c r="C51" s="362" t="s">
        <v>394</v>
      </c>
      <c r="D51" s="363" t="s">
        <v>395</v>
      </c>
      <c r="E51" s="362" t="s">
        <v>387</v>
      </c>
      <c r="F51" s="363" t="s">
        <v>388</v>
      </c>
      <c r="G51" s="362" t="s">
        <v>396</v>
      </c>
      <c r="H51" s="362" t="s">
        <v>486</v>
      </c>
      <c r="I51" s="362" t="s">
        <v>487</v>
      </c>
      <c r="J51" s="362" t="s">
        <v>488</v>
      </c>
      <c r="K51" s="362" t="s">
        <v>489</v>
      </c>
      <c r="L51" s="364">
        <v>37.69</v>
      </c>
      <c r="M51" s="364">
        <v>4</v>
      </c>
      <c r="N51" s="365">
        <v>150.76</v>
      </c>
    </row>
    <row r="52" spans="1:14" ht="14.4" customHeight="1" thickBot="1" x14ac:dyDescent="0.35">
      <c r="A52" s="366" t="s">
        <v>382</v>
      </c>
      <c r="B52" s="367" t="s">
        <v>384</v>
      </c>
      <c r="C52" s="368" t="s">
        <v>394</v>
      </c>
      <c r="D52" s="369" t="s">
        <v>395</v>
      </c>
      <c r="E52" s="368" t="s">
        <v>387</v>
      </c>
      <c r="F52" s="369" t="s">
        <v>388</v>
      </c>
      <c r="G52" s="368" t="s">
        <v>396</v>
      </c>
      <c r="H52" s="368" t="s">
        <v>537</v>
      </c>
      <c r="I52" s="368" t="s">
        <v>538</v>
      </c>
      <c r="J52" s="368" t="s">
        <v>539</v>
      </c>
      <c r="K52" s="368" t="s">
        <v>540</v>
      </c>
      <c r="L52" s="370">
        <v>191.61</v>
      </c>
      <c r="M52" s="370">
        <v>0.2</v>
      </c>
      <c r="N52" s="371">
        <v>38.322000000000003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1" t="s">
        <v>542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thickBot="1" x14ac:dyDescent="0.35">
      <c r="A5" s="387" t="s">
        <v>541</v>
      </c>
      <c r="B5" s="352"/>
      <c r="C5" s="376">
        <v>0</v>
      </c>
      <c r="D5" s="352">
        <v>87.44</v>
      </c>
      <c r="E5" s="376">
        <v>1</v>
      </c>
      <c r="F5" s="353">
        <v>87.44</v>
      </c>
    </row>
    <row r="6" spans="1:6" ht="14.4" customHeight="1" thickBot="1" x14ac:dyDescent="0.35">
      <c r="A6" s="383" t="s">
        <v>6</v>
      </c>
      <c r="B6" s="384"/>
      <c r="C6" s="385">
        <v>0</v>
      </c>
      <c r="D6" s="384">
        <v>87.44</v>
      </c>
      <c r="E6" s="385">
        <v>1</v>
      </c>
      <c r="F6" s="386">
        <v>87.44</v>
      </c>
    </row>
    <row r="7" spans="1:6" ht="14.4" customHeight="1" thickBot="1" x14ac:dyDescent="0.35"/>
    <row r="8" spans="1:6" ht="14.4" customHeight="1" thickBot="1" x14ac:dyDescent="0.35">
      <c r="A8" s="387" t="s">
        <v>543</v>
      </c>
      <c r="B8" s="352"/>
      <c r="C8" s="376">
        <v>0</v>
      </c>
      <c r="D8" s="352">
        <v>87.44</v>
      </c>
      <c r="E8" s="376">
        <v>1</v>
      </c>
      <c r="F8" s="353">
        <v>87.44</v>
      </c>
    </row>
    <row r="9" spans="1:6" ht="14.4" customHeight="1" thickBot="1" x14ac:dyDescent="0.35">
      <c r="A9" s="383" t="s">
        <v>6</v>
      </c>
      <c r="B9" s="384"/>
      <c r="C9" s="385">
        <v>0</v>
      </c>
      <c r="D9" s="384">
        <v>87.44</v>
      </c>
      <c r="E9" s="385">
        <v>1</v>
      </c>
      <c r="F9" s="386">
        <v>87.44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2013-10-23T08:16:50Z</dcterms:modified>
</cp:coreProperties>
</file>