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02" r:id="rId15"/>
    <sheet name="MŽ Detail" sheetId="403" r:id="rId16"/>
    <sheet name="ZV Vykáz.-A" sheetId="344" r:id="rId17"/>
    <sheet name="ZV Vykáz.-A Detail" sheetId="345" r:id="rId18"/>
    <sheet name="ZV Vykáz.-H" sheetId="410" r:id="rId19"/>
    <sheet name="ZV Vykáz.-H Detail" sheetId="377" r:id="rId20"/>
  </sheets>
  <externalReferences>
    <externalReference r:id="rId21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7" hidden="1">'ZV Vykáz.-A Detail'!$A$5:$P$5</definedName>
    <definedName name="_xlnm._FilterDatabase" localSheetId="19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5" i="383" l="1"/>
  <c r="A18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Q3" i="347" l="1"/>
  <c r="S3" i="347"/>
  <c r="U3" i="347"/>
  <c r="K3" i="390"/>
  <c r="G5" i="339"/>
  <c r="G6" i="339"/>
  <c r="G7" i="339"/>
  <c r="G8" i="339"/>
  <c r="G9" i="339"/>
  <c r="A10" i="383"/>
  <c r="A26" i="383"/>
  <c r="A25" i="383"/>
  <c r="A24" i="383"/>
  <c r="A23" i="383"/>
  <c r="A20" i="383"/>
  <c r="A19" i="383"/>
  <c r="A17" i="383"/>
  <c r="A16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<sst xmlns="http://schemas.openxmlformats.org/spreadsheetml/2006/main" count="2753" uniqueCount="816">
  <si>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</si>
  <si>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</si>
  <si>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</si>
  <si>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</si>
  <si>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</si>
  <si>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</si>
  <si>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</si>
  <si>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</si>
  <si>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</si>
  <si>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</si>
  <si>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</si>
  <si>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</si>
  <si>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</si>
  <si>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</si>
  <si>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</si>
  <si>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</si>
  <si>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</si>
  <si>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</si>
  <si>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</si>
  <si>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</si>
  <si>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</si>
  <si>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</si>
  <si>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</si>
  <si>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</si>
  <si>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</si>
  <si>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</si>
  <si>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</si>
  <si>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</si>
  <si>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</si>
  <si>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</si>
  <si>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</si>
  <si>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</si>
  <si>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</si>
  <si>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</si>
  <si>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</si>
  <si>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</si>
  <si>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</si>
  <si>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</si>
  <si>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</si>
  <si>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</si>
  <si>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</si>
  <si>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</si>
  <si>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</si>
  <si>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</si>
  <si>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</si>
  <si>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</si>
  <si>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</si>
  <si>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</si>
  <si>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</si>
  <si>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</si>
  <si>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</si>
  <si>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</si>
  <si>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</si>
  <si>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</si>
  <si>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</si>
  <si>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</si>
  <si>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</si>
  <si>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</si>
  <si>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</si>
  <si>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</si>
  <si>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</si>
  <si>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</si>
  <si>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</si>
  <si>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</si>
  <si>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</si>
  <si>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</si>
  <si>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</si>
  <si>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</si>
  <si>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</si>
  <si>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</si>
  <si>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</si>
  <si>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</si>
  <si>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</si>
  <si>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</si>
  <si>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</si>
  <si>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</si>
  <si>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</si>
  <si>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</si>
  <si>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</si>
  <si>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</si>
  <si>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</si>
  <si>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</si>
  <si>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</si>
  <si>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</si>
  <si>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</si>
  <si>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</si>
  <si>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</si>
  <si>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</si>
  <si>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</si>
  <si>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</si>
  <si>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</si>
  <si>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</si>
  <si>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</si>
  <si>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</si>
  <si>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</si>
  <si>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</si>
  <si>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</si>
  <si>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</si>
  <si>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</si>
  <si>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</si>
  <si>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</si>
  <si>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</si>
  <si>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</si>
  <si>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</si>
  <si>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</si>
  <si>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</si>
  <si>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</si>
  <si>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</si>
  <si>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</si>
  <si>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</si>
  <si>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</si>
  <si>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</si>
  <si>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</si>
  <si>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</si>
  <si>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</si>
  <si>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</si>
  <si>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</si>
  <si>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</si>
  <si>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</si>
  <si>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</si>
  <si>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</si>
  <si>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</si>
  <si>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</si>
  <si>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</si>
  <si>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</si>
  <si>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</si>
  <si>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</si>
  <si>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</si>
  <si>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</si>
  <si>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</si>
  <si>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</si>
  <si>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</si>
  <si>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</si>
  <si>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</si>
  <si>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</si>
  <si>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</si>
  <si>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</si>
  <si>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</si>
  <si>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</si>
  <si>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</si>
  <si>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</si>
  <si>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</si>
  <si>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</si>
  <si>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</si>
  <si>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</si>
  <si>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</si>
  <si>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</si>
  <si>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</si>
  <si>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</si>
  <si>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</si>
  <si>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</si>
  <si>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</si>
  <si>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</si>
  <si>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</si>
  <si>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</si>
  <si>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</si>
  <si>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</si>
  <si>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</si>
  <si>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</si>
  <si>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</si>
  <si>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</si>
  <si>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</si>
  <si>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</si>
  <si>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</si>
  <si>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</si>
  <si>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</si>
  <si>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</si>
  <si>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</si>
  <si>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</si>
  <si>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</si>
  <si>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</si>
  <si>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</si>
  <si>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</si>
  <si>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</si>
  <si>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</si>
  <si>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</si>
  <si>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</si>
  <si>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</si>
  <si>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</si>
  <si>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</si>
  <si>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</si>
  <si>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</si>
  <si>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</si>
  <si>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</si>
  <si>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</si>
  <si>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</si>
  <si>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</si>
  <si>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</si>
  <si>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</si>
  <si>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</si>
  <si>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</si>
  <si>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</si>
  <si>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</si>
  <si>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</si>
  <si>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</si>
  <si>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</si>
  <si>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</si>
  <si>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</si>
  <si>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</si>
  <si>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</si>
  <si>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</si>
  <si>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</si>
  <si>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</si>
  <si>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</si>
  <si>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</si>
  <si>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</si>
  <si>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</si>
  <si>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</si>
  <si>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</si>
  <si>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</si>
  <si>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</si>
  <si>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</si>
  <si>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</si>
  <si>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</si>
  <si>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</si>
  <si>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</si>
  <si>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</si>
  <si>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</si>
  <si>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</si>
  <si>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</si>
  <si>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</si>
  <si>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</si>
  <si>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</si>
  <si>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</si>
  <si>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</si>
  <si>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</si>
  <si>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</si>
  <si>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</si>
  <si>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</si>
  <si>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</si>
  <si>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</si>
  <si>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</si>
  <si>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</si>
  <si>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</si>
  <si>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</si>
  <si>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</si>
  <si>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</si>
  <si>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</si>
  <si>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</si>
  <si>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</si>
  <si>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</si>
  <si>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</si>
  <si>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</si>
  <si>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</si>
  <si>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</si>
  <si>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</si>
  <si>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</si>
  <si>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</si>
  <si>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</si>
  <si>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</si>
  <si>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</si>
  <si>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</si>
  <si>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</si>
  <si>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</si>
  <si>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</si>
  <si>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</si>
  <si>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</si>
  <si>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</si>
  <si>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</si>
  <si>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</si>
  <si>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</si>
  <si>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</si>
  <si>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</si>
  <si>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</si>
  <si>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</si>
  <si>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</si>
  <si>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</si>
  <si>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</si>
  <si>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</si>
  <si>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</si>
  <si>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</si>
  <si>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</si>
  <si>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</si>
  <si>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</si>
  <si>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</si>
  <si>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</si>
  <si>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</si>
  <si>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</si>
  <si>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</si>
  <si>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</si>
  <si>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</si>
  <si>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</si>
  <si>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</si>
  <si>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</si>
  <si>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</si>
  <si>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</si>
  <si>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</si>
  <si>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</si>
  <si>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</si>
  <si>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</si>
  <si>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</si>
  <si>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</si>
  <si>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</si>
  <si>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</si>
  <si>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55804     DDHM - výpočetní technika</t>
  </si>
  <si>
    <t>55804080     DDHM - výpočetní technika (vecné dary)</t>
  </si>
  <si>
    <t>55805     DDHM - inventář</t>
  </si>
  <si>
    <t>55805080     DDHM - inventář (věcné dary)</t>
  </si>
  <si>
    <t>55828     DDNM software</t>
  </si>
  <si>
    <t>55828001     DDNM - software (sk.P_38)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</si>
  <si>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</si>
  <si>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</si>
  <si>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</si>
  <si>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</si>
  <si>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</si>
  <si>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</si>
  <si>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</si>
  <si>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</si>
  <si>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</si>
  <si>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</si>
  <si>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</si>
  <si>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</si>
  <si>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</si>
  <si>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</si>
  <si>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</si>
  <si>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</si>
  <si>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</si>
  <si>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</si>
  <si>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</si>
  <si>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</si>
  <si>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</si>
  <si>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</si>
  <si>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</si>
  <si>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</si>
  <si>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</si>
  <si>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</si>
  <si>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</si>
  <si>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</si>
  <si>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</si>
  <si>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</si>
  <si>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</si>
  <si>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</si>
  <si>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</si>
  <si>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</si>
  <si>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</si>
  <si>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</si>
  <si>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</si>
  <si>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</si>
  <si>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</si>
  <si>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</si>
  <si>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</si>
  <si>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</si>
  <si>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</si>
  <si>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</si>
  <si>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</si>
  <si>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</si>
  <si>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</si>
  <si>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</si>
  <si>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</si>
  <si>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</si>
  <si>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</si>
  <si>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</si>
  <si>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</si>
  <si>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</si>
  <si>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</si>
  <si>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</si>
  <si>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</si>
  <si>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</si>
  <si>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</si>
  <si>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</si>
  <si>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</si>
  <si>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</si>
  <si>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</si>
  <si>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</si>
  <si>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</si>
  <si>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28</t>
  </si>
  <si>
    <t/>
  </si>
  <si>
    <t>Ústav lékařské genetiky a fet.med.</t>
  </si>
  <si>
    <t>50113001</t>
  </si>
  <si>
    <t>Lékárna - léčiva</t>
  </si>
  <si>
    <t>50113013</t>
  </si>
  <si>
    <t>Lékárna - antibiotika</t>
  </si>
  <si>
    <t>SumaKL</t>
  </si>
  <si>
    <t>2821</t>
  </si>
  <si>
    <t>Ústav lékařské genetiky a fet.med., ambulance</t>
  </si>
  <si>
    <t>SumaNS</t>
  </si>
  <si>
    <t>mezeraNS</t>
  </si>
  <si>
    <t>2841</t>
  </si>
  <si>
    <t>Ústav lékařské genetiky a fet.med., laboratoř</t>
  </si>
  <si>
    <t>O</t>
  </si>
  <si>
    <t>ADRENALIN LECIVA</t>
  </si>
  <si>
    <t>INJ 5X1ML/1MG</t>
  </si>
  <si>
    <t>MAGNESIUM SULFURICUM BIOTIKA</t>
  </si>
  <si>
    <t>INJ 5X10ML 10%</t>
  </si>
  <si>
    <t>MESOCAIN</t>
  </si>
  <si>
    <t>INJ 10X10ML 1%</t>
  </si>
  <si>
    <t>OPHTHALMO-SEPTONEX</t>
  </si>
  <si>
    <t>GTT OPH 1X10ML</t>
  </si>
  <si>
    <t>DIAZEPAM SLOVAKOFARMA</t>
  </si>
  <si>
    <t>TBL 20X5MG</t>
  </si>
  <si>
    <t>KALIUM CHLORATUM LECIVA 7.5%</t>
  </si>
  <si>
    <t>INJ 5X10ML 7.5%</t>
  </si>
  <si>
    <t>GEL 1X20GM</t>
  </si>
  <si>
    <t>IBALGIN 600 (IBUPROFEN 600)</t>
  </si>
  <si>
    <t>TBL OBD 30X600MG</t>
  </si>
  <si>
    <t>AULIN</t>
  </si>
  <si>
    <t>POR GRA SOL30SÁČKŮ</t>
  </si>
  <si>
    <t>IGAMAD 1500 I.U.</t>
  </si>
  <si>
    <t>INJ SOL 1X2ML/300RG</t>
  </si>
  <si>
    <t>FENISTIL</t>
  </si>
  <si>
    <t>DRM GEL 1X30GM/30MG</t>
  </si>
  <si>
    <t>VALETOL</t>
  </si>
  <si>
    <t>POR TBL NOB 10</t>
  </si>
  <si>
    <t>DOLMINA INJ.</t>
  </si>
  <si>
    <t>INJ 5X3ML/75MG</t>
  </si>
  <si>
    <t>DORSIFLEX</t>
  </si>
  <si>
    <t>TBL 30X200MG</t>
  </si>
  <si>
    <t>RHESONATIV 625 IU/ML</t>
  </si>
  <si>
    <t>INJ SOL 1X2ML</t>
  </si>
  <si>
    <t>HEPARIN LECIVA</t>
  </si>
  <si>
    <t>INJ 1X10ML/50KU</t>
  </si>
  <si>
    <t>ZOLPIDEM-RATIOPHARM 10 MG</t>
  </si>
  <si>
    <t>POR TBL FLM 10X10MG</t>
  </si>
  <si>
    <t>DZ SOFTASEPT N BEZBARVÝ 250 ml</t>
  </si>
  <si>
    <t>PARALEN 500</t>
  </si>
  <si>
    <t>POR TBL NOB 24X500MG</t>
  </si>
  <si>
    <t>IR KONTAKTNI GEL 3% 10 G</t>
  </si>
  <si>
    <t>IR 10g</t>
  </si>
  <si>
    <t>KL SOL.HYD.PEROX.20% 500g</t>
  </si>
  <si>
    <t>KL ETHANOLUM 96% 900 ml 728 g HVLP</t>
  </si>
  <si>
    <t>UN 1170</t>
  </si>
  <si>
    <t>FRAMYKOIN</t>
  </si>
  <si>
    <t>UNG 1X10GM</t>
  </si>
  <si>
    <t>CHLORID SODNÝ 0,9% BRAUN</t>
  </si>
  <si>
    <t>INF SOL 20X100MLPELAH</t>
  </si>
  <si>
    <t>DZ JODISOL 760 G</t>
  </si>
  <si>
    <t>LIQ 1X760GM</t>
  </si>
  <si>
    <t>VIBROCIL</t>
  </si>
  <si>
    <t>NAS SPR SOL 1X10ML</t>
  </si>
  <si>
    <t>AQUA PRO INJECTIONE ARDEAPHARMA</t>
  </si>
  <si>
    <t>INF 1X500ML</t>
  </si>
  <si>
    <t>OTOBACID N</t>
  </si>
  <si>
    <t>AUR GTT SOL 1X5ML</t>
  </si>
  <si>
    <t>APAURIN</t>
  </si>
  <si>
    <t>INJ 10X2ML/10MG</t>
  </si>
  <si>
    <t>KL PRIPRAVEK</t>
  </si>
  <si>
    <t>KL BENZINUM 900 ml KUL.,FAG</t>
  </si>
  <si>
    <t>MO SIGNATURA LEKARNA</t>
  </si>
  <si>
    <t>KL BENZINUM 900 ml</t>
  </si>
  <si>
    <t>UN 3295</t>
  </si>
  <si>
    <t>KL PERSTERIL 4% 1 kg HVLP</t>
  </si>
  <si>
    <t>UN 3149</t>
  </si>
  <si>
    <t>KL ETHANOLUM BENZ.DENAT. 900 ml / 720g/</t>
  </si>
  <si>
    <t>MS BENZINUM  900 ml  FA , KU</t>
  </si>
  <si>
    <t>DPH 21%</t>
  </si>
  <si>
    <t>P</t>
  </si>
  <si>
    <t>VENTOLIN INHALER N</t>
  </si>
  <si>
    <t>INHSUSPSS200X100RG</t>
  </si>
  <si>
    <t>PENICILIN G BIOTIKA DRASEL.SUL</t>
  </si>
  <si>
    <t>INJ 10X1MU</t>
  </si>
  <si>
    <t>2841 - Ústav lékařské genetiky a fet.med., laboratoř</t>
  </si>
  <si>
    <t>Přehled plnění PL - Spotřeba léčivých přípravků dle objemu Kč mimo PL</t>
  </si>
  <si>
    <t>R03AC02 - Salbutamol</t>
  </si>
  <si>
    <t>R03AC02</t>
  </si>
  <si>
    <t>31934</t>
  </si>
  <si>
    <t>INH SUS PSS 200X100RG</t>
  </si>
  <si>
    <t>HVLP</t>
  </si>
  <si>
    <t>89301282</t>
  </si>
  <si>
    <t>Ambulance odd.lékařské genetiky Celkem</t>
  </si>
  <si>
    <t>Ústav lékařské genetiky a fet.med. Celkem</t>
  </si>
  <si>
    <t>Godava Marek</t>
  </si>
  <si>
    <t>Hůrková Věra</t>
  </si>
  <si>
    <t>Hyjánek Jiří</t>
  </si>
  <si>
    <t>Aciklovir</t>
  </si>
  <si>
    <t>13703</t>
  </si>
  <si>
    <t>ZOVIRAX 200 MG</t>
  </si>
  <si>
    <t>POR TBL NOB 25X200MG</t>
  </si>
  <si>
    <t>Gestoden a ethinylestradiol</t>
  </si>
  <si>
    <t>46707</t>
  </si>
  <si>
    <t>LOGEST</t>
  </si>
  <si>
    <t>POR TBL OBD 3X21</t>
  </si>
  <si>
    <t>Břišní tyfus, purifikovaný polysacharidový antigen</t>
  </si>
  <si>
    <t>85170</t>
  </si>
  <si>
    <t>TYPHIM VI</t>
  </si>
  <si>
    <t>INJ SOL 1X0.5ML/25RG STŘ</t>
  </si>
  <si>
    <t>84128</t>
  </si>
  <si>
    <t>HERPESIN 400</t>
  </si>
  <si>
    <t>POR TBL NOB 25X400MG</t>
  </si>
  <si>
    <t>Atorvastatin</t>
  </si>
  <si>
    <t>93013</t>
  </si>
  <si>
    <t>SORTIS 10 MG</t>
  </si>
  <si>
    <t>POR TBL FLM 30X10MG</t>
  </si>
  <si>
    <t>93015</t>
  </si>
  <si>
    <t>POR TBL FLM 100X10MG</t>
  </si>
  <si>
    <t>Cetirizin</t>
  </si>
  <si>
    <t>5496</t>
  </si>
  <si>
    <t>ZODAC</t>
  </si>
  <si>
    <t>POR TBL FLM 60X10MG</t>
  </si>
  <si>
    <t>Indometacin</t>
  </si>
  <si>
    <t>93724</t>
  </si>
  <si>
    <t>INDOMETACIN 100 BERLIN-CHEMIE</t>
  </si>
  <si>
    <t>RCT SUP 10X100MG</t>
  </si>
  <si>
    <t>Kortikosteroidy</t>
  </si>
  <si>
    <t>84700</t>
  </si>
  <si>
    <t>Levothyroxin, sodná sůl</t>
  </si>
  <si>
    <t>47141</t>
  </si>
  <si>
    <t>LETROX 50</t>
  </si>
  <si>
    <t>POR TBL NOB 100X50RG I</t>
  </si>
  <si>
    <t>Omeprazol</t>
  </si>
  <si>
    <t>25365</t>
  </si>
  <si>
    <t>HELICID 20 ZENTIVA</t>
  </si>
  <si>
    <t>POR CPS ETD 28X20MG</t>
  </si>
  <si>
    <t>25366</t>
  </si>
  <si>
    <t>POR CPS ETD 90X20MG</t>
  </si>
  <si>
    <t>Rosuvastatin</t>
  </si>
  <si>
    <t>148068</t>
  </si>
  <si>
    <t>ROSUCARD 10 MG POTAHOVANÉ TABLETY</t>
  </si>
  <si>
    <t>148070</t>
  </si>
  <si>
    <t>POR TBL FLM 90X10MG</t>
  </si>
  <si>
    <t>Sertralin</t>
  </si>
  <si>
    <t>107888</t>
  </si>
  <si>
    <t>APO-SERTRAL 100</t>
  </si>
  <si>
    <t>POR CPS DUR 30X100MG</t>
  </si>
  <si>
    <t>Thiethylperazin</t>
  </si>
  <si>
    <t>9847</t>
  </si>
  <si>
    <t>TORECAN</t>
  </si>
  <si>
    <t>RCT SUP 6X6.5MG</t>
  </si>
  <si>
    <t>Ambulance odd.lékařské genetiky</t>
  </si>
  <si>
    <t>Přehled plnění PL - Preskripce léčivých přípravků dle objemu Kč mimo PL</t>
  </si>
  <si>
    <t>C10AA05 - Atorvastatin</t>
  </si>
  <si>
    <t>N06AB06 - Sertralin</t>
  </si>
  <si>
    <t>C10AA07 - Rosuvastatin</t>
  </si>
  <si>
    <t>A02BC01 - Omeprazol</t>
  </si>
  <si>
    <t>R06AE07 - Cetirizin</t>
  </si>
  <si>
    <t>H03AA01 - Levothyroxin, sodná sůl</t>
  </si>
  <si>
    <t>A02BC01</t>
  </si>
  <si>
    <t>C10AA05</t>
  </si>
  <si>
    <t>C10AA07</t>
  </si>
  <si>
    <t>H03AA01</t>
  </si>
  <si>
    <t>N06AB06</t>
  </si>
  <si>
    <t>R06AE07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</si>
  <si>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</si>
  <si>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</si>
  <si>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</si>
  <si>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</si>
  <si>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</si>
  <si>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</si>
  <si>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</si>
  <si>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</si>
  <si>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</si>
  <si>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</si>
  <si>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</si>
  <si>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</t>
  </si>
  <si>
    <t>ZA318</t>
  </si>
  <si>
    <t>Náplast transpore 1,25 x 9,15 1527-0</t>
  </si>
  <si>
    <t>ZA446</t>
  </si>
  <si>
    <t>Vata buničitá přířezy 20 x 30 cm 1230200129</t>
  </si>
  <si>
    <t>ZA571</t>
  </si>
  <si>
    <t>Mediset pro anestezii 4706312</t>
  </si>
  <si>
    <t>ZB084</t>
  </si>
  <si>
    <t>Náplast transpore 2,5   x 9,14 1527-1</t>
  </si>
  <si>
    <t>ZC100</t>
  </si>
  <si>
    <t>Vata buničitá dělená 2 role / 500 ks 40 x 50 mm 1230200310</t>
  </si>
  <si>
    <t>ZD102</t>
  </si>
  <si>
    <t>Náplast cosmos strip 6 cm x 2 cm  (náhrada za náplast curity) 5302951</t>
  </si>
  <si>
    <t>ZH012</t>
  </si>
  <si>
    <t>Náplast micropore 2,50 cm x 9,15 m 7600-1</t>
  </si>
  <si>
    <t>ZA787</t>
  </si>
  <si>
    <t>Stříkačka injekční 10 ml 4606108V</t>
  </si>
  <si>
    <t>ZA788</t>
  </si>
  <si>
    <t>Stříkačka injekční 20 ml 4606205V</t>
  </si>
  <si>
    <t>ZB755</t>
  </si>
  <si>
    <t>Zkumavka 1 ml K3 edta fialová 454034</t>
  </si>
  <si>
    <t>ZB758</t>
  </si>
  <si>
    <t>Zkumavka 9 ml K3 edta NR 455036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</si>
  <si>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</si>
  <si>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</si>
  <si>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</si>
  <si>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</si>
  <si>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</si>
  <si>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</si>
  <si>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</si>
  <si>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</si>
  <si>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</si>
  <si>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</si>
  <si>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</si>
  <si>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</si>
  <si>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</si>
  <si>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</si>
  <si>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</si>
  <si>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</si>
  <si>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</si>
  <si>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</si>
  <si>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</si>
  <si>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</si>
  <si>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ZD809</t>
  </si>
  <si>
    <t>Kanyla vasofix 20G růžová safety 4269110S-01</t>
  </si>
  <si>
    <t>ZE159</t>
  </si>
  <si>
    <t>Nádoba na kontam.odpad 2 l 15-0003</t>
  </si>
  <si>
    <t>ZE949</t>
  </si>
  <si>
    <t>Zkumavka na moč 9,5 ml 455028</t>
  </si>
  <si>
    <t>ZH683</t>
  </si>
  <si>
    <t>Kádinka plastová 1000 ml K001808</t>
  </si>
  <si>
    <t>ZI179</t>
  </si>
  <si>
    <t>Zkumavka s mediem+ flovakovaný tampon eSwab růžový 490CE.A</t>
  </si>
  <si>
    <t>ZI182</t>
  </si>
  <si>
    <t>Zkumavka + aplikátor s chem.stabilizátorem UriSwab žlutá 802CE.A</t>
  </si>
  <si>
    <t>ZA832</t>
  </si>
  <si>
    <t>Jehla injekční 0,9 x   40 mm žlutá 4657519</t>
  </si>
  <si>
    <t>ZA833</t>
  </si>
  <si>
    <t>Jehla injekční 0,8 x   40 mm zelená 4657527</t>
  </si>
  <si>
    <t>ZB288</t>
  </si>
  <si>
    <t>Jehla spinocan G20 0,9/88 mm žlutá 4509900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</si>
  <si>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</si>
  <si>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</si>
  <si>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</si>
  <si>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</si>
  <si>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</si>
  <si>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</si>
  <si>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ZK683</t>
  </si>
  <si>
    <t>Rukavice operační gammex PF sensitive vel. 7,0 353194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</si>
  <si>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</si>
  <si>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</si>
  <si>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</si>
  <si>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</si>
  <si>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</si>
  <si>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</si>
  <si>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ZA411</t>
  </si>
  <si>
    <t>Gáza přířezy 30 cm x 30 cm, 17 nití 07004</t>
  </si>
  <si>
    <t>ZA557</t>
  </si>
  <si>
    <t>Kompresa gáza 10 x 20 cm / 5 ks ster.26013</t>
  </si>
  <si>
    <t>ZD104</t>
  </si>
  <si>
    <t>Náplast omniplast 10,0 cm x 10,0 m 900535</t>
  </si>
  <si>
    <t>ZA789</t>
  </si>
  <si>
    <t>Stříkačka injekční   2 ml 4606027V</t>
  </si>
  <si>
    <t>ZA813</t>
  </si>
  <si>
    <t>Rotor adapters (10 x 24) elution tubes (1,5 ml) 990394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</si>
  <si>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</si>
  <si>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</si>
  <si>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</si>
  <si>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</si>
  <si>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</si>
  <si>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</si>
  <si>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ZF159</t>
  </si>
  <si>
    <t>Nádoba na kontam.odpad 1 l 15-0002</t>
  </si>
  <si>
    <t>ZF192</t>
  </si>
  <si>
    <t>Nádoba na kontam.odpad 4 l 15-0004</t>
  </si>
  <si>
    <t>ZJ278</t>
  </si>
  <si>
    <t>Zkumavka PP 10 ml sterilní bal. á 200 ks 331690211500</t>
  </si>
  <si>
    <t>ZA816</t>
  </si>
  <si>
    <t>Zkumavka PS 15 ml sterilní 400915</t>
  </si>
  <si>
    <t>ZB339</t>
  </si>
  <si>
    <t>Kapilára 47 cm x 50 um bal. á 5 ks 402839</t>
  </si>
  <si>
    <t>ZE850</t>
  </si>
  <si>
    <t>Nůžky oční rovné iris TK-AK 434-11</t>
  </si>
  <si>
    <t>ZE961</t>
  </si>
  <si>
    <t>Strip Tubes and Caps 0,1ml  bal. á 250 ks 981103</t>
  </si>
  <si>
    <t>ZF370</t>
  </si>
  <si>
    <t>Filtr syringe 0,22 um, pr. 33 mm á 40 ks 99722</t>
  </si>
  <si>
    <t>ZJ763</t>
  </si>
  <si>
    <t>Kapilára avant aray 36 cm PN 433 3464</t>
  </si>
  <si>
    <t>ZB070</t>
  </si>
  <si>
    <t>Filtr tips 1000ul (1024) 990352</t>
  </si>
  <si>
    <t>ZB605</t>
  </si>
  <si>
    <t>Špička modrá krátká manžeta 1108</t>
  </si>
  <si>
    <t>ZC036</t>
  </si>
  <si>
    <t>Baňka erlen 250 ml 632417106250</t>
  </si>
  <si>
    <t>ZC037</t>
  </si>
  <si>
    <t>Kádinka 1000 ml vysoká-sklo 632417012940</t>
  </si>
  <si>
    <t>ZC590</t>
  </si>
  <si>
    <t>Zkumavky centrifugační 50 ml á 360 ks 91050</t>
  </si>
  <si>
    <t>ZC831</t>
  </si>
  <si>
    <t>Sklo podložní mat. okraj 2501</t>
  </si>
  <si>
    <t>ZE719</t>
  </si>
  <si>
    <t>Špička pipetovací á 1000 ks 3110</t>
  </si>
  <si>
    <t>ZI560</t>
  </si>
  <si>
    <t>Špička žlutá dlouhá manžeta gilson 1 - 200 ul 331693391111</t>
  </si>
  <si>
    <t>ZA900</t>
  </si>
  <si>
    <t>Mikrozkumavka PCR 0,2 ml AB-0337</t>
  </si>
  <si>
    <t>ZB125</t>
  </si>
  <si>
    <t>Láhev kultivační 25 cm2 PS á 360 ks 90026</t>
  </si>
  <si>
    <t>ZC318</t>
  </si>
  <si>
    <t>Deska PCR mikrozkumavek PP objem 0,2 ml počet zkumavek 96 bal. á 50</t>
  </si>
  <si>
    <t>ZC528</t>
  </si>
  <si>
    <t>Filtr tips   200ul (1024) 990332</t>
  </si>
  <si>
    <t>ZC689</t>
  </si>
  <si>
    <t>Kádinka 100 ml vysoká-sklo 632417012100</t>
  </si>
  <si>
    <t>ZD965</t>
  </si>
  <si>
    <t>Kádinka     50 ml vysoká 632411012050</t>
  </si>
  <si>
    <t>ZE897</t>
  </si>
  <si>
    <t>Mikrozkumavka PCR 8 strip bez víček bal. á 125 ks 3426.8/S</t>
  </si>
  <si>
    <t>ZK635</t>
  </si>
  <si>
    <t>Špičky microtip prodloužené bez filtru sáček 1000 ks 3120</t>
  </si>
  <si>
    <t>ZL046</t>
  </si>
  <si>
    <t>Microtubes Clear 1.7ml  bal. á 500 ks 7100</t>
  </si>
  <si>
    <t>ZK475</t>
  </si>
  <si>
    <t>Rukavice operační latexové s pudrem ansell medigrip plus vel. 7,0 302924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</si>
  <si>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</si>
  <si>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</si>
  <si>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</si>
  <si>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</si>
  <si>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208</t>
  </si>
  <si>
    <t>1</t>
  </si>
  <si>
    <t>0015003</t>
  </si>
  <si>
    <t xml:space="preserve">IGAMAD 1500 I.U.                                  </t>
  </si>
  <si>
    <t>0088353</t>
  </si>
  <si>
    <t xml:space="preserve">RHESONATIV 625 IU/ML                              </t>
  </si>
  <si>
    <t>0088354</t>
  </si>
  <si>
    <t>V</t>
  </si>
  <si>
    <t>09117</t>
  </si>
  <si>
    <t xml:space="preserve">ODBĚR KRVE ZE ŽÍLY U DÍTĚTĚ DO 10 LET             </t>
  </si>
  <si>
    <t>09119</t>
  </si>
  <si>
    <t xml:space="preserve">ODBĚR KRVE ZE ŽÍLY U DOSPĚLÉHO NEBO DÍTĚTE NAD 10 </t>
  </si>
  <si>
    <t>09215</t>
  </si>
  <si>
    <t xml:space="preserve">INJEKCE I. M., S. C., I. D.                       </t>
  </si>
  <si>
    <t>09233</t>
  </si>
  <si>
    <t xml:space="preserve">INJEKČNÍ OKRSKOVÁ ANESTÉZIE                       </t>
  </si>
  <si>
    <t>09507</t>
  </si>
  <si>
    <t>PSYCHOTERAPIE PODPŮRNÁ PROVÁDĚNÁ LÉKAŘEM NEPSYCHIA</t>
  </si>
  <si>
    <t>09511</t>
  </si>
  <si>
    <t xml:space="preserve">MINIMÁLNÍ KONTAKT LÉKAŘE S PACIENTEM              </t>
  </si>
  <si>
    <t>09513</t>
  </si>
  <si>
    <t>TELEFONICKÁ KONZULTACE OŠETŘUJÍCÍHO LÉKAŘE PACIENT</t>
  </si>
  <si>
    <t>09555</t>
  </si>
  <si>
    <t xml:space="preserve">OŠETŘENÍ DÍTĚTE DO 6 LET                          </t>
  </si>
  <si>
    <t>28021</t>
  </si>
  <si>
    <t>KLINICKO GENETICKÉ VYŠETŘENÍ KOMPLEXNÍ NAPLNĚNÉ ST</t>
  </si>
  <si>
    <t>28022</t>
  </si>
  <si>
    <t>CÍLENÉ KLINICKOGENETICKÉ VYŠETŘENÍ PŘI DOSUD NEUZA</t>
  </si>
  <si>
    <t>28023</t>
  </si>
  <si>
    <t xml:space="preserve">KLINICKOGENETICKÉ VYŠETŘENÍ KONTROLNÍ             </t>
  </si>
  <si>
    <t>28100</t>
  </si>
  <si>
    <t>TRANSPORT BIOLOGICKÉHO MATERIÁLU K VYŠETŘENÍ DO ZA</t>
  </si>
  <si>
    <t>28103</t>
  </si>
  <si>
    <t>PŘÍPRAVA  BIOLOGICKÉHO MATERIÁLU PROBANDA K TRANSP</t>
  </si>
  <si>
    <t>28105</t>
  </si>
  <si>
    <t>GENETICKÉ HODNOCENÍ RIZIKA VROZENÝCH CHROMOSOMÁLNÍ</t>
  </si>
  <si>
    <t>301</t>
  </si>
  <si>
    <t>31012</t>
  </si>
  <si>
    <t xml:space="preserve">CÍLENÉ VYŠETŘENÍ DĚTSKÝM LÉKAŘEM 1                </t>
  </si>
  <si>
    <t>31022</t>
  </si>
  <si>
    <t xml:space="preserve">CÍLENÉ VYŠETŘENÍ DĚTSKÝM LÉKAŘEM                  </t>
  </si>
  <si>
    <t>31023</t>
  </si>
  <si>
    <t xml:space="preserve">KONTROLNÍ VYŠETŘENÍ DĚTSKÝM LÉKAŘEM               </t>
  </si>
  <si>
    <t>603</t>
  </si>
  <si>
    <t>32410</t>
  </si>
  <si>
    <t>SCREENINGOVÉ  PRENATÁLNÍ ECHOKARDIOGRAFICKÉ VYŠETŘ</t>
  </si>
  <si>
    <t>32420</t>
  </si>
  <si>
    <t>SPECIALIZOVANÉ PRENATÁLNÍ  ECHOKARDIOGRAFICKÉ VYŠE</t>
  </si>
  <si>
    <t>63311</t>
  </si>
  <si>
    <t xml:space="preserve">ODBĚR PLODOVÉ VODY TRANSABDOMINÁLNÍ AMNIOCENTÉZOU </t>
  </si>
  <si>
    <t>63319</t>
  </si>
  <si>
    <t>ODBĚR CHORIOVÝCH KLKŮ TRANSCERVIKÁLNÍM NEBO TRANSA</t>
  </si>
  <si>
    <t>63325</t>
  </si>
  <si>
    <t xml:space="preserve">TERAPEUTICKÁ PUNKCE DUTÝCH ORGÁNŮ PLODU           </t>
  </si>
  <si>
    <t>63333</t>
  </si>
  <si>
    <t>SELEKTIVNÍ FETOCIDA TĚŽCE DEFEKTNÍHO PLODU U VÍCEČ</t>
  </si>
  <si>
    <t>63411</t>
  </si>
  <si>
    <t>SCREENINGOVÉ ULTRASONOGRAFICKÉ VYŠETŘENÍ V 18. - 2</t>
  </si>
  <si>
    <t>63415</t>
  </si>
  <si>
    <t>SUPERKONZILIÁRNÍ ULTRASONOGRAFICKÉ VYŠETŘENÍ V PRŮ</t>
  </si>
  <si>
    <t>63417</t>
  </si>
  <si>
    <t>ULTRASONOGRAFICKÉ VYŠETŘENÍ PÁNVE U GYNEKOLOGICKÝC</t>
  </si>
  <si>
    <t>89515</t>
  </si>
  <si>
    <t>UZ DUPLEXNÍ VYŠETŘENÍ POUZE JEDNÉ CÉVY, T. J. MORF</t>
  </si>
  <si>
    <t>89517</t>
  </si>
  <si>
    <t>UZ DUPLEXNÍ VYŠETŘENÍ DVOU A VÍCE CÉV, T. J. MORFO</t>
  </si>
  <si>
    <t>816</t>
  </si>
  <si>
    <t>94113</t>
  </si>
  <si>
    <t>SEPARACE MATEŘSKÉ A PLODOVÉ TKÁNĚ PRO CHORIOVÉ BIO</t>
  </si>
  <si>
    <t>94115</t>
  </si>
  <si>
    <t xml:space="preserve">IN SITU HYBRIDIZACE LIDSKÉ DNA SE ZNAČENOU SONDOU </t>
  </si>
  <si>
    <t>94119</t>
  </si>
  <si>
    <t xml:space="preserve">IZOLACE A UCHOVÁNÍ LIDSKÉ DNA (RNA)               </t>
  </si>
  <si>
    <t>94123</t>
  </si>
  <si>
    <t xml:space="preserve">PCR ANALÝZA LIDSKÉ DNA                            </t>
  </si>
  <si>
    <t>94129</t>
  </si>
  <si>
    <t xml:space="preserve">RUTINNÍ VYŠETŘENÍ CHROMOZOMU Z PERIFERNÍ KRVE     </t>
  </si>
  <si>
    <t>94135</t>
  </si>
  <si>
    <t xml:space="preserve">ZHODNOCENÍ ZÍSKANÝCH ABERACÍ V PERIFERNÍ KRVI     </t>
  </si>
  <si>
    <t>94153</t>
  </si>
  <si>
    <t xml:space="preserve">VYŠETŘENÍ CHROMOZOMŮ Z PLODOVÉ VODY               </t>
  </si>
  <si>
    <t>94161</t>
  </si>
  <si>
    <t>VYŠETŘENÍ CHROMOZOMŮ Z CHORIOVÉ TKÁNĚ DLOUHODOBĚ K</t>
  </si>
  <si>
    <t>94163</t>
  </si>
  <si>
    <t>VYŠETŘENÍ CHROMOZOMŮ Z TKÁNÍ DLOUHODOBĚ KULTIVOVAN</t>
  </si>
  <si>
    <t>94165</t>
  </si>
  <si>
    <t xml:space="preserve">G PRUHOVÁNÍ CHROMOZOMŮ                            </t>
  </si>
  <si>
    <t>94173</t>
  </si>
  <si>
    <t xml:space="preserve">C PRUHOVÁNÍ CHROMOZOMŮ                            </t>
  </si>
  <si>
    <t>94175</t>
  </si>
  <si>
    <t xml:space="preserve">HODNOCENÍ DALŠÍCH MITÓZ                           </t>
  </si>
  <si>
    <t>94181</t>
  </si>
  <si>
    <t xml:space="preserve">ZHOTOVENÍ KARYOTYPU Z JEDNÉ MITÓZY                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</si>
  <si>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</si>
  <si>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</si>
  <si>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</si>
  <si>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</si>
  <si>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</si>
  <si>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</si>
  <si>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</si>
  <si>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</si>
  <si>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</si>
  <si>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</si>
  <si>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</si>
  <si>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</si>
  <si>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14 - Oční klinika</t>
  </si>
  <si>
    <t>16 - Klinika plicních nemocí a tuber.</t>
  </si>
  <si>
    <t>17 - Neurologická klinika</t>
  </si>
  <si>
    <t>20 - Klinika chorob kožních a pohl.</t>
  </si>
  <si>
    <t>21 - Onkologická klinika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</si>
  <si>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</si>
  <si>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</si>
  <si>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</si>
  <si>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</si>
  <si>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</si>
  <si>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</si>
  <si>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</si>
  <si>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</si>
  <si>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</si>
  <si>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14</t>
  </si>
  <si>
    <t>16</t>
  </si>
  <si>
    <t>17</t>
  </si>
  <si>
    <t>20</t>
  </si>
  <si>
    <t>21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</si>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</sst>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05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3" xfId="0" applyFont="1" applyFill="1" applyBorder="1" applyAlignment="1">
      <alignment vertical="top"/>
    </xf>
    <xf numFmtId="0" fontId="41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42" fillId="2" borderId="34" xfId="0" applyFont="1" applyFill="1" applyBorder="1" applyAlignment="1">
      <alignment vertical="top"/>
    </xf>
    <xf numFmtId="0" fontId="40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29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3" xfId="0" applyFont="1" applyFill="1" applyBorder="1" applyAlignment="1"/>
    <xf numFmtId="0" fontId="44" fillId="0" borderId="0" xfId="0" applyFont="1" applyFill="1" applyBorder="1" applyAlignment="1"/>
    <xf numFmtId="0" fontId="36" fillId="0" borderId="47" xfId="0" applyFont="1" applyFill="1" applyBorder="1"/>
    <xf numFmtId="0" fontId="0" fillId="0" borderId="0" xfId="0" applyFill="1"/>
    <xf numFmtId="0" fontId="0" fillId="0" borderId="47" xfId="0" applyFill="1" applyBorder="1" applyAlignment="1"/>
    <xf numFmtId="0" fontId="9" fillId="0" borderId="0" xfId="81" applyFill="1"/>
    <xf numFmtId="0" fontId="10" fillId="0" borderId="43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2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3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0" fillId="0" borderId="43" xfId="0" applyFill="1" applyBorder="1" applyAlignment="1"/>
    <xf numFmtId="0" fontId="46" fillId="0" borderId="47" xfId="0" applyFont="1" applyFill="1" applyBorder="1" applyAlignment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52" fillId="3" borderId="19" xfId="1" applyFont="1" applyFill="1" applyBorder="1"/>
    <xf numFmtId="0" fontId="52" fillId="4" borderId="33" xfId="1" applyFont="1" applyFill="1" applyBorder="1"/>
    <xf numFmtId="0" fontId="52" fillId="4" borderId="18" xfId="1" applyFont="1" applyFill="1" applyBorder="1"/>
    <xf numFmtId="0" fontId="36" fillId="0" borderId="30" xfId="0" applyFont="1" applyFill="1" applyBorder="1" applyAlignment="1"/>
    <xf numFmtId="0" fontId="36" fillId="0" borderId="31" xfId="0" applyFont="1" applyFill="1" applyBorder="1" applyAlignment="1"/>
    <xf numFmtId="0" fontId="36" fillId="0" borderId="61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0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59" xfId="1" applyFill="1" applyBorder="1"/>
    <xf numFmtId="0" fontId="36" fillId="5" borderId="23" xfId="0" applyFont="1" applyFill="1" applyBorder="1"/>
    <xf numFmtId="0" fontId="36" fillId="5" borderId="43" xfId="0" applyFont="1" applyFill="1" applyBorder="1"/>
    <xf numFmtId="0" fontId="30" fillId="2" borderId="3" xfId="1" applyFill="1" applyBorder="1"/>
    <xf numFmtId="0" fontId="36" fillId="5" borderId="47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29" xfId="53" applyNumberFormat="1" applyFont="1" applyFill="1" applyBorder="1"/>
    <xf numFmtId="3" fontId="35" fillId="0" borderId="26" xfId="53" applyNumberFormat="1" applyFont="1" applyFill="1" applyBorder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7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7" xfId="0" applyFont="1" applyFill="1" applyBorder="1" applyAlignment="1">
      <alignment horizontal="center"/>
    </xf>
    <xf numFmtId="170" fontId="0" fillId="0" borderId="43" xfId="0" applyNumberFormat="1" applyFill="1" applyBorder="1" applyAlignment="1"/>
    <xf numFmtId="170" fontId="0" fillId="0" borderId="0" xfId="0" applyNumberFormat="1" applyFill="1"/>
    <xf numFmtId="9" fontId="0" fillId="0" borderId="43" xfId="0" applyNumberFormat="1" applyFill="1" applyBorder="1" applyAlignment="1"/>
    <xf numFmtId="3" fontId="46" fillId="0" borderId="47" xfId="0" applyNumberFormat="1" applyFont="1" applyFill="1" applyBorder="1" applyAlignment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9" fontId="46" fillId="0" borderId="47" xfId="0" applyNumberFormat="1" applyFont="1" applyFill="1" applyBorder="1" applyAlignment="1"/>
    <xf numFmtId="0" fontId="35" fillId="2" borderId="47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0" fontId="36" fillId="0" borderId="0" xfId="0" applyFont="1" applyFill="1"/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43" fillId="3" borderId="27" xfId="0" applyFont="1" applyFill="1" applyBorder="1" applyAlignment="1"/>
    <xf numFmtId="0" fontId="0" fillId="0" borderId="44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29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2" xfId="78" applyNumberFormat="1" applyFont="1" applyFill="1" applyBorder="1" applyAlignment="1">
      <alignment horizontal="left"/>
    </xf>
    <xf numFmtId="0" fontId="36" fillId="2" borderId="50" xfId="0" applyFont="1" applyFill="1" applyBorder="1" applyAlignment="1"/>
    <xf numFmtId="3" fontId="33" fillId="2" borderId="52" xfId="78" applyNumberFormat="1" applyFont="1" applyFill="1" applyBorder="1" applyAlignment="1"/>
    <xf numFmtId="0" fontId="43" fillId="2" borderId="62" xfId="0" applyFont="1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43" fillId="2" borderId="52" xfId="0" applyFont="1" applyFill="1" applyBorder="1" applyAlignment="1">
      <alignment horizontal="left"/>
    </xf>
    <xf numFmtId="3" fontId="43" fillId="2" borderId="52" xfId="0" applyNumberFormat="1" applyFont="1" applyFill="1" applyBorder="1" applyAlignment="1">
      <alignment horizontal="left"/>
    </xf>
    <xf numFmtId="3" fontId="0" fillId="2" borderId="48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0" xfId="0" applyFont="1" applyFill="1" applyBorder="1" applyAlignment="1">
      <alignment vertical="center"/>
    </xf>
    <xf numFmtId="3" fontId="35" fillId="2" borderId="62" xfId="26" applyNumberFormat="1" applyFont="1" applyFill="1" applyBorder="1" applyAlignment="1">
      <alignment horizontal="center"/>
    </xf>
    <xf numFmtId="3" fontId="35" fillId="2" borderId="47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top" wrapText="1"/>
    </xf>
    <xf numFmtId="0" fontId="35" fillId="2" borderId="30" xfId="0" applyFont="1" applyFill="1" applyBorder="1" applyAlignment="1">
      <alignment horizontal="center" vertical="top"/>
    </xf>
    <xf numFmtId="49" fontId="35" fillId="2" borderId="30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center"/>
    </xf>
    <xf numFmtId="0" fontId="35" fillId="2" borderId="62" xfId="0" quotePrefix="1" applyFont="1" applyFill="1" applyBorder="1" applyAlignment="1">
      <alignment horizontal="center"/>
    </xf>
    <xf numFmtId="0" fontId="35" fillId="2" borderId="48" xfId="0" applyFont="1" applyFill="1" applyBorder="1" applyAlignment="1">
      <alignment horizontal="center"/>
    </xf>
    <xf numFmtId="9" fontId="51" fillId="2" borderId="48" xfId="0" applyNumberFormat="1" applyFont="1" applyFill="1" applyBorder="1" applyAlignment="1">
      <alignment horizontal="center" vertical="top"/>
    </xf>
    <xf numFmtId="0" fontId="35" fillId="2" borderId="62" xfId="0" quotePrefix="1" applyNumberFormat="1" applyFont="1" applyFill="1" applyBorder="1" applyAlignment="1">
      <alignment horizontal="center"/>
    </xf>
    <xf numFmtId="0" fontId="35" fillId="2" borderId="48" xfId="0" applyNumberFormat="1" applyFont="1" applyFill="1" applyBorder="1" applyAlignment="1">
      <alignment horizontal="center"/>
    </xf>
    <xf numFmtId="0" fontId="51" fillId="2" borderId="4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7" fillId="7" borderId="72" xfId="0" applyNumberFormat="1" applyFont="1" applyFill="1" applyBorder="1" applyAlignment="1">
      <alignment horizontal="right" vertical="top"/>
    </xf>
    <xf numFmtId="3" fontId="37" fillId="7" borderId="73" xfId="0" applyNumberFormat="1" applyFont="1" applyFill="1" applyBorder="1" applyAlignment="1">
      <alignment horizontal="right" vertical="top"/>
    </xf>
    <xf numFmtId="174" fontId="37" fillId="7" borderId="74" xfId="0" applyNumberFormat="1" applyFont="1" applyFill="1" applyBorder="1" applyAlignment="1">
      <alignment horizontal="right" vertical="top"/>
    </xf>
    <xf numFmtId="3" fontId="37" fillId="0" borderId="72" xfId="0" applyNumberFormat="1" applyFont="1" applyBorder="1" applyAlignment="1">
      <alignment horizontal="right" vertical="top"/>
    </xf>
    <xf numFmtId="174" fontId="37" fillId="7" borderId="75" xfId="0" applyNumberFormat="1" applyFont="1" applyFill="1" applyBorder="1" applyAlignment="1">
      <alignment horizontal="right" vertical="top"/>
    </xf>
    <xf numFmtId="3" fontId="39" fillId="7" borderId="77" xfId="0" applyNumberFormat="1" applyFont="1" applyFill="1" applyBorder="1" applyAlignment="1">
      <alignment horizontal="right" vertical="top"/>
    </xf>
    <xf numFmtId="3" fontId="39" fillId="7" borderId="78" xfId="0" applyNumberFormat="1" applyFont="1" applyFill="1" applyBorder="1" applyAlignment="1">
      <alignment horizontal="right" vertical="top"/>
    </xf>
    <xf numFmtId="174" fontId="39" fillId="7" borderId="79" xfId="0" applyNumberFormat="1" applyFont="1" applyFill="1" applyBorder="1" applyAlignment="1">
      <alignment horizontal="right" vertical="top"/>
    </xf>
    <xf numFmtId="3" fontId="39" fillId="0" borderId="77" xfId="0" applyNumberFormat="1" applyFont="1" applyBorder="1" applyAlignment="1">
      <alignment horizontal="right" vertical="top"/>
    </xf>
    <xf numFmtId="0" fontId="39" fillId="7" borderId="80" xfId="0" applyFont="1" applyFill="1" applyBorder="1" applyAlignment="1">
      <alignment horizontal="right" vertical="top"/>
    </xf>
    <xf numFmtId="0" fontId="37" fillId="7" borderId="75" xfId="0" applyFont="1" applyFill="1" applyBorder="1" applyAlignment="1">
      <alignment horizontal="right" vertical="top"/>
    </xf>
    <xf numFmtId="174" fontId="39" fillId="7" borderId="80" xfId="0" applyNumberFormat="1" applyFont="1" applyFill="1" applyBorder="1" applyAlignment="1">
      <alignment horizontal="right" vertical="top"/>
    </xf>
    <xf numFmtId="0" fontId="37" fillId="7" borderId="74" xfId="0" applyFont="1" applyFill="1" applyBorder="1" applyAlignment="1">
      <alignment horizontal="right" vertical="top"/>
    </xf>
    <xf numFmtId="0" fontId="39" fillId="7" borderId="79" xfId="0" applyFont="1" applyFill="1" applyBorder="1" applyAlignment="1">
      <alignment horizontal="right" vertical="top"/>
    </xf>
    <xf numFmtId="3" fontId="39" fillId="0" borderId="81" xfId="0" applyNumberFormat="1" applyFont="1" applyBorder="1" applyAlignment="1">
      <alignment horizontal="right" vertical="top"/>
    </xf>
    <xf numFmtId="3" fontId="39" fillId="0" borderId="82" xfId="0" applyNumberFormat="1" applyFont="1" applyBorder="1" applyAlignment="1">
      <alignment horizontal="right" vertical="top"/>
    </xf>
    <xf numFmtId="0" fontId="39" fillId="0" borderId="83" xfId="0" applyFont="1" applyBorder="1" applyAlignment="1">
      <alignment horizontal="right" vertical="top"/>
    </xf>
    <xf numFmtId="174" fontId="39" fillId="7" borderId="84" xfId="0" applyNumberFormat="1" applyFont="1" applyFill="1" applyBorder="1" applyAlignment="1">
      <alignment horizontal="right" vertical="top"/>
    </xf>
    <xf numFmtId="0" fontId="41" fillId="8" borderId="71" xfId="0" applyFont="1" applyFill="1" applyBorder="1" applyAlignment="1">
      <alignment vertical="top"/>
    </xf>
    <xf numFmtId="0" fontId="41" fillId="8" borderId="71" xfId="0" applyFont="1" applyFill="1" applyBorder="1" applyAlignment="1">
      <alignment vertical="top" indent="2"/>
    </xf>
    <xf numFmtId="0" fontId="41" fillId="8" borderId="71" xfId="0" applyFont="1" applyFill="1" applyBorder="1" applyAlignment="1">
      <alignment vertical="top" indent="4"/>
    </xf>
    <xf numFmtId="0" fontId="42" fillId="8" borderId="76" xfId="0" applyFont="1" applyFill="1" applyBorder="1" applyAlignment="1">
      <alignment vertical="top" indent="6"/>
    </xf>
    <xf numFmtId="0" fontId="41" fillId="8" borderId="71" xfId="0" applyFont="1" applyFill="1" applyBorder="1" applyAlignment="1">
      <alignment vertical="top" indent="8"/>
    </xf>
    <xf numFmtId="0" fontId="42" fillId="8" borderId="76" xfId="0" applyFont="1" applyFill="1" applyBorder="1" applyAlignment="1">
      <alignment vertical="top" indent="2"/>
    </xf>
    <xf numFmtId="0" fontId="42" fillId="8" borderId="76" xfId="0" applyFont="1" applyFill="1" applyBorder="1" applyAlignment="1">
      <alignment vertical="top" indent="4"/>
    </xf>
    <xf numFmtId="0" fontId="42" fillId="8" borderId="76" xfId="0" applyFont="1" applyFill="1" applyBorder="1" applyAlignment="1">
      <alignment vertical="top"/>
    </xf>
    <xf numFmtId="0" fontId="36" fillId="8" borderId="71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49" xfId="53" applyNumberFormat="1" applyFont="1" applyFill="1" applyBorder="1" applyAlignment="1">
      <alignment horizontal="left"/>
    </xf>
    <xf numFmtId="165" fontId="35" fillId="2" borderId="51" xfId="53" applyNumberFormat="1" applyFont="1" applyFill="1" applyBorder="1" applyAlignment="1">
      <alignment horizontal="left"/>
    </xf>
    <xf numFmtId="165" fontId="35" fillId="2" borderId="57" xfId="53" applyNumberFormat="1" applyFont="1" applyFill="1" applyBorder="1" applyAlignment="1">
      <alignment horizontal="left"/>
    </xf>
    <xf numFmtId="3" fontId="35" fillId="2" borderId="57" xfId="53" applyNumberFormat="1" applyFont="1" applyFill="1" applyBorder="1" applyAlignment="1">
      <alignment horizontal="left"/>
    </xf>
    <xf numFmtId="3" fontId="35" fillId="2" borderId="66" xfId="53" applyNumberFormat="1" applyFont="1" applyFill="1" applyBorder="1" applyAlignment="1">
      <alignment horizontal="left"/>
    </xf>
    <xf numFmtId="3" fontId="0" fillId="0" borderId="51" xfId="0" applyNumberFormat="1" applyFill="1" applyBorder="1"/>
    <xf numFmtId="3" fontId="0" fillId="0" borderId="60" xfId="0" applyNumberFormat="1" applyFill="1" applyBorder="1"/>
    <xf numFmtId="0" fontId="0" fillId="0" borderId="25" xfId="0" applyFill="1" applyBorder="1"/>
    <xf numFmtId="0" fontId="0" fillId="0" borderId="29" xfId="0" applyFill="1" applyBorder="1"/>
    <xf numFmtId="165" fontId="0" fillId="0" borderId="29" xfId="0" applyNumberFormat="1" applyFill="1" applyBorder="1"/>
    <xf numFmtId="165" fontId="0" fillId="0" borderId="29" xfId="0" applyNumberFormat="1" applyFill="1" applyBorder="1" applyAlignment="1">
      <alignment horizontal="right"/>
    </xf>
    <xf numFmtId="3" fontId="0" fillId="0" borderId="29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49" xfId="0" applyFont="1" applyFill="1" applyBorder="1"/>
    <xf numFmtId="3" fontId="43" fillId="2" borderId="58" xfId="0" applyNumberFormat="1" applyFont="1" applyFill="1" applyBorder="1"/>
    <xf numFmtId="9" fontId="43" fillId="2" borderId="56" xfId="0" applyNumberFormat="1" applyFont="1" applyFill="1" applyBorder="1"/>
    <xf numFmtId="3" fontId="43" fillId="2" borderId="66" xfId="0" applyNumberFormat="1" applyFont="1" applyFill="1" applyBorder="1"/>
    <xf numFmtId="9" fontId="0" fillId="0" borderId="51" xfId="0" applyNumberFormat="1" applyFill="1" applyBorder="1"/>
    <xf numFmtId="9" fontId="0" fillId="0" borderId="29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49" xfId="0" applyFont="1" applyFill="1" applyBorder="1"/>
    <xf numFmtId="0" fontId="43" fillId="2" borderId="51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5" xfId="0" applyFill="1" applyBorder="1"/>
    <xf numFmtId="0" fontId="0" fillId="0" borderId="28" xfId="0" applyFill="1" applyBorder="1"/>
    <xf numFmtId="0" fontId="3" fillId="2" borderId="49" xfId="79" applyFont="1" applyFill="1" applyBorder="1" applyAlignment="1">
      <alignment horizontal="left"/>
    </xf>
    <xf numFmtId="0" fontId="29" fillId="8" borderId="45" xfId="0" applyFont="1" applyFill="1" applyBorder="1"/>
    <xf numFmtId="0" fontId="29" fillId="8" borderId="7" xfId="0" applyFont="1" applyFill="1" applyBorder="1"/>
    <xf numFmtId="0" fontId="29" fillId="8" borderId="46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4" xfId="0" applyNumberFormat="1" applyFill="1" applyBorder="1"/>
    <xf numFmtId="3" fontId="0" fillId="0" borderId="15" xfId="0" applyNumberFormat="1" applyFill="1" applyBorder="1"/>
    <xf numFmtId="3" fontId="0" fillId="0" borderId="55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6" xfId="0" applyFill="1" applyBorder="1"/>
    <xf numFmtId="3" fontId="0" fillId="0" borderId="53" xfId="0" applyNumberFormat="1" applyFill="1" applyBorder="1"/>
    <xf numFmtId="3" fontId="0" fillId="0" borderId="11" xfId="0" applyNumberFormat="1" applyFill="1" applyBorder="1"/>
    <xf numFmtId="3" fontId="0" fillId="0" borderId="32" xfId="0" applyNumberFormat="1" applyFill="1" applyBorder="1"/>
    <xf numFmtId="0" fontId="3" fillId="2" borderId="85" xfId="79" applyFont="1" applyFill="1" applyBorder="1" applyAlignment="1">
      <alignment horizontal="left"/>
    </xf>
    <xf numFmtId="0" fontId="3" fillId="2" borderId="86" xfId="79" applyFont="1" applyFill="1" applyBorder="1" applyAlignment="1">
      <alignment horizontal="left"/>
    </xf>
    <xf numFmtId="0" fontId="3" fillId="2" borderId="87" xfId="80" applyFont="1" applyFill="1" applyBorder="1" applyAlignment="1">
      <alignment horizontal="left"/>
    </xf>
    <xf numFmtId="0" fontId="3" fillId="2" borderId="87" xfId="79" applyFont="1" applyFill="1" applyBorder="1" applyAlignment="1">
      <alignment horizontal="left"/>
    </xf>
    <xf numFmtId="0" fontId="3" fillId="2" borderId="88" xfId="79" applyFont="1" applyFill="1" applyBorder="1" applyAlignment="1">
      <alignment horizontal="left"/>
    </xf>
    <xf numFmtId="0" fontId="0" fillId="0" borderId="29" xfId="0" applyFill="1" applyBorder="1" applyAlignment="1">
      <alignment horizontal="right"/>
    </xf>
    <xf numFmtId="0" fontId="0" fillId="0" borderId="29" xfId="0" applyFill="1" applyBorder="1" applyAlignment="1">
      <alignment horizontal="left"/>
    </xf>
    <xf numFmtId="166" fontId="0" fillId="0" borderId="29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6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29" xfId="0" applyNumberFormat="1" applyFill="1" applyBorder="1"/>
    <xf numFmtId="170" fontId="0" fillId="0" borderId="9" xfId="0" applyNumberFormat="1" applyFill="1" applyBorder="1"/>
    <xf numFmtId="170" fontId="0" fillId="0" borderId="13" xfId="0" applyNumberFormat="1" applyFill="1" applyBorder="1"/>
    <xf numFmtId="0" fontId="0" fillId="0" borderId="13" xfId="0" applyFill="1" applyBorder="1"/>
    <xf numFmtId="9" fontId="0" fillId="0" borderId="14" xfId="0" applyNumberFormat="1" applyFill="1" applyBorder="1"/>
    <xf numFmtId="170" fontId="29" fillId="8" borderId="28" xfId="0" applyNumberFormat="1" applyFont="1" applyFill="1" applyBorder="1"/>
    <xf numFmtId="0" fontId="29" fillId="8" borderId="28" xfId="0" applyFont="1" applyFill="1" applyBorder="1"/>
    <xf numFmtId="9" fontId="29" fillId="8" borderId="21" xfId="0" applyNumberFormat="1" applyFont="1" applyFill="1" applyBorder="1"/>
    <xf numFmtId="0" fontId="0" fillId="2" borderId="31" xfId="0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2.6390354871383157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642176"/>
        <c:axId val="10272775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2.534034664728019</c:v>
                </c:pt>
                <c:pt idx="1">
                  <c:v>2.534034664728019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279488"/>
        <c:axId val="1076024832"/>
      </c:scatterChart>
      <c:catAx>
        <c:axId val="10146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72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7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4642176"/>
        <c:crosses val="autoZero"/>
        <c:crossBetween val="between"/>
      </c:valAx>
      <c:valAx>
        <c:axId val="102727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6024832"/>
        <c:crosses val="max"/>
        <c:crossBetween val="midCat"/>
      </c:valAx>
      <c:valAx>
        <c:axId val="1076024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727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1" t="s">
        <v>131</v>
      </c>
      <c r="B1" s="182"/>
      <c r="C1" s="60"/>
    </row>
    <row r="2" spans="1:3" ht="14.4" customHeight="1" thickBot="1" x14ac:dyDescent="0.35">
      <c r="A2" s="258" t="s">
        <v>185</v>
      </c>
      <c r="B2" s="62"/>
    </row>
    <row r="3" spans="1:3" ht="14.4" customHeight="1" thickBot="1" x14ac:dyDescent="0.35">
      <c r="A3" s="177" t="s">
        <v>172</v>
      </c>
      <c r="B3" s="178"/>
      <c r="C3" s="60"/>
    </row>
    <row r="4" spans="1:3" ht="14.4" customHeight="1" x14ac:dyDescent="0.3">
      <c r="A4" s="127" t="str">
        <f t="shared" ref="A4:A7" si="0">HYPERLINK("#'"&amp;C4&amp;"'!A1",C4)</f>
        <v>HI</v>
      </c>
      <c r="B4" s="128" t="s">
        <v>165</v>
      </c>
      <c r="C4" s="63" t="s">
        <v>134</v>
      </c>
    </row>
    <row r="5" spans="1:3" ht="14.4" customHeight="1" x14ac:dyDescent="0.3">
      <c r="A5" s="129" t="str">
        <f t="shared" si="0"/>
        <v>HI Graf</v>
      </c>
      <c r="B5" s="130" t="s">
        <v>129</v>
      </c>
      <c r="C5" s="63" t="s">
        <v>135</v>
      </c>
    </row>
    <row r="6" spans="1:3" ht="14.4" customHeight="1" x14ac:dyDescent="0.3">
      <c r="A6" s="129" t="str">
        <f t="shared" si="0"/>
        <v>Man Tab</v>
      </c>
      <c r="B6" s="130" t="s">
        <v>187</v>
      </c>
      <c r="C6" s="63" t="s">
        <v>136</v>
      </c>
    </row>
    <row r="7" spans="1:3" ht="14.4" customHeight="1" thickBot="1" x14ac:dyDescent="0.35">
      <c r="A7" s="131" t="str">
        <f t="shared" si="0"/>
        <v>HV</v>
      </c>
      <c r="B7" s="132" t="s">
        <v>79</v>
      </c>
      <c r="C7" s="63" t="s">
        <v>90</v>
      </c>
    </row>
    <row r="8" spans="1:3" ht="14.4" customHeight="1" thickBot="1" x14ac:dyDescent="0.35">
      <c r="A8" s="133"/>
      <c r="B8" s="133"/>
    </row>
    <row r="9" spans="1:3" ht="14.4" customHeight="1" thickBot="1" x14ac:dyDescent="0.35">
      <c r="A9" s="179" t="s">
        <v>132</v>
      </c>
      <c r="B9" s="178"/>
      <c r="C9" s="60"/>
    </row>
    <row r="10" spans="1:3" ht="14.4" customHeight="1" x14ac:dyDescent="0.3">
      <c r="A10" s="134" t="str">
        <f t="shared" ref="A10:A20" si="1">HYPERLINK("#'"&amp;C10&amp;"'!A1",C10)</f>
        <v>Léky Žádanky</v>
      </c>
      <c r="B10" s="128" t="s">
        <v>167</v>
      </c>
      <c r="C10" s="63" t="s">
        <v>137</v>
      </c>
    </row>
    <row r="11" spans="1:3" ht="14.4" customHeight="1" x14ac:dyDescent="0.3">
      <c r="A11" s="129" t="str">
        <f t="shared" si="1"/>
        <v>LŽ Detail</v>
      </c>
      <c r="B11" s="130" t="s">
        <v>166</v>
      </c>
      <c r="C11" s="63" t="s">
        <v>138</v>
      </c>
    </row>
    <row r="12" spans="1:3" ht="14.4" customHeight="1" x14ac:dyDescent="0.3">
      <c r="A12" s="129" t="str">
        <f t="shared" si="1"/>
        <v>LŽ PL</v>
      </c>
      <c r="B12" s="130" t="s">
        <v>451</v>
      </c>
      <c r="C12" s="63" t="s">
        <v>177</v>
      </c>
    </row>
    <row r="13" spans="1:3" s="170" customFormat="1" ht="14.4" customHeight="1" x14ac:dyDescent="0.3">
      <c r="A13" s="129" t="str">
        <f t="shared" si="1"/>
        <v>LŽ PL Detail</v>
      </c>
      <c r="B13" s="130" t="s">
        <v>159</v>
      </c>
      <c r="C13" s="63" t="s">
        <v>179</v>
      </c>
    </row>
    <row r="14" spans="1:3" ht="14.4" customHeight="1" x14ac:dyDescent="0.3">
      <c r="A14" s="129" t="str">
        <f t="shared" si="1"/>
        <v>Léky Recepty</v>
      </c>
      <c r="B14" s="130" t="s">
        <v>168</v>
      </c>
      <c r="C14" s="63" t="s">
        <v>139</v>
      </c>
    </row>
    <row r="15" spans="1:3" s="172" customFormat="1" ht="14.4" customHeight="1" x14ac:dyDescent="0.3">
      <c r="A15" s="129" t="str">
        <f t="shared" si="1"/>
        <v>LRp Lékaři</v>
      </c>
      <c r="B15" s="130" t="s">
        <v>182</v>
      </c>
      <c r="C15" s="63" t="s">
        <v>183</v>
      </c>
    </row>
    <row r="16" spans="1:3" ht="14.4" customHeight="1" x14ac:dyDescent="0.3">
      <c r="A16" s="129" t="str">
        <f t="shared" si="1"/>
        <v>LRp Detail</v>
      </c>
      <c r="B16" s="130" t="s">
        <v>169</v>
      </c>
      <c r="C16" s="63" t="s">
        <v>140</v>
      </c>
    </row>
    <row r="17" spans="1:3" ht="14.4" customHeight="1" x14ac:dyDescent="0.3">
      <c r="A17" s="129" t="str">
        <f t="shared" si="1"/>
        <v>LRp PL</v>
      </c>
      <c r="B17" s="130" t="s">
        <v>518</v>
      </c>
      <c r="C17" s="63" t="s">
        <v>178</v>
      </c>
    </row>
    <row r="18" spans="1:3" s="171" customFormat="1" ht="14.4" customHeight="1" x14ac:dyDescent="0.3">
      <c r="A18" s="129" t="str">
        <f t="shared" ref="A18" si="2">HYPERLINK("#'"&amp;C18&amp;"'!A1",C18)</f>
        <v>LRp PL Detail</v>
      </c>
      <c r="B18" s="130" t="s">
        <v>161</v>
      </c>
      <c r="C18" s="63" t="s">
        <v>180</v>
      </c>
    </row>
    <row r="19" spans="1:3" ht="14.4" customHeight="1" x14ac:dyDescent="0.3">
      <c r="A19" s="134" t="str">
        <f t="shared" si="1"/>
        <v>Materiál Žádanky</v>
      </c>
      <c r="B19" s="130" t="s">
        <v>170</v>
      </c>
      <c r="C19" s="63" t="s">
        <v>141</v>
      </c>
    </row>
    <row r="20" spans="1:3" ht="14.4" customHeight="1" thickBot="1" x14ac:dyDescent="0.35">
      <c r="A20" s="129" t="str">
        <f t="shared" si="1"/>
        <v>MŽ Detail</v>
      </c>
      <c r="B20" s="130" t="s">
        <v>171</v>
      </c>
      <c r="C20" s="63" t="s">
        <v>142</v>
      </c>
    </row>
    <row r="21" spans="1:3" ht="14.4" customHeight="1" thickBot="1" x14ac:dyDescent="0.35">
      <c r="A21" s="135"/>
      <c r="B21" s="135"/>
    </row>
    <row r="22" spans="1:3" ht="14.4" customHeight="1" thickBot="1" x14ac:dyDescent="0.35">
      <c r="A22" s="180" t="s">
        <v>133</v>
      </c>
      <c r="B22" s="178"/>
      <c r="C22" s="60"/>
    </row>
    <row r="23" spans="1:3" ht="14.4" customHeight="1" x14ac:dyDescent="0.3">
      <c r="A23" s="136" t="str">
        <f t="shared" ref="A23:A26" si="3">HYPERLINK("#'"&amp;C23&amp;"'!A1",C23)</f>
        <v>ZV Vykáz.-A</v>
      </c>
      <c r="B23" s="128" t="s">
        <v>147</v>
      </c>
      <c r="C23" s="63" t="s">
        <v>143</v>
      </c>
    </row>
    <row r="24" spans="1:3" ht="14.4" customHeight="1" x14ac:dyDescent="0.3">
      <c r="A24" s="129" t="str">
        <f t="shared" si="3"/>
        <v>ZV Vykáz.-A Detail</v>
      </c>
      <c r="B24" s="130" t="s">
        <v>148</v>
      </c>
      <c r="C24" s="63" t="s">
        <v>144</v>
      </c>
    </row>
    <row r="25" spans="1:3" ht="14.4" customHeight="1" x14ac:dyDescent="0.3">
      <c r="A25" s="129" t="str">
        <f t="shared" si="3"/>
        <v>ZV Vykáz.-H</v>
      </c>
      <c r="B25" s="130" t="s">
        <v>149</v>
      </c>
      <c r="C25" s="63" t="s">
        <v>145</v>
      </c>
    </row>
    <row r="26" spans="1:3" ht="14.4" customHeight="1" thickBot="1" x14ac:dyDescent="0.35">
      <c r="A26" s="129" t="str">
        <f t="shared" si="3"/>
        <v>ZV Vykáz.-H Detail</v>
      </c>
      <c r="B26" s="130" t="s">
        <v>150</v>
      </c>
      <c r="C26" s="63" t="s">
        <v>146</v>
      </c>
    </row>
    <row r="27" spans="1:3" ht="14.4" customHeight="1" x14ac:dyDescent="0.3">
      <c r="A27" s="64"/>
      <c r="B27" s="64"/>
    </row>
  </sheetData>
  <mergeCells count="4">
    <mergeCell ref="A3:B3"/>
    <mergeCell ref="A9:B9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16" t="s">
        <v>168</v>
      </c>
      <c r="B1" s="226"/>
      <c r="C1" s="226"/>
      <c r="D1" s="226"/>
      <c r="E1" s="226"/>
      <c r="F1" s="226"/>
      <c r="G1" s="226"/>
      <c r="H1" s="226"/>
      <c r="I1" s="183"/>
      <c r="J1" s="183"/>
      <c r="K1" s="183"/>
      <c r="L1" s="183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28" t="s">
        <v>19</v>
      </c>
      <c r="D3" s="227"/>
      <c r="E3" s="227" t="s">
        <v>20</v>
      </c>
      <c r="F3" s="227"/>
      <c r="G3" s="227"/>
      <c r="H3" s="227"/>
      <c r="I3" s="227" t="s">
        <v>181</v>
      </c>
      <c r="J3" s="227"/>
      <c r="K3" s="227"/>
      <c r="L3" s="229"/>
    </row>
    <row r="4" spans="1:13" ht="14.4" customHeight="1" thickBot="1" x14ac:dyDescent="0.35">
      <c r="A4" s="120" t="s">
        <v>21</v>
      </c>
      <c r="B4" s="121" t="s">
        <v>22</v>
      </c>
      <c r="C4" s="122" t="s">
        <v>23</v>
      </c>
      <c r="D4" s="122" t="s">
        <v>24</v>
      </c>
      <c r="E4" s="122" t="s">
        <v>23</v>
      </c>
      <c r="F4" s="122" t="s">
        <v>5</v>
      </c>
      <c r="G4" s="122" t="s">
        <v>24</v>
      </c>
      <c r="H4" s="122" t="s">
        <v>5</v>
      </c>
      <c r="I4" s="122" t="s">
        <v>23</v>
      </c>
      <c r="J4" s="122" t="s">
        <v>5</v>
      </c>
      <c r="K4" s="122" t="s">
        <v>24</v>
      </c>
      <c r="L4" s="123" t="s">
        <v>5</v>
      </c>
    </row>
    <row r="5" spans="1:13" ht="14.4" customHeight="1" x14ac:dyDescent="0.3">
      <c r="A5" s="287">
        <v>28</v>
      </c>
      <c r="B5" s="288" t="s">
        <v>367</v>
      </c>
      <c r="C5" s="289">
        <v>15714.619999999999</v>
      </c>
      <c r="D5" s="289">
        <v>30</v>
      </c>
      <c r="E5" s="289">
        <v>5558.8499999999995</v>
      </c>
      <c r="F5" s="290">
        <v>0.35373747503916736</v>
      </c>
      <c r="G5" s="289">
        <v>13</v>
      </c>
      <c r="H5" s="290">
        <v>0.43333333333333335</v>
      </c>
      <c r="I5" s="289">
        <v>10155.769999999999</v>
      </c>
      <c r="J5" s="290">
        <v>0.64626252496083259</v>
      </c>
      <c r="K5" s="289">
        <v>17</v>
      </c>
      <c r="L5" s="290">
        <v>0.56666666666666665</v>
      </c>
      <c r="M5" s="289" t="s">
        <v>91</v>
      </c>
    </row>
    <row r="6" spans="1:13" ht="14.4" customHeight="1" x14ac:dyDescent="0.3">
      <c r="A6" s="287">
        <v>28</v>
      </c>
      <c r="B6" s="288" t="s">
        <v>456</v>
      </c>
      <c r="C6" s="289">
        <v>15714.619999999999</v>
      </c>
      <c r="D6" s="289">
        <v>30</v>
      </c>
      <c r="E6" s="289">
        <v>5558.8499999999995</v>
      </c>
      <c r="F6" s="290">
        <v>0.35373747503916736</v>
      </c>
      <c r="G6" s="289">
        <v>13</v>
      </c>
      <c r="H6" s="290">
        <v>0.43333333333333335</v>
      </c>
      <c r="I6" s="289">
        <v>10155.769999999999</v>
      </c>
      <c r="J6" s="290">
        <v>0.64626252496083259</v>
      </c>
      <c r="K6" s="289">
        <v>17</v>
      </c>
      <c r="L6" s="290">
        <v>0.56666666666666665</v>
      </c>
      <c r="M6" s="289" t="s">
        <v>2</v>
      </c>
    </row>
    <row r="7" spans="1:13" ht="14.4" customHeight="1" x14ac:dyDescent="0.3">
      <c r="A7" s="287" t="s">
        <v>365</v>
      </c>
      <c r="B7" s="288" t="s">
        <v>6</v>
      </c>
      <c r="C7" s="289">
        <v>15714.619999999999</v>
      </c>
      <c r="D7" s="289">
        <v>30</v>
      </c>
      <c r="E7" s="289">
        <v>5558.8499999999995</v>
      </c>
      <c r="F7" s="290">
        <v>0.35373747503916736</v>
      </c>
      <c r="G7" s="289">
        <v>13</v>
      </c>
      <c r="H7" s="290">
        <v>0.43333333333333335</v>
      </c>
      <c r="I7" s="289">
        <v>10155.769999999999</v>
      </c>
      <c r="J7" s="290">
        <v>0.64626252496083259</v>
      </c>
      <c r="K7" s="289">
        <v>17</v>
      </c>
      <c r="L7" s="290">
        <v>0.56666666666666665</v>
      </c>
      <c r="M7" s="289" t="s">
        <v>372</v>
      </c>
    </row>
    <row r="9" spans="1:13" ht="14.4" customHeight="1" x14ac:dyDescent="0.3">
      <c r="A9" s="287">
        <v>28</v>
      </c>
      <c r="B9" s="288" t="s">
        <v>367</v>
      </c>
      <c r="C9" s="289" t="s">
        <v>366</v>
      </c>
      <c r="D9" s="289" t="s">
        <v>366</v>
      </c>
      <c r="E9" s="289" t="s">
        <v>366</v>
      </c>
      <c r="F9" s="290" t="s">
        <v>366</v>
      </c>
      <c r="G9" s="289" t="s">
        <v>366</v>
      </c>
      <c r="H9" s="290" t="s">
        <v>366</v>
      </c>
      <c r="I9" s="289" t="s">
        <v>366</v>
      </c>
      <c r="J9" s="290" t="s">
        <v>366</v>
      </c>
      <c r="K9" s="289" t="s">
        <v>366</v>
      </c>
      <c r="L9" s="290" t="s">
        <v>366</v>
      </c>
      <c r="M9" s="289" t="s">
        <v>91</v>
      </c>
    </row>
    <row r="10" spans="1:13" ht="14.4" customHeight="1" x14ac:dyDescent="0.3">
      <c r="A10" s="287">
        <v>89301282</v>
      </c>
      <c r="B10" s="288" t="s">
        <v>456</v>
      </c>
      <c r="C10" s="289">
        <v>15714.619999999999</v>
      </c>
      <c r="D10" s="289">
        <v>30</v>
      </c>
      <c r="E10" s="289">
        <v>5558.8499999999995</v>
      </c>
      <c r="F10" s="290">
        <v>0.35373747503916736</v>
      </c>
      <c r="G10" s="289">
        <v>13</v>
      </c>
      <c r="H10" s="290">
        <v>0.43333333333333335</v>
      </c>
      <c r="I10" s="289">
        <v>10155.769999999999</v>
      </c>
      <c r="J10" s="290">
        <v>0.64626252496083259</v>
      </c>
      <c r="K10" s="289">
        <v>17</v>
      </c>
      <c r="L10" s="290">
        <v>0.56666666666666665</v>
      </c>
      <c r="M10" s="289" t="s">
        <v>2</v>
      </c>
    </row>
    <row r="11" spans="1:13" ht="14.4" customHeight="1" x14ac:dyDescent="0.3">
      <c r="A11" s="287" t="s">
        <v>457</v>
      </c>
      <c r="B11" s="288" t="s">
        <v>458</v>
      </c>
      <c r="C11" s="289">
        <v>15714.619999999999</v>
      </c>
      <c r="D11" s="289">
        <v>30</v>
      </c>
      <c r="E11" s="289">
        <v>5558.8499999999995</v>
      </c>
      <c r="F11" s="290">
        <v>0.35373747503916736</v>
      </c>
      <c r="G11" s="289">
        <v>13</v>
      </c>
      <c r="H11" s="290">
        <v>0.43333333333333335</v>
      </c>
      <c r="I11" s="289">
        <v>10155.769999999999</v>
      </c>
      <c r="J11" s="290">
        <v>0.64626252496083259</v>
      </c>
      <c r="K11" s="289">
        <v>17</v>
      </c>
      <c r="L11" s="290">
        <v>0.56666666666666665</v>
      </c>
      <c r="M11" s="289" t="s">
        <v>375</v>
      </c>
    </row>
    <row r="12" spans="1:13" ht="14.4" customHeight="1" x14ac:dyDescent="0.3">
      <c r="A12" s="287" t="s">
        <v>366</v>
      </c>
      <c r="B12" s="288" t="s">
        <v>366</v>
      </c>
      <c r="C12" s="289" t="s">
        <v>366</v>
      </c>
      <c r="D12" s="289" t="s">
        <v>366</v>
      </c>
      <c r="E12" s="289" t="s">
        <v>366</v>
      </c>
      <c r="F12" s="290" t="s">
        <v>366</v>
      </c>
      <c r="G12" s="289" t="s">
        <v>366</v>
      </c>
      <c r="H12" s="290" t="s">
        <v>366</v>
      </c>
      <c r="I12" s="289" t="s">
        <v>366</v>
      </c>
      <c r="J12" s="290" t="s">
        <v>366</v>
      </c>
      <c r="K12" s="289" t="s">
        <v>366</v>
      </c>
      <c r="L12" s="290" t="s">
        <v>366</v>
      </c>
      <c r="M12" s="289" t="s">
        <v>376</v>
      </c>
    </row>
    <row r="13" spans="1:13" ht="14.4" customHeight="1" x14ac:dyDescent="0.3">
      <c r="A13" s="287" t="s">
        <v>365</v>
      </c>
      <c r="B13" s="288" t="s">
        <v>459</v>
      </c>
      <c r="C13" s="289">
        <v>15714.619999999999</v>
      </c>
      <c r="D13" s="289">
        <v>30</v>
      </c>
      <c r="E13" s="289">
        <v>5558.8499999999995</v>
      </c>
      <c r="F13" s="290">
        <v>0.35373747503916736</v>
      </c>
      <c r="G13" s="289">
        <v>13</v>
      </c>
      <c r="H13" s="290">
        <v>0.43333333333333335</v>
      </c>
      <c r="I13" s="289">
        <v>10155.769999999999</v>
      </c>
      <c r="J13" s="290">
        <v>0.64626252496083259</v>
      </c>
      <c r="K13" s="289">
        <v>17</v>
      </c>
      <c r="L13" s="290">
        <v>0.56666666666666665</v>
      </c>
      <c r="M13" s="289" t="s">
        <v>372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2">
      <formula>AND(LEFT(M5,6)&lt;&gt;"mezera",M5&lt;&gt;"")</formula>
    </cfRule>
  </conditionalFormatting>
  <conditionalFormatting sqref="A5:A7">
    <cfRule type="expression" dxfId="33" priority="9">
      <formula>AND(M5&lt;&gt;"",M5&lt;&gt;"mezeraKL")</formula>
    </cfRule>
  </conditionalFormatting>
  <conditionalFormatting sqref="B5:L7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7">
    <cfRule type="cellIs" dxfId="30" priority="8" operator="lessThan">
      <formula>0.6</formula>
    </cfRule>
  </conditionalFormatting>
  <conditionalFormatting sqref="A5:L7">
    <cfRule type="expression" dxfId="29" priority="7">
      <formula>$M5&lt;&gt;""</formula>
    </cfRule>
  </conditionalFormatting>
  <conditionalFormatting sqref="B9:B13">
    <cfRule type="expression" dxfId="28" priority="6">
      <formula>AND(LEFT(M9,6)&lt;&gt;"mezera",M9&lt;&gt;"")</formula>
    </cfRule>
  </conditionalFormatting>
  <conditionalFormatting sqref="A9:A13">
    <cfRule type="expression" dxfId="27" priority="3">
      <formula>AND(M9&lt;&gt;"",M9&lt;&gt;"mezeraKL")</formula>
    </cfRule>
  </conditionalFormatting>
  <conditionalFormatting sqref="B9:L13">
    <cfRule type="expression" dxfId="26" priority="4">
      <formula>$M9="SumaNS"</formula>
    </cfRule>
    <cfRule type="expression" dxfId="25" priority="5">
      <formula>OR($M9="KL",$M9="SumaKL")</formula>
    </cfRule>
  </conditionalFormatting>
  <conditionalFormatting sqref="F9:F13">
    <cfRule type="cellIs" dxfId="24" priority="2" operator="lessThan">
      <formula>0.6</formula>
    </cfRule>
  </conditionalFormatting>
  <conditionalFormatting sqref="A9:L13">
    <cfRule type="expression" dxfId="23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16" t="s">
        <v>182</v>
      </c>
      <c r="B1" s="226"/>
      <c r="C1" s="226"/>
      <c r="D1" s="226"/>
      <c r="E1" s="226"/>
      <c r="F1" s="226"/>
      <c r="G1" s="226"/>
      <c r="H1" s="226"/>
      <c r="I1" s="226"/>
      <c r="J1" s="183"/>
      <c r="K1" s="183"/>
      <c r="L1" s="183"/>
      <c r="M1" s="183"/>
    </row>
    <row r="2" spans="1:13" ht="14.4" customHeight="1" thickBot="1" x14ac:dyDescent="0.35">
      <c r="A2" s="258" t="s">
        <v>185</v>
      </c>
      <c r="B2" s="93"/>
      <c r="C2" s="92"/>
      <c r="D2" s="93"/>
      <c r="E2" s="92"/>
      <c r="F2" s="93"/>
      <c r="G2" s="159"/>
      <c r="H2" s="93"/>
      <c r="I2" s="159"/>
    </row>
    <row r="3" spans="1:13" ht="14.4" customHeight="1" thickBot="1" x14ac:dyDescent="0.35">
      <c r="A3" s="174"/>
      <c r="B3" s="228" t="s">
        <v>19</v>
      </c>
      <c r="C3" s="230"/>
      <c r="D3" s="227"/>
      <c r="E3" s="173"/>
      <c r="F3" s="227" t="s">
        <v>20</v>
      </c>
      <c r="G3" s="227"/>
      <c r="H3" s="227"/>
      <c r="I3" s="227"/>
      <c r="J3" s="227" t="s">
        <v>181</v>
      </c>
      <c r="K3" s="227"/>
      <c r="L3" s="227"/>
      <c r="M3" s="229"/>
    </row>
    <row r="4" spans="1:13" ht="14.4" customHeight="1" thickBot="1" x14ac:dyDescent="0.35">
      <c r="A4" s="337" t="s">
        <v>160</v>
      </c>
      <c r="B4" s="341" t="s">
        <v>23</v>
      </c>
      <c r="C4" s="342"/>
      <c r="D4" s="341" t="s">
        <v>24</v>
      </c>
      <c r="E4" s="342"/>
      <c r="F4" s="341" t="s">
        <v>23</v>
      </c>
      <c r="G4" s="349" t="s">
        <v>5</v>
      </c>
      <c r="H4" s="341" t="s">
        <v>24</v>
      </c>
      <c r="I4" s="349" t="s">
        <v>5</v>
      </c>
      <c r="J4" s="341" t="s">
        <v>23</v>
      </c>
      <c r="K4" s="349" t="s">
        <v>5</v>
      </c>
      <c r="L4" s="341" t="s">
        <v>24</v>
      </c>
      <c r="M4" s="350" t="s">
        <v>5</v>
      </c>
    </row>
    <row r="5" spans="1:13" ht="14.4" customHeight="1" x14ac:dyDescent="0.3">
      <c r="A5" s="338" t="s">
        <v>460</v>
      </c>
      <c r="B5" s="343">
        <v>275.23</v>
      </c>
      <c r="C5" s="299">
        <v>1</v>
      </c>
      <c r="D5" s="346">
        <v>2</v>
      </c>
      <c r="E5" s="335" t="s">
        <v>460</v>
      </c>
      <c r="F5" s="343">
        <v>0</v>
      </c>
      <c r="G5" s="321">
        <v>0</v>
      </c>
      <c r="H5" s="302">
        <v>1</v>
      </c>
      <c r="I5" s="351">
        <v>0.5</v>
      </c>
      <c r="J5" s="357">
        <v>275.23</v>
      </c>
      <c r="K5" s="321">
        <v>1</v>
      </c>
      <c r="L5" s="302">
        <v>1</v>
      </c>
      <c r="M5" s="351">
        <v>0.5</v>
      </c>
    </row>
    <row r="6" spans="1:13" ht="14.4" customHeight="1" x14ac:dyDescent="0.3">
      <c r="A6" s="339" t="s">
        <v>461</v>
      </c>
      <c r="B6" s="344">
        <v>0</v>
      </c>
      <c r="C6" s="305"/>
      <c r="D6" s="347"/>
      <c r="E6" s="355" t="s">
        <v>461</v>
      </c>
      <c r="F6" s="344"/>
      <c r="G6" s="352"/>
      <c r="H6" s="308"/>
      <c r="I6" s="353"/>
      <c r="J6" s="358">
        <v>0</v>
      </c>
      <c r="K6" s="352"/>
      <c r="L6" s="308"/>
      <c r="M6" s="353"/>
    </row>
    <row r="7" spans="1:13" ht="14.4" customHeight="1" thickBot="1" x14ac:dyDescent="0.35">
      <c r="A7" s="340" t="s">
        <v>462</v>
      </c>
      <c r="B7" s="345">
        <v>15439.39</v>
      </c>
      <c r="C7" s="311">
        <v>1</v>
      </c>
      <c r="D7" s="348">
        <v>28</v>
      </c>
      <c r="E7" s="356" t="s">
        <v>462</v>
      </c>
      <c r="F7" s="345">
        <v>5558.8499999999995</v>
      </c>
      <c r="G7" s="322">
        <v>0.36004336958908351</v>
      </c>
      <c r="H7" s="314">
        <v>12</v>
      </c>
      <c r="I7" s="354">
        <v>0.42857142857142855</v>
      </c>
      <c r="J7" s="359">
        <v>9880.5399999999991</v>
      </c>
      <c r="K7" s="322">
        <v>0.63995663041091644</v>
      </c>
      <c r="L7" s="314">
        <v>16</v>
      </c>
      <c r="M7" s="354">
        <v>0.5714285714285714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5" hidden="1" customWidth="1"/>
    <col min="2" max="2" width="28.33203125" style="65" hidden="1" customWidth="1"/>
    <col min="3" max="3" width="9" style="65" customWidth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/>
    <col min="10" max="10" width="25.77734375" style="65" customWidth="1"/>
    <col min="11" max="11" width="8.77734375" style="65" customWidth="1"/>
    <col min="12" max="12" width="6.33203125" style="86" bestFit="1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09" t="s">
        <v>169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ht="14.4" customHeight="1" thickBot="1" x14ac:dyDescent="0.35">
      <c r="A2" s="258" t="s">
        <v>185</v>
      </c>
      <c r="B2" s="83"/>
      <c r="C2" s="92"/>
      <c r="D2" s="92"/>
      <c r="E2" s="176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6" t="s">
        <v>151</v>
      </c>
      <c r="L3" s="237"/>
      <c r="M3" s="96">
        <f>SUBTOTAL(9,M7:M1048576)</f>
        <v>15714.619999999999</v>
      </c>
      <c r="N3" s="96">
        <f>SUBTOTAL(9,N7:N1048576)</f>
        <v>66</v>
      </c>
      <c r="O3" s="96">
        <f>SUBTOTAL(9,O7:O1048576)</f>
        <v>30</v>
      </c>
      <c r="P3" s="96">
        <f>SUBTOTAL(9,P7:P1048576)</f>
        <v>5558.85</v>
      </c>
      <c r="Q3" s="97">
        <f>IF(M3=0,0,P3/M3)</f>
        <v>0.35373747503916741</v>
      </c>
      <c r="R3" s="96">
        <f>SUBTOTAL(9,R7:R1048576)</f>
        <v>28</v>
      </c>
      <c r="S3" s="97">
        <f>IF(N3=0,0,R3/N3)</f>
        <v>0.42424242424242425</v>
      </c>
      <c r="T3" s="96">
        <f>SUBTOTAL(9,T7:T1048576)</f>
        <v>13</v>
      </c>
      <c r="U3" s="98">
        <f>IF(O3=0,0,T3/O3)</f>
        <v>0.43333333333333335</v>
      </c>
    </row>
    <row r="4" spans="1:21" ht="14.4" customHeight="1" x14ac:dyDescent="0.3">
      <c r="A4" s="99"/>
      <c r="B4" s="100"/>
      <c r="C4" s="100"/>
      <c r="D4" s="101"/>
      <c r="E4" s="175"/>
      <c r="F4" s="100"/>
      <c r="G4" s="100"/>
      <c r="H4" s="100"/>
      <c r="I4" s="100"/>
      <c r="J4" s="100"/>
      <c r="K4" s="100"/>
      <c r="L4" s="100"/>
      <c r="M4" s="238" t="s">
        <v>19</v>
      </c>
      <c r="N4" s="239"/>
      <c r="O4" s="239"/>
      <c r="P4" s="240" t="s">
        <v>25</v>
      </c>
      <c r="Q4" s="239"/>
      <c r="R4" s="239"/>
      <c r="S4" s="239"/>
      <c r="T4" s="239"/>
      <c r="U4" s="241"/>
    </row>
    <row r="5" spans="1:21" ht="14.4" customHeight="1" thickBot="1" x14ac:dyDescent="0.35">
      <c r="A5" s="102"/>
      <c r="B5" s="103"/>
      <c r="C5" s="100"/>
      <c r="D5" s="101"/>
      <c r="E5" s="175"/>
      <c r="F5" s="100"/>
      <c r="G5" s="100"/>
      <c r="H5" s="100"/>
      <c r="I5" s="100"/>
      <c r="J5" s="100"/>
      <c r="K5" s="100"/>
      <c r="L5" s="100"/>
      <c r="M5" s="124" t="s">
        <v>26</v>
      </c>
      <c r="N5" s="125" t="s">
        <v>16</v>
      </c>
      <c r="O5" s="125" t="s">
        <v>24</v>
      </c>
      <c r="P5" s="231" t="s">
        <v>26</v>
      </c>
      <c r="Q5" s="232"/>
      <c r="R5" s="231" t="s">
        <v>16</v>
      </c>
      <c r="S5" s="232"/>
      <c r="T5" s="231" t="s">
        <v>24</v>
      </c>
      <c r="U5" s="233"/>
    </row>
    <row r="6" spans="1:21" s="85" customFormat="1" ht="14.4" customHeight="1" thickBot="1" x14ac:dyDescent="0.35">
      <c r="A6" s="360" t="s">
        <v>27</v>
      </c>
      <c r="B6" s="361" t="s">
        <v>8</v>
      </c>
      <c r="C6" s="360" t="s">
        <v>28</v>
      </c>
      <c r="D6" s="361" t="s">
        <v>9</v>
      </c>
      <c r="E6" s="361" t="s">
        <v>184</v>
      </c>
      <c r="F6" s="361" t="s">
        <v>29</v>
      </c>
      <c r="G6" s="361" t="s">
        <v>30</v>
      </c>
      <c r="H6" s="361" t="s">
        <v>11</v>
      </c>
      <c r="I6" s="361" t="s">
        <v>13</v>
      </c>
      <c r="J6" s="361" t="s">
        <v>14</v>
      </c>
      <c r="K6" s="361" t="s">
        <v>15</v>
      </c>
      <c r="L6" s="361" t="s">
        <v>31</v>
      </c>
      <c r="M6" s="362" t="s">
        <v>17</v>
      </c>
      <c r="N6" s="363" t="s">
        <v>32</v>
      </c>
      <c r="O6" s="363" t="s">
        <v>32</v>
      </c>
      <c r="P6" s="363" t="s">
        <v>17</v>
      </c>
      <c r="Q6" s="363" t="s">
        <v>5</v>
      </c>
      <c r="R6" s="363" t="s">
        <v>32</v>
      </c>
      <c r="S6" s="363" t="s">
        <v>5</v>
      </c>
      <c r="T6" s="363" t="s">
        <v>32</v>
      </c>
      <c r="U6" s="364" t="s">
        <v>5</v>
      </c>
    </row>
    <row r="7" spans="1:21" ht="14.4" customHeight="1" x14ac:dyDescent="0.3">
      <c r="A7" s="298">
        <v>28</v>
      </c>
      <c r="B7" s="299" t="s">
        <v>367</v>
      </c>
      <c r="C7" s="299">
        <v>89301282</v>
      </c>
      <c r="D7" s="365" t="s">
        <v>517</v>
      </c>
      <c r="E7" s="366" t="s">
        <v>460</v>
      </c>
      <c r="F7" s="299" t="s">
        <v>456</v>
      </c>
      <c r="G7" s="299" t="s">
        <v>463</v>
      </c>
      <c r="H7" s="299" t="s">
        <v>366</v>
      </c>
      <c r="I7" s="299" t="s">
        <v>464</v>
      </c>
      <c r="J7" s="299" t="s">
        <v>465</v>
      </c>
      <c r="K7" s="299" t="s">
        <v>466</v>
      </c>
      <c r="L7" s="300">
        <v>275.23</v>
      </c>
      <c r="M7" s="300">
        <v>275.23</v>
      </c>
      <c r="N7" s="299">
        <v>1</v>
      </c>
      <c r="O7" s="367">
        <v>1</v>
      </c>
      <c r="P7" s="300"/>
      <c r="Q7" s="321">
        <v>0</v>
      </c>
      <c r="R7" s="299"/>
      <c r="S7" s="321">
        <v>0</v>
      </c>
      <c r="T7" s="367"/>
      <c r="U7" s="351">
        <v>0</v>
      </c>
    </row>
    <row r="8" spans="1:21" ht="14.4" customHeight="1" x14ac:dyDescent="0.3">
      <c r="A8" s="304">
        <v>28</v>
      </c>
      <c r="B8" s="305" t="s">
        <v>367</v>
      </c>
      <c r="C8" s="305">
        <v>89301282</v>
      </c>
      <c r="D8" s="368" t="s">
        <v>517</v>
      </c>
      <c r="E8" s="369" t="s">
        <v>460</v>
      </c>
      <c r="F8" s="305" t="s">
        <v>456</v>
      </c>
      <c r="G8" s="305" t="s">
        <v>467</v>
      </c>
      <c r="H8" s="305" t="s">
        <v>366</v>
      </c>
      <c r="I8" s="305" t="s">
        <v>468</v>
      </c>
      <c r="J8" s="305" t="s">
        <v>469</v>
      </c>
      <c r="K8" s="305" t="s">
        <v>470</v>
      </c>
      <c r="L8" s="306">
        <v>0</v>
      </c>
      <c r="M8" s="306">
        <v>0</v>
      </c>
      <c r="N8" s="305">
        <v>1</v>
      </c>
      <c r="O8" s="370">
        <v>1</v>
      </c>
      <c r="P8" s="306">
        <v>0</v>
      </c>
      <c r="Q8" s="352"/>
      <c r="R8" s="305">
        <v>1</v>
      </c>
      <c r="S8" s="352">
        <v>1</v>
      </c>
      <c r="T8" s="370">
        <v>1</v>
      </c>
      <c r="U8" s="353">
        <v>1</v>
      </c>
    </row>
    <row r="9" spans="1:21" ht="14.4" customHeight="1" x14ac:dyDescent="0.3">
      <c r="A9" s="304">
        <v>28</v>
      </c>
      <c r="B9" s="305" t="s">
        <v>367</v>
      </c>
      <c r="C9" s="305">
        <v>89301282</v>
      </c>
      <c r="D9" s="368" t="s">
        <v>517</v>
      </c>
      <c r="E9" s="369" t="s">
        <v>461</v>
      </c>
      <c r="F9" s="305" t="s">
        <v>456</v>
      </c>
      <c r="G9" s="305" t="s">
        <v>471</v>
      </c>
      <c r="H9" s="305" t="s">
        <v>366</v>
      </c>
      <c r="I9" s="305" t="s">
        <v>472</v>
      </c>
      <c r="J9" s="305" t="s">
        <v>473</v>
      </c>
      <c r="K9" s="305" t="s">
        <v>474</v>
      </c>
      <c r="L9" s="306">
        <v>0</v>
      </c>
      <c r="M9" s="306">
        <v>0</v>
      </c>
      <c r="N9" s="305">
        <v>1</v>
      </c>
      <c r="O9" s="370"/>
      <c r="P9" s="306"/>
      <c r="Q9" s="352"/>
      <c r="R9" s="305"/>
      <c r="S9" s="352">
        <v>0</v>
      </c>
      <c r="T9" s="370"/>
      <c r="U9" s="353"/>
    </row>
    <row r="10" spans="1:21" ht="14.4" customHeight="1" x14ac:dyDescent="0.3">
      <c r="A10" s="304">
        <v>28</v>
      </c>
      <c r="B10" s="305" t="s">
        <v>367</v>
      </c>
      <c r="C10" s="305">
        <v>89301282</v>
      </c>
      <c r="D10" s="368" t="s">
        <v>517</v>
      </c>
      <c r="E10" s="369" t="s">
        <v>462</v>
      </c>
      <c r="F10" s="305" t="s">
        <v>456</v>
      </c>
      <c r="G10" s="305" t="s">
        <v>463</v>
      </c>
      <c r="H10" s="305" t="s">
        <v>366</v>
      </c>
      <c r="I10" s="305" t="s">
        <v>475</v>
      </c>
      <c r="J10" s="305" t="s">
        <v>476</v>
      </c>
      <c r="K10" s="305" t="s">
        <v>477</v>
      </c>
      <c r="L10" s="306">
        <v>483.76</v>
      </c>
      <c r="M10" s="306">
        <v>1451.28</v>
      </c>
      <c r="N10" s="305">
        <v>3</v>
      </c>
      <c r="O10" s="370">
        <v>1.5</v>
      </c>
      <c r="P10" s="306"/>
      <c r="Q10" s="352">
        <v>0</v>
      </c>
      <c r="R10" s="305"/>
      <c r="S10" s="352">
        <v>0</v>
      </c>
      <c r="T10" s="370"/>
      <c r="U10" s="353">
        <v>0</v>
      </c>
    </row>
    <row r="11" spans="1:21" ht="14.4" customHeight="1" x14ac:dyDescent="0.3">
      <c r="A11" s="304">
        <v>28</v>
      </c>
      <c r="B11" s="305" t="s">
        <v>367</v>
      </c>
      <c r="C11" s="305">
        <v>89301282</v>
      </c>
      <c r="D11" s="368" t="s">
        <v>517</v>
      </c>
      <c r="E11" s="369" t="s">
        <v>462</v>
      </c>
      <c r="F11" s="305" t="s">
        <v>456</v>
      </c>
      <c r="G11" s="305" t="s">
        <v>478</v>
      </c>
      <c r="H11" s="305" t="s">
        <v>445</v>
      </c>
      <c r="I11" s="305" t="s">
        <v>479</v>
      </c>
      <c r="J11" s="305" t="s">
        <v>480</v>
      </c>
      <c r="K11" s="305" t="s">
        <v>481</v>
      </c>
      <c r="L11" s="306">
        <v>119.41</v>
      </c>
      <c r="M11" s="306">
        <v>1074.69</v>
      </c>
      <c r="N11" s="305">
        <v>9</v>
      </c>
      <c r="O11" s="370">
        <v>3</v>
      </c>
      <c r="P11" s="306">
        <v>358.23</v>
      </c>
      <c r="Q11" s="352">
        <v>0.33333333333333331</v>
      </c>
      <c r="R11" s="305">
        <v>3</v>
      </c>
      <c r="S11" s="352">
        <v>0.33333333333333331</v>
      </c>
      <c r="T11" s="370">
        <v>1</v>
      </c>
      <c r="U11" s="353">
        <v>0.33333333333333331</v>
      </c>
    </row>
    <row r="12" spans="1:21" ht="14.4" customHeight="1" x14ac:dyDescent="0.3">
      <c r="A12" s="304">
        <v>28</v>
      </c>
      <c r="B12" s="305" t="s">
        <v>367</v>
      </c>
      <c r="C12" s="305">
        <v>89301282</v>
      </c>
      <c r="D12" s="368" t="s">
        <v>517</v>
      </c>
      <c r="E12" s="369" t="s">
        <v>462</v>
      </c>
      <c r="F12" s="305" t="s">
        <v>456</v>
      </c>
      <c r="G12" s="305" t="s">
        <v>478</v>
      </c>
      <c r="H12" s="305" t="s">
        <v>445</v>
      </c>
      <c r="I12" s="305" t="s">
        <v>479</v>
      </c>
      <c r="J12" s="305" t="s">
        <v>480</v>
      </c>
      <c r="K12" s="305" t="s">
        <v>481</v>
      </c>
      <c r="L12" s="306">
        <v>196.76</v>
      </c>
      <c r="M12" s="306">
        <v>5312.5199999999995</v>
      </c>
      <c r="N12" s="305">
        <v>27</v>
      </c>
      <c r="O12" s="370">
        <v>11</v>
      </c>
      <c r="P12" s="306">
        <v>2361.12</v>
      </c>
      <c r="Q12" s="352">
        <v>0.44444444444444448</v>
      </c>
      <c r="R12" s="305">
        <v>12</v>
      </c>
      <c r="S12" s="352">
        <v>0.44444444444444442</v>
      </c>
      <c r="T12" s="370">
        <v>4</v>
      </c>
      <c r="U12" s="353">
        <v>0.36363636363636365</v>
      </c>
    </row>
    <row r="13" spans="1:21" ht="14.4" customHeight="1" x14ac:dyDescent="0.3">
      <c r="A13" s="304">
        <v>28</v>
      </c>
      <c r="B13" s="305" t="s">
        <v>367</v>
      </c>
      <c r="C13" s="305">
        <v>89301282</v>
      </c>
      <c r="D13" s="368" t="s">
        <v>517</v>
      </c>
      <c r="E13" s="369" t="s">
        <v>462</v>
      </c>
      <c r="F13" s="305" t="s">
        <v>456</v>
      </c>
      <c r="G13" s="305" t="s">
        <v>478</v>
      </c>
      <c r="H13" s="305" t="s">
        <v>445</v>
      </c>
      <c r="I13" s="305" t="s">
        <v>482</v>
      </c>
      <c r="J13" s="305" t="s">
        <v>480</v>
      </c>
      <c r="K13" s="305" t="s">
        <v>483</v>
      </c>
      <c r="L13" s="306">
        <v>655.86</v>
      </c>
      <c r="M13" s="306">
        <v>655.86</v>
      </c>
      <c r="N13" s="305">
        <v>1</v>
      </c>
      <c r="O13" s="370">
        <v>1</v>
      </c>
      <c r="P13" s="306">
        <v>655.86</v>
      </c>
      <c r="Q13" s="352">
        <v>1</v>
      </c>
      <c r="R13" s="305">
        <v>1</v>
      </c>
      <c r="S13" s="352">
        <v>1</v>
      </c>
      <c r="T13" s="370">
        <v>1</v>
      </c>
      <c r="U13" s="353">
        <v>1</v>
      </c>
    </row>
    <row r="14" spans="1:21" ht="14.4" customHeight="1" x14ac:dyDescent="0.3">
      <c r="A14" s="304">
        <v>28</v>
      </c>
      <c r="B14" s="305" t="s">
        <v>367</v>
      </c>
      <c r="C14" s="305">
        <v>89301282</v>
      </c>
      <c r="D14" s="368" t="s">
        <v>517</v>
      </c>
      <c r="E14" s="369" t="s">
        <v>462</v>
      </c>
      <c r="F14" s="305" t="s">
        <v>456</v>
      </c>
      <c r="G14" s="305" t="s">
        <v>484</v>
      </c>
      <c r="H14" s="305" t="s">
        <v>445</v>
      </c>
      <c r="I14" s="305" t="s">
        <v>485</v>
      </c>
      <c r="J14" s="305" t="s">
        <v>486</v>
      </c>
      <c r="K14" s="305" t="s">
        <v>487</v>
      </c>
      <c r="L14" s="306">
        <v>275.48</v>
      </c>
      <c r="M14" s="306">
        <v>275.48</v>
      </c>
      <c r="N14" s="305">
        <v>1</v>
      </c>
      <c r="O14" s="370">
        <v>0.5</v>
      </c>
      <c r="P14" s="306"/>
      <c r="Q14" s="352">
        <v>0</v>
      </c>
      <c r="R14" s="305"/>
      <c r="S14" s="352">
        <v>0</v>
      </c>
      <c r="T14" s="370"/>
      <c r="U14" s="353">
        <v>0</v>
      </c>
    </row>
    <row r="15" spans="1:21" ht="14.4" customHeight="1" x14ac:dyDescent="0.3">
      <c r="A15" s="304">
        <v>28</v>
      </c>
      <c r="B15" s="305" t="s">
        <v>367</v>
      </c>
      <c r="C15" s="305">
        <v>89301282</v>
      </c>
      <c r="D15" s="368" t="s">
        <v>517</v>
      </c>
      <c r="E15" s="369" t="s">
        <v>462</v>
      </c>
      <c r="F15" s="305" t="s">
        <v>456</v>
      </c>
      <c r="G15" s="305" t="s">
        <v>488</v>
      </c>
      <c r="H15" s="305" t="s">
        <v>366</v>
      </c>
      <c r="I15" s="305" t="s">
        <v>489</v>
      </c>
      <c r="J15" s="305" t="s">
        <v>490</v>
      </c>
      <c r="K15" s="305" t="s">
        <v>491</v>
      </c>
      <c r="L15" s="306">
        <v>63.67</v>
      </c>
      <c r="M15" s="306">
        <v>254.68</v>
      </c>
      <c r="N15" s="305">
        <v>4</v>
      </c>
      <c r="O15" s="370">
        <v>2</v>
      </c>
      <c r="P15" s="306">
        <v>254.68</v>
      </c>
      <c r="Q15" s="352">
        <v>1</v>
      </c>
      <c r="R15" s="305">
        <v>4</v>
      </c>
      <c r="S15" s="352">
        <v>1</v>
      </c>
      <c r="T15" s="370">
        <v>2</v>
      </c>
      <c r="U15" s="353">
        <v>1</v>
      </c>
    </row>
    <row r="16" spans="1:21" ht="14.4" customHeight="1" x14ac:dyDescent="0.3">
      <c r="A16" s="304">
        <v>28</v>
      </c>
      <c r="B16" s="305" t="s">
        <v>367</v>
      </c>
      <c r="C16" s="305">
        <v>89301282</v>
      </c>
      <c r="D16" s="368" t="s">
        <v>517</v>
      </c>
      <c r="E16" s="369" t="s">
        <v>462</v>
      </c>
      <c r="F16" s="305" t="s">
        <v>456</v>
      </c>
      <c r="G16" s="305" t="s">
        <v>492</v>
      </c>
      <c r="H16" s="305" t="s">
        <v>366</v>
      </c>
      <c r="I16" s="305" t="s">
        <v>493</v>
      </c>
      <c r="J16" s="305" t="s">
        <v>431</v>
      </c>
      <c r="K16" s="305" t="s">
        <v>432</v>
      </c>
      <c r="L16" s="306">
        <v>132.34</v>
      </c>
      <c r="M16" s="306">
        <v>132.34</v>
      </c>
      <c r="N16" s="305">
        <v>1</v>
      </c>
      <c r="O16" s="370">
        <v>1</v>
      </c>
      <c r="P16" s="306"/>
      <c r="Q16" s="352">
        <v>0</v>
      </c>
      <c r="R16" s="305"/>
      <c r="S16" s="352">
        <v>0</v>
      </c>
      <c r="T16" s="370"/>
      <c r="U16" s="353">
        <v>0</v>
      </c>
    </row>
    <row r="17" spans="1:21" ht="14.4" customHeight="1" x14ac:dyDescent="0.3">
      <c r="A17" s="304">
        <v>28</v>
      </c>
      <c r="B17" s="305" t="s">
        <v>367</v>
      </c>
      <c r="C17" s="305">
        <v>89301282</v>
      </c>
      <c r="D17" s="368" t="s">
        <v>517</v>
      </c>
      <c r="E17" s="369" t="s">
        <v>462</v>
      </c>
      <c r="F17" s="305" t="s">
        <v>456</v>
      </c>
      <c r="G17" s="305" t="s">
        <v>494</v>
      </c>
      <c r="H17" s="305" t="s">
        <v>445</v>
      </c>
      <c r="I17" s="305" t="s">
        <v>495</v>
      </c>
      <c r="J17" s="305" t="s">
        <v>496</v>
      </c>
      <c r="K17" s="305" t="s">
        <v>497</v>
      </c>
      <c r="L17" s="306">
        <v>50.57</v>
      </c>
      <c r="M17" s="306">
        <v>50.57</v>
      </c>
      <c r="N17" s="305">
        <v>1</v>
      </c>
      <c r="O17" s="370">
        <v>1</v>
      </c>
      <c r="P17" s="306"/>
      <c r="Q17" s="352">
        <v>0</v>
      </c>
      <c r="R17" s="305"/>
      <c r="S17" s="352">
        <v>0</v>
      </c>
      <c r="T17" s="370"/>
      <c r="U17" s="353">
        <v>0</v>
      </c>
    </row>
    <row r="18" spans="1:21" ht="14.4" customHeight="1" x14ac:dyDescent="0.3">
      <c r="A18" s="304">
        <v>28</v>
      </c>
      <c r="B18" s="305" t="s">
        <v>367</v>
      </c>
      <c r="C18" s="305">
        <v>89301282</v>
      </c>
      <c r="D18" s="368" t="s">
        <v>517</v>
      </c>
      <c r="E18" s="369" t="s">
        <v>462</v>
      </c>
      <c r="F18" s="305" t="s">
        <v>456</v>
      </c>
      <c r="G18" s="305" t="s">
        <v>498</v>
      </c>
      <c r="H18" s="305" t="s">
        <v>366</v>
      </c>
      <c r="I18" s="305" t="s">
        <v>499</v>
      </c>
      <c r="J18" s="305" t="s">
        <v>500</v>
      </c>
      <c r="K18" s="305" t="s">
        <v>501</v>
      </c>
      <c r="L18" s="306">
        <v>190.48</v>
      </c>
      <c r="M18" s="306">
        <v>190.48</v>
      </c>
      <c r="N18" s="305">
        <v>1</v>
      </c>
      <c r="O18" s="370">
        <v>0.5</v>
      </c>
      <c r="P18" s="306"/>
      <c r="Q18" s="352">
        <v>0</v>
      </c>
      <c r="R18" s="305"/>
      <c r="S18" s="352">
        <v>0</v>
      </c>
      <c r="T18" s="370"/>
      <c r="U18" s="353">
        <v>0</v>
      </c>
    </row>
    <row r="19" spans="1:21" ht="14.4" customHeight="1" x14ac:dyDescent="0.3">
      <c r="A19" s="304">
        <v>28</v>
      </c>
      <c r="B19" s="305" t="s">
        <v>367</v>
      </c>
      <c r="C19" s="305">
        <v>89301282</v>
      </c>
      <c r="D19" s="368" t="s">
        <v>517</v>
      </c>
      <c r="E19" s="369" t="s">
        <v>462</v>
      </c>
      <c r="F19" s="305" t="s">
        <v>456</v>
      </c>
      <c r="G19" s="305" t="s">
        <v>498</v>
      </c>
      <c r="H19" s="305" t="s">
        <v>366</v>
      </c>
      <c r="I19" s="305" t="s">
        <v>502</v>
      </c>
      <c r="J19" s="305" t="s">
        <v>500</v>
      </c>
      <c r="K19" s="305" t="s">
        <v>503</v>
      </c>
      <c r="L19" s="306">
        <v>612.26</v>
      </c>
      <c r="M19" s="306">
        <v>612.26</v>
      </c>
      <c r="N19" s="305">
        <v>1</v>
      </c>
      <c r="O19" s="370">
        <v>0.5</v>
      </c>
      <c r="P19" s="306"/>
      <c r="Q19" s="352">
        <v>0</v>
      </c>
      <c r="R19" s="305"/>
      <c r="S19" s="352">
        <v>0</v>
      </c>
      <c r="T19" s="370"/>
      <c r="U19" s="353">
        <v>0</v>
      </c>
    </row>
    <row r="20" spans="1:21" ht="14.4" customHeight="1" x14ac:dyDescent="0.3">
      <c r="A20" s="304">
        <v>28</v>
      </c>
      <c r="B20" s="305" t="s">
        <v>367</v>
      </c>
      <c r="C20" s="305">
        <v>89301282</v>
      </c>
      <c r="D20" s="368" t="s">
        <v>517</v>
      </c>
      <c r="E20" s="369" t="s">
        <v>462</v>
      </c>
      <c r="F20" s="305" t="s">
        <v>456</v>
      </c>
      <c r="G20" s="305" t="s">
        <v>504</v>
      </c>
      <c r="H20" s="305" t="s">
        <v>445</v>
      </c>
      <c r="I20" s="305" t="s">
        <v>505</v>
      </c>
      <c r="J20" s="305" t="s">
        <v>506</v>
      </c>
      <c r="K20" s="305" t="s">
        <v>481</v>
      </c>
      <c r="L20" s="306">
        <v>238.81</v>
      </c>
      <c r="M20" s="306">
        <v>238.81</v>
      </c>
      <c r="N20" s="305">
        <v>1</v>
      </c>
      <c r="O20" s="370">
        <v>1</v>
      </c>
      <c r="P20" s="306">
        <v>238.81</v>
      </c>
      <c r="Q20" s="352">
        <v>1</v>
      </c>
      <c r="R20" s="305">
        <v>1</v>
      </c>
      <c r="S20" s="352">
        <v>1</v>
      </c>
      <c r="T20" s="370">
        <v>1</v>
      </c>
      <c r="U20" s="353">
        <v>1</v>
      </c>
    </row>
    <row r="21" spans="1:21" ht="14.4" customHeight="1" x14ac:dyDescent="0.3">
      <c r="A21" s="304">
        <v>28</v>
      </c>
      <c r="B21" s="305" t="s">
        <v>367</v>
      </c>
      <c r="C21" s="305">
        <v>89301282</v>
      </c>
      <c r="D21" s="368" t="s">
        <v>517</v>
      </c>
      <c r="E21" s="369" t="s">
        <v>462</v>
      </c>
      <c r="F21" s="305" t="s">
        <v>456</v>
      </c>
      <c r="G21" s="305" t="s">
        <v>504</v>
      </c>
      <c r="H21" s="305" t="s">
        <v>445</v>
      </c>
      <c r="I21" s="305" t="s">
        <v>505</v>
      </c>
      <c r="J21" s="305" t="s">
        <v>506</v>
      </c>
      <c r="K21" s="305" t="s">
        <v>481</v>
      </c>
      <c r="L21" s="306">
        <v>262.41000000000003</v>
      </c>
      <c r="M21" s="306">
        <v>1574.46</v>
      </c>
      <c r="N21" s="305">
        <v>6</v>
      </c>
      <c r="O21" s="370">
        <v>2</v>
      </c>
      <c r="P21" s="306">
        <v>787.23</v>
      </c>
      <c r="Q21" s="352">
        <v>0.5</v>
      </c>
      <c r="R21" s="305">
        <v>3</v>
      </c>
      <c r="S21" s="352">
        <v>0.5</v>
      </c>
      <c r="T21" s="370">
        <v>1</v>
      </c>
      <c r="U21" s="353">
        <v>0.5</v>
      </c>
    </row>
    <row r="22" spans="1:21" ht="14.4" customHeight="1" x14ac:dyDescent="0.3">
      <c r="A22" s="304">
        <v>28</v>
      </c>
      <c r="B22" s="305" t="s">
        <v>367</v>
      </c>
      <c r="C22" s="305">
        <v>89301282</v>
      </c>
      <c r="D22" s="368" t="s">
        <v>517</v>
      </c>
      <c r="E22" s="369" t="s">
        <v>462</v>
      </c>
      <c r="F22" s="305" t="s">
        <v>456</v>
      </c>
      <c r="G22" s="305" t="s">
        <v>504</v>
      </c>
      <c r="H22" s="305" t="s">
        <v>445</v>
      </c>
      <c r="I22" s="305" t="s">
        <v>507</v>
      </c>
      <c r="J22" s="305" t="s">
        <v>506</v>
      </c>
      <c r="K22" s="305" t="s">
        <v>508</v>
      </c>
      <c r="L22" s="306">
        <v>787.22</v>
      </c>
      <c r="M22" s="306">
        <v>787.22</v>
      </c>
      <c r="N22" s="305">
        <v>1</v>
      </c>
      <c r="O22" s="370">
        <v>1</v>
      </c>
      <c r="P22" s="306">
        <v>787.22</v>
      </c>
      <c r="Q22" s="352">
        <v>1</v>
      </c>
      <c r="R22" s="305">
        <v>1</v>
      </c>
      <c r="S22" s="352">
        <v>1</v>
      </c>
      <c r="T22" s="370">
        <v>1</v>
      </c>
      <c r="U22" s="353">
        <v>1</v>
      </c>
    </row>
    <row r="23" spans="1:21" ht="14.4" customHeight="1" x14ac:dyDescent="0.3">
      <c r="A23" s="304">
        <v>28</v>
      </c>
      <c r="B23" s="305" t="s">
        <v>367</v>
      </c>
      <c r="C23" s="305">
        <v>89301282</v>
      </c>
      <c r="D23" s="368" t="s">
        <v>517</v>
      </c>
      <c r="E23" s="369" t="s">
        <v>462</v>
      </c>
      <c r="F23" s="305" t="s">
        <v>456</v>
      </c>
      <c r="G23" s="305" t="s">
        <v>509</v>
      </c>
      <c r="H23" s="305" t="s">
        <v>445</v>
      </c>
      <c r="I23" s="305" t="s">
        <v>510</v>
      </c>
      <c r="J23" s="305" t="s">
        <v>511</v>
      </c>
      <c r="K23" s="305" t="s">
        <v>512</v>
      </c>
      <c r="L23" s="306">
        <v>678.26</v>
      </c>
      <c r="M23" s="306">
        <v>2713.04</v>
      </c>
      <c r="N23" s="305">
        <v>4</v>
      </c>
      <c r="O23" s="370">
        <v>1</v>
      </c>
      <c r="P23" s="306"/>
      <c r="Q23" s="352">
        <v>0</v>
      </c>
      <c r="R23" s="305"/>
      <c r="S23" s="352">
        <v>0</v>
      </c>
      <c r="T23" s="370"/>
      <c r="U23" s="353">
        <v>0</v>
      </c>
    </row>
    <row r="24" spans="1:21" ht="14.4" customHeight="1" thickBot="1" x14ac:dyDescent="0.35">
      <c r="A24" s="310">
        <v>28</v>
      </c>
      <c r="B24" s="311" t="s">
        <v>367</v>
      </c>
      <c r="C24" s="311">
        <v>89301282</v>
      </c>
      <c r="D24" s="371" t="s">
        <v>517</v>
      </c>
      <c r="E24" s="372" t="s">
        <v>462</v>
      </c>
      <c r="F24" s="311" t="s">
        <v>456</v>
      </c>
      <c r="G24" s="311" t="s">
        <v>513</v>
      </c>
      <c r="H24" s="311" t="s">
        <v>366</v>
      </c>
      <c r="I24" s="311" t="s">
        <v>514</v>
      </c>
      <c r="J24" s="311" t="s">
        <v>515</v>
      </c>
      <c r="K24" s="311" t="s">
        <v>516</v>
      </c>
      <c r="L24" s="312">
        <v>57.85</v>
      </c>
      <c r="M24" s="312">
        <v>115.7</v>
      </c>
      <c r="N24" s="311">
        <v>2</v>
      </c>
      <c r="O24" s="373">
        <v>1</v>
      </c>
      <c r="P24" s="312">
        <v>115.7</v>
      </c>
      <c r="Q24" s="322">
        <v>1</v>
      </c>
      <c r="R24" s="311">
        <v>2</v>
      </c>
      <c r="S24" s="322">
        <v>1</v>
      </c>
      <c r="T24" s="373">
        <v>1</v>
      </c>
      <c r="U24" s="35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16" t="s">
        <v>518</v>
      </c>
      <c r="B1" s="216"/>
      <c r="C1" s="216"/>
      <c r="D1" s="216"/>
      <c r="E1" s="216"/>
      <c r="F1" s="216"/>
    </row>
    <row r="2" spans="1:6" ht="14.4" customHeight="1" thickBot="1" x14ac:dyDescent="0.35">
      <c r="A2" s="258" t="s">
        <v>185</v>
      </c>
      <c r="B2" s="89"/>
      <c r="C2" s="90"/>
      <c r="D2" s="91"/>
      <c r="E2" s="90"/>
      <c r="F2" s="91"/>
    </row>
    <row r="3" spans="1:6" ht="14.4" customHeight="1" thickBot="1" x14ac:dyDescent="0.35">
      <c r="A3" s="158"/>
      <c r="B3" s="217" t="s">
        <v>153</v>
      </c>
      <c r="C3" s="218"/>
      <c r="D3" s="219" t="s">
        <v>152</v>
      </c>
      <c r="E3" s="218"/>
      <c r="F3" s="119" t="s">
        <v>6</v>
      </c>
    </row>
    <row r="4" spans="1:6" ht="14.4" customHeight="1" thickBot="1" x14ac:dyDescent="0.35">
      <c r="A4" s="316" t="s">
        <v>176</v>
      </c>
      <c r="B4" s="317" t="s">
        <v>17</v>
      </c>
      <c r="C4" s="318" t="s">
        <v>5</v>
      </c>
      <c r="D4" s="317" t="s">
        <v>17</v>
      </c>
      <c r="E4" s="318" t="s">
        <v>5</v>
      </c>
      <c r="F4" s="319" t="s">
        <v>17</v>
      </c>
    </row>
    <row r="5" spans="1:6" ht="14.4" customHeight="1" thickBot="1" x14ac:dyDescent="0.35">
      <c r="A5" s="331" t="s">
        <v>462</v>
      </c>
      <c r="B5" s="296"/>
      <c r="C5" s="320">
        <v>0</v>
      </c>
      <c r="D5" s="296">
        <v>13485.390000000001</v>
      </c>
      <c r="E5" s="320">
        <v>1</v>
      </c>
      <c r="F5" s="297">
        <v>13485.390000000001</v>
      </c>
    </row>
    <row r="6" spans="1:6" ht="14.4" customHeight="1" thickBot="1" x14ac:dyDescent="0.35">
      <c r="A6" s="327" t="s">
        <v>6</v>
      </c>
      <c r="B6" s="328"/>
      <c r="C6" s="329">
        <v>0</v>
      </c>
      <c r="D6" s="328">
        <v>13485.390000000001</v>
      </c>
      <c r="E6" s="329">
        <v>1</v>
      </c>
      <c r="F6" s="330">
        <v>13485.390000000001</v>
      </c>
    </row>
    <row r="7" spans="1:6" ht="14.4" customHeight="1" thickBot="1" x14ac:dyDescent="0.35"/>
    <row r="8" spans="1:6" ht="14.4" customHeight="1" x14ac:dyDescent="0.3">
      <c r="A8" s="377" t="s">
        <v>519</v>
      </c>
      <c r="B8" s="302"/>
      <c r="C8" s="321">
        <v>0</v>
      </c>
      <c r="D8" s="302">
        <v>7043.07</v>
      </c>
      <c r="E8" s="321">
        <v>1</v>
      </c>
      <c r="F8" s="303">
        <v>7043.07</v>
      </c>
    </row>
    <row r="9" spans="1:6" ht="14.4" customHeight="1" x14ac:dyDescent="0.3">
      <c r="A9" s="378" t="s">
        <v>520</v>
      </c>
      <c r="B9" s="308"/>
      <c r="C9" s="352">
        <v>0</v>
      </c>
      <c r="D9" s="308">
        <v>2713.04</v>
      </c>
      <c r="E9" s="352">
        <v>1</v>
      </c>
      <c r="F9" s="309">
        <v>2713.04</v>
      </c>
    </row>
    <row r="10" spans="1:6" ht="14.4" customHeight="1" x14ac:dyDescent="0.3">
      <c r="A10" s="378" t="s">
        <v>521</v>
      </c>
      <c r="B10" s="308"/>
      <c r="C10" s="352">
        <v>0</v>
      </c>
      <c r="D10" s="308">
        <v>2600.4899999999998</v>
      </c>
      <c r="E10" s="352">
        <v>1</v>
      </c>
      <c r="F10" s="309">
        <v>2600.4899999999998</v>
      </c>
    </row>
    <row r="11" spans="1:6" ht="14.4" customHeight="1" x14ac:dyDescent="0.3">
      <c r="A11" s="378" t="s">
        <v>522</v>
      </c>
      <c r="B11" s="308"/>
      <c r="C11" s="352">
        <v>0</v>
      </c>
      <c r="D11" s="308">
        <v>802.74</v>
      </c>
      <c r="E11" s="352">
        <v>1</v>
      </c>
      <c r="F11" s="309">
        <v>802.74</v>
      </c>
    </row>
    <row r="12" spans="1:6" ht="14.4" customHeight="1" x14ac:dyDescent="0.3">
      <c r="A12" s="378" t="s">
        <v>523</v>
      </c>
      <c r="B12" s="308"/>
      <c r="C12" s="352">
        <v>0</v>
      </c>
      <c r="D12" s="308">
        <v>275.48</v>
      </c>
      <c r="E12" s="352">
        <v>1</v>
      </c>
      <c r="F12" s="309">
        <v>275.48</v>
      </c>
    </row>
    <row r="13" spans="1:6" ht="14.4" customHeight="1" thickBot="1" x14ac:dyDescent="0.35">
      <c r="A13" s="379" t="s">
        <v>524</v>
      </c>
      <c r="B13" s="374"/>
      <c r="C13" s="375">
        <v>0</v>
      </c>
      <c r="D13" s="374">
        <v>50.57</v>
      </c>
      <c r="E13" s="375">
        <v>1</v>
      </c>
      <c r="F13" s="376">
        <v>50.57</v>
      </c>
    </row>
    <row r="14" spans="1:6" ht="14.4" customHeight="1" thickBot="1" x14ac:dyDescent="0.35">
      <c r="A14" s="327" t="s">
        <v>6</v>
      </c>
      <c r="B14" s="328"/>
      <c r="C14" s="329">
        <v>0</v>
      </c>
      <c r="D14" s="328">
        <v>13485.39</v>
      </c>
      <c r="E14" s="329">
        <v>1</v>
      </c>
      <c r="F14" s="330">
        <v>13485.39</v>
      </c>
    </row>
  </sheetData>
  <mergeCells count="3">
    <mergeCell ref="A1:F1"/>
    <mergeCell ref="B3:C3"/>
    <mergeCell ref="D3:E3"/>
  </mergeCells>
  <conditionalFormatting sqref="C5:C1048576">
    <cfRule type="cellIs" dxfId="21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8.88671875" style="94" customWidth="1"/>
    <col min="8" max="8" width="6.77734375" style="87" customWidth="1"/>
    <col min="9" max="9" width="6.6640625" style="94" customWidth="1"/>
    <col min="10" max="10" width="8.88671875" style="94" customWidth="1"/>
    <col min="11" max="11" width="6.77734375" style="87" customWidth="1"/>
    <col min="12" max="12" width="6.6640625" style="94" customWidth="1"/>
    <col min="13" max="13" width="8.88671875" style="94" customWidth="1"/>
    <col min="14" max="16384" width="8.88671875" style="65"/>
  </cols>
  <sheetData>
    <row r="1" spans="1:13" ht="18.600000000000001" customHeight="1" thickBot="1" x14ac:dyDescent="0.4">
      <c r="A1" s="216" t="s">
        <v>161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82"/>
      <c r="M1" s="182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3"/>
      <c r="G2" s="93"/>
      <c r="H2" s="159"/>
      <c r="I2" s="93"/>
      <c r="J2" s="93"/>
      <c r="K2" s="159"/>
      <c r="L2" s="93"/>
    </row>
    <row r="3" spans="1:13" ht="14.4" customHeight="1" thickBot="1" x14ac:dyDescent="0.35">
      <c r="E3" s="118" t="s">
        <v>151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53</v>
      </c>
      <c r="J3" s="52">
        <f>SUBTOTAL(9,J6:J1048576)</f>
        <v>13485.39</v>
      </c>
      <c r="K3" s="53">
        <f>IF(M3=0,0,J3/M3)</f>
        <v>1</v>
      </c>
      <c r="L3" s="52">
        <f>SUBTOTAL(9,L6:L1048576)</f>
        <v>53</v>
      </c>
      <c r="M3" s="54">
        <f>SUBTOTAL(9,M6:M1048576)</f>
        <v>13485.39</v>
      </c>
    </row>
    <row r="4" spans="1:13" ht="14.4" customHeight="1" thickBot="1" x14ac:dyDescent="0.35">
      <c r="A4" s="50"/>
      <c r="B4" s="50"/>
      <c r="C4" s="50"/>
      <c r="D4" s="50"/>
      <c r="E4" s="51"/>
      <c r="F4" s="220" t="s">
        <v>153</v>
      </c>
      <c r="G4" s="221"/>
      <c r="H4" s="222"/>
      <c r="I4" s="223" t="s">
        <v>152</v>
      </c>
      <c r="J4" s="221"/>
      <c r="K4" s="222"/>
      <c r="L4" s="224" t="s">
        <v>6</v>
      </c>
      <c r="M4" s="225"/>
    </row>
    <row r="5" spans="1:13" ht="14.4" customHeight="1" thickBot="1" x14ac:dyDescent="0.35">
      <c r="A5" s="316" t="s">
        <v>160</v>
      </c>
      <c r="B5" s="332" t="s">
        <v>155</v>
      </c>
      <c r="C5" s="332" t="s">
        <v>93</v>
      </c>
      <c r="D5" s="332" t="s">
        <v>156</v>
      </c>
      <c r="E5" s="332" t="s">
        <v>157</v>
      </c>
      <c r="F5" s="333" t="s">
        <v>32</v>
      </c>
      <c r="G5" s="333" t="s">
        <v>17</v>
      </c>
      <c r="H5" s="318" t="s">
        <v>158</v>
      </c>
      <c r="I5" s="317" t="s">
        <v>32</v>
      </c>
      <c r="J5" s="333" t="s">
        <v>17</v>
      </c>
      <c r="K5" s="318" t="s">
        <v>158</v>
      </c>
      <c r="L5" s="317" t="s">
        <v>32</v>
      </c>
      <c r="M5" s="334" t="s">
        <v>17</v>
      </c>
    </row>
    <row r="6" spans="1:13" ht="14.4" customHeight="1" x14ac:dyDescent="0.3">
      <c r="A6" s="298" t="s">
        <v>462</v>
      </c>
      <c r="B6" s="299" t="s">
        <v>525</v>
      </c>
      <c r="C6" s="299" t="s">
        <v>499</v>
      </c>
      <c r="D6" s="299" t="s">
        <v>500</v>
      </c>
      <c r="E6" s="299" t="s">
        <v>501</v>
      </c>
      <c r="F6" s="302"/>
      <c r="G6" s="302"/>
      <c r="H6" s="321">
        <v>0</v>
      </c>
      <c r="I6" s="302">
        <v>1</v>
      </c>
      <c r="J6" s="302">
        <v>190.48</v>
      </c>
      <c r="K6" s="321">
        <v>1</v>
      </c>
      <c r="L6" s="302">
        <v>1</v>
      </c>
      <c r="M6" s="303">
        <v>190.48</v>
      </c>
    </row>
    <row r="7" spans="1:13" ht="14.4" customHeight="1" x14ac:dyDescent="0.3">
      <c r="A7" s="304" t="s">
        <v>462</v>
      </c>
      <c r="B7" s="305" t="s">
        <v>525</v>
      </c>
      <c r="C7" s="305" t="s">
        <v>502</v>
      </c>
      <c r="D7" s="305" t="s">
        <v>500</v>
      </c>
      <c r="E7" s="305" t="s">
        <v>503</v>
      </c>
      <c r="F7" s="308"/>
      <c r="G7" s="308"/>
      <c r="H7" s="352">
        <v>0</v>
      </c>
      <c r="I7" s="308">
        <v>1</v>
      </c>
      <c r="J7" s="308">
        <v>612.26</v>
      </c>
      <c r="K7" s="352">
        <v>1</v>
      </c>
      <c r="L7" s="308">
        <v>1</v>
      </c>
      <c r="M7" s="309">
        <v>612.26</v>
      </c>
    </row>
    <row r="8" spans="1:13" ht="14.4" customHeight="1" x14ac:dyDescent="0.3">
      <c r="A8" s="304" t="s">
        <v>462</v>
      </c>
      <c r="B8" s="305" t="s">
        <v>526</v>
      </c>
      <c r="C8" s="305" t="s">
        <v>479</v>
      </c>
      <c r="D8" s="305" t="s">
        <v>480</v>
      </c>
      <c r="E8" s="305" t="s">
        <v>481</v>
      </c>
      <c r="F8" s="308"/>
      <c r="G8" s="308"/>
      <c r="H8" s="352">
        <v>0</v>
      </c>
      <c r="I8" s="308">
        <v>36</v>
      </c>
      <c r="J8" s="308">
        <v>6387.21</v>
      </c>
      <c r="K8" s="352">
        <v>1</v>
      </c>
      <c r="L8" s="308">
        <v>36</v>
      </c>
      <c r="M8" s="309">
        <v>6387.21</v>
      </c>
    </row>
    <row r="9" spans="1:13" ht="14.4" customHeight="1" x14ac:dyDescent="0.3">
      <c r="A9" s="304" t="s">
        <v>462</v>
      </c>
      <c r="B9" s="305" t="s">
        <v>526</v>
      </c>
      <c r="C9" s="305" t="s">
        <v>482</v>
      </c>
      <c r="D9" s="305" t="s">
        <v>480</v>
      </c>
      <c r="E9" s="305" t="s">
        <v>483</v>
      </c>
      <c r="F9" s="308"/>
      <c r="G9" s="308"/>
      <c r="H9" s="352">
        <v>0</v>
      </c>
      <c r="I9" s="308">
        <v>1</v>
      </c>
      <c r="J9" s="308">
        <v>655.86</v>
      </c>
      <c r="K9" s="352">
        <v>1</v>
      </c>
      <c r="L9" s="308">
        <v>1</v>
      </c>
      <c r="M9" s="309">
        <v>655.86</v>
      </c>
    </row>
    <row r="10" spans="1:13" ht="14.4" customHeight="1" x14ac:dyDescent="0.3">
      <c r="A10" s="304" t="s">
        <v>462</v>
      </c>
      <c r="B10" s="305" t="s">
        <v>527</v>
      </c>
      <c r="C10" s="305" t="s">
        <v>505</v>
      </c>
      <c r="D10" s="305" t="s">
        <v>506</v>
      </c>
      <c r="E10" s="305" t="s">
        <v>481</v>
      </c>
      <c r="F10" s="308"/>
      <c r="G10" s="308"/>
      <c r="H10" s="352">
        <v>0</v>
      </c>
      <c r="I10" s="308">
        <v>7</v>
      </c>
      <c r="J10" s="308">
        <v>1813.27</v>
      </c>
      <c r="K10" s="352">
        <v>1</v>
      </c>
      <c r="L10" s="308">
        <v>7</v>
      </c>
      <c r="M10" s="309">
        <v>1813.27</v>
      </c>
    </row>
    <row r="11" spans="1:13" ht="14.4" customHeight="1" x14ac:dyDescent="0.3">
      <c r="A11" s="304" t="s">
        <v>462</v>
      </c>
      <c r="B11" s="305" t="s">
        <v>527</v>
      </c>
      <c r="C11" s="305" t="s">
        <v>507</v>
      </c>
      <c r="D11" s="305" t="s">
        <v>506</v>
      </c>
      <c r="E11" s="305" t="s">
        <v>508</v>
      </c>
      <c r="F11" s="308"/>
      <c r="G11" s="308"/>
      <c r="H11" s="352">
        <v>0</v>
      </c>
      <c r="I11" s="308">
        <v>1</v>
      </c>
      <c r="J11" s="308">
        <v>787.22</v>
      </c>
      <c r="K11" s="352">
        <v>1</v>
      </c>
      <c r="L11" s="308">
        <v>1</v>
      </c>
      <c r="M11" s="309">
        <v>787.22</v>
      </c>
    </row>
    <row r="12" spans="1:13" ht="14.4" customHeight="1" x14ac:dyDescent="0.3">
      <c r="A12" s="304" t="s">
        <v>462</v>
      </c>
      <c r="B12" s="305" t="s">
        <v>528</v>
      </c>
      <c r="C12" s="305" t="s">
        <v>495</v>
      </c>
      <c r="D12" s="305" t="s">
        <v>496</v>
      </c>
      <c r="E12" s="305" t="s">
        <v>497</v>
      </c>
      <c r="F12" s="308"/>
      <c r="G12" s="308"/>
      <c r="H12" s="352">
        <v>0</v>
      </c>
      <c r="I12" s="308">
        <v>1</v>
      </c>
      <c r="J12" s="308">
        <v>50.57</v>
      </c>
      <c r="K12" s="352">
        <v>1</v>
      </c>
      <c r="L12" s="308">
        <v>1</v>
      </c>
      <c r="M12" s="309">
        <v>50.57</v>
      </c>
    </row>
    <row r="13" spans="1:13" ht="14.4" customHeight="1" x14ac:dyDescent="0.3">
      <c r="A13" s="304" t="s">
        <v>462</v>
      </c>
      <c r="B13" s="305" t="s">
        <v>529</v>
      </c>
      <c r="C13" s="305" t="s">
        <v>510</v>
      </c>
      <c r="D13" s="305" t="s">
        <v>511</v>
      </c>
      <c r="E13" s="305" t="s">
        <v>512</v>
      </c>
      <c r="F13" s="308"/>
      <c r="G13" s="308"/>
      <c r="H13" s="352">
        <v>0</v>
      </c>
      <c r="I13" s="308">
        <v>4</v>
      </c>
      <c r="J13" s="308">
        <v>2713.04</v>
      </c>
      <c r="K13" s="352">
        <v>1</v>
      </c>
      <c r="L13" s="308">
        <v>4</v>
      </c>
      <c r="M13" s="309">
        <v>2713.04</v>
      </c>
    </row>
    <row r="14" spans="1:13" ht="14.4" customHeight="1" thickBot="1" x14ac:dyDescent="0.35">
      <c r="A14" s="310" t="s">
        <v>462</v>
      </c>
      <c r="B14" s="311" t="s">
        <v>530</v>
      </c>
      <c r="C14" s="311" t="s">
        <v>485</v>
      </c>
      <c r="D14" s="311" t="s">
        <v>486</v>
      </c>
      <c r="E14" s="311" t="s">
        <v>487</v>
      </c>
      <c r="F14" s="314"/>
      <c r="G14" s="314"/>
      <c r="H14" s="322">
        <v>0</v>
      </c>
      <c r="I14" s="314">
        <v>1</v>
      </c>
      <c r="J14" s="314">
        <v>275.48</v>
      </c>
      <c r="K14" s="322">
        <v>1</v>
      </c>
      <c r="L14" s="314">
        <v>1</v>
      </c>
      <c r="M14" s="315">
        <v>275.48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20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09" t="s">
        <v>170</v>
      </c>
      <c r="B1" s="210"/>
      <c r="C1" s="210"/>
      <c r="D1" s="210"/>
      <c r="E1" s="210"/>
      <c r="F1" s="210"/>
      <c r="G1" s="183"/>
    </row>
    <row r="2" spans="1:8" ht="14.4" customHeight="1" thickBot="1" x14ac:dyDescent="0.35">
      <c r="A2" s="258" t="s">
        <v>185</v>
      </c>
      <c r="B2" s="92"/>
      <c r="C2" s="92"/>
      <c r="D2" s="92"/>
      <c r="E2" s="92"/>
      <c r="F2" s="92"/>
    </row>
    <row r="3" spans="1:8" ht="14.4" customHeight="1" thickBot="1" x14ac:dyDescent="0.35">
      <c r="A3" s="120" t="s">
        <v>0</v>
      </c>
      <c r="B3" s="121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287" t="s">
        <v>365</v>
      </c>
      <c r="B4" s="288" t="s">
        <v>366</v>
      </c>
      <c r="C4" s="289" t="s">
        <v>367</v>
      </c>
      <c r="D4" s="289" t="s">
        <v>366</v>
      </c>
      <c r="E4" s="289" t="s">
        <v>366</v>
      </c>
      <c r="F4" s="290" t="s">
        <v>366</v>
      </c>
      <c r="G4" s="289" t="s">
        <v>366</v>
      </c>
      <c r="H4" s="289" t="s">
        <v>91</v>
      </c>
    </row>
    <row r="5" spans="1:8" ht="14.4" customHeight="1" x14ac:dyDescent="0.3">
      <c r="A5" s="287" t="s">
        <v>365</v>
      </c>
      <c r="B5" s="288" t="s">
        <v>531</v>
      </c>
      <c r="C5" s="289" t="s">
        <v>532</v>
      </c>
      <c r="D5" s="289">
        <v>28725.756930378808</v>
      </c>
      <c r="E5" s="289">
        <v>13266.72</v>
      </c>
      <c r="F5" s="290">
        <v>0.46184057158716096</v>
      </c>
      <c r="G5" s="289">
        <v>-15459.036930378808</v>
      </c>
      <c r="H5" s="289" t="s">
        <v>2</v>
      </c>
    </row>
    <row r="6" spans="1:8" ht="14.4" customHeight="1" x14ac:dyDescent="0.3">
      <c r="A6" s="287" t="s">
        <v>365</v>
      </c>
      <c r="B6" s="288" t="s">
        <v>533</v>
      </c>
      <c r="C6" s="289" t="s">
        <v>534</v>
      </c>
      <c r="D6" s="289">
        <v>92996.184123132844</v>
      </c>
      <c r="E6" s="289">
        <v>89239.420000000013</v>
      </c>
      <c r="F6" s="290">
        <v>0.95960302932259423</v>
      </c>
      <c r="G6" s="289">
        <v>-3756.7641231328307</v>
      </c>
      <c r="H6" s="289" t="s">
        <v>2</v>
      </c>
    </row>
    <row r="7" spans="1:8" ht="14.4" customHeight="1" x14ac:dyDescent="0.3">
      <c r="A7" s="287" t="s">
        <v>365</v>
      </c>
      <c r="B7" s="288" t="s">
        <v>535</v>
      </c>
      <c r="C7" s="289" t="s">
        <v>536</v>
      </c>
      <c r="D7" s="289">
        <v>58318.718930453157</v>
      </c>
      <c r="E7" s="289">
        <v>58804.090000000004</v>
      </c>
      <c r="F7" s="290">
        <v>1.0083227320223831</v>
      </c>
      <c r="G7" s="289">
        <v>485.37106954684714</v>
      </c>
      <c r="H7" s="289" t="s">
        <v>2</v>
      </c>
    </row>
    <row r="8" spans="1:8" ht="14.4" customHeight="1" x14ac:dyDescent="0.3">
      <c r="A8" s="287" t="s">
        <v>365</v>
      </c>
      <c r="B8" s="288" t="s">
        <v>537</v>
      </c>
      <c r="C8" s="289" t="s">
        <v>538</v>
      </c>
      <c r="D8" s="289">
        <v>12718.083648356145</v>
      </c>
      <c r="E8" s="289">
        <v>3937</v>
      </c>
      <c r="F8" s="290">
        <v>0.30955921574779627</v>
      </c>
      <c r="G8" s="289">
        <v>-8781.0836483561452</v>
      </c>
      <c r="H8" s="289" t="s">
        <v>2</v>
      </c>
    </row>
    <row r="9" spans="1:8" ht="14.4" customHeight="1" x14ac:dyDescent="0.3">
      <c r="A9" s="287" t="s">
        <v>365</v>
      </c>
      <c r="B9" s="288" t="s">
        <v>539</v>
      </c>
      <c r="C9" s="289" t="s">
        <v>540</v>
      </c>
      <c r="D9" s="289">
        <v>5028.9936086764446</v>
      </c>
      <c r="E9" s="289">
        <v>8465.74</v>
      </c>
      <c r="F9" s="290">
        <v>1.6833865100552503</v>
      </c>
      <c r="G9" s="289">
        <v>3436.7463913235551</v>
      </c>
      <c r="H9" s="289" t="s">
        <v>2</v>
      </c>
    </row>
    <row r="10" spans="1:8" ht="14.4" customHeight="1" x14ac:dyDescent="0.3">
      <c r="A10" s="287" t="s">
        <v>365</v>
      </c>
      <c r="B10" s="288" t="s">
        <v>6</v>
      </c>
      <c r="C10" s="289" t="s">
        <v>367</v>
      </c>
      <c r="D10" s="289">
        <v>1295911.7661826173</v>
      </c>
      <c r="E10" s="289">
        <v>173712.97</v>
      </c>
      <c r="F10" s="290">
        <v>0.13404691162864302</v>
      </c>
      <c r="G10" s="289">
        <v>-1122198.7961826173</v>
      </c>
      <c r="H10" s="289" t="s">
        <v>372</v>
      </c>
    </row>
    <row r="12" spans="1:8" ht="14.4" customHeight="1" x14ac:dyDescent="0.3">
      <c r="A12" s="287" t="s">
        <v>365</v>
      </c>
      <c r="B12" s="288" t="s">
        <v>366</v>
      </c>
      <c r="C12" s="289" t="s">
        <v>367</v>
      </c>
      <c r="D12" s="289" t="s">
        <v>366</v>
      </c>
      <c r="E12" s="289" t="s">
        <v>366</v>
      </c>
      <c r="F12" s="290" t="s">
        <v>366</v>
      </c>
      <c r="G12" s="289" t="s">
        <v>366</v>
      </c>
      <c r="H12" s="289" t="s">
        <v>91</v>
      </c>
    </row>
    <row r="13" spans="1:8" ht="14.4" customHeight="1" x14ac:dyDescent="0.3">
      <c r="A13" s="287" t="s">
        <v>373</v>
      </c>
      <c r="B13" s="288" t="s">
        <v>531</v>
      </c>
      <c r="C13" s="289" t="s">
        <v>532</v>
      </c>
      <c r="D13" s="289">
        <v>24753.269951489099</v>
      </c>
      <c r="E13" s="289">
        <v>11608.109999999999</v>
      </c>
      <c r="F13" s="290">
        <v>0.46895258778938342</v>
      </c>
      <c r="G13" s="289">
        <v>-13145.1599514891</v>
      </c>
      <c r="H13" s="289" t="s">
        <v>2</v>
      </c>
    </row>
    <row r="14" spans="1:8" ht="14.4" customHeight="1" x14ac:dyDescent="0.3">
      <c r="A14" s="287" t="s">
        <v>373</v>
      </c>
      <c r="B14" s="288" t="s">
        <v>533</v>
      </c>
      <c r="C14" s="289" t="s">
        <v>534</v>
      </c>
      <c r="D14" s="289">
        <v>31551.809340646938</v>
      </c>
      <c r="E14" s="289">
        <v>15049.029999999997</v>
      </c>
      <c r="F14" s="290">
        <v>0.47696250435352788</v>
      </c>
      <c r="G14" s="289">
        <v>-16502.779340646943</v>
      </c>
      <c r="H14" s="289" t="s">
        <v>2</v>
      </c>
    </row>
    <row r="15" spans="1:8" ht="14.4" customHeight="1" x14ac:dyDescent="0.3">
      <c r="A15" s="287" t="s">
        <v>373</v>
      </c>
      <c r="B15" s="288" t="s">
        <v>537</v>
      </c>
      <c r="C15" s="289" t="s">
        <v>538</v>
      </c>
      <c r="D15" s="289">
        <v>8867.9218371984334</v>
      </c>
      <c r="E15" s="289">
        <v>3549</v>
      </c>
      <c r="F15" s="290">
        <v>0.40020650442733324</v>
      </c>
      <c r="G15" s="289">
        <v>-5318.9218371984334</v>
      </c>
      <c r="H15" s="289" t="s">
        <v>2</v>
      </c>
    </row>
    <row r="16" spans="1:8" ht="14.4" customHeight="1" x14ac:dyDescent="0.3">
      <c r="A16" s="287" t="s">
        <v>373</v>
      </c>
      <c r="B16" s="288" t="s">
        <v>539</v>
      </c>
      <c r="C16" s="289" t="s">
        <v>540</v>
      </c>
      <c r="D16" s="289">
        <v>1674.6591542519302</v>
      </c>
      <c r="E16" s="289">
        <v>3471.74</v>
      </c>
      <c r="F16" s="290">
        <v>2.0731024526306219</v>
      </c>
      <c r="G16" s="289">
        <v>1797.0808457480696</v>
      </c>
      <c r="H16" s="289" t="s">
        <v>2</v>
      </c>
    </row>
    <row r="17" spans="1:8" ht="14.4" customHeight="1" x14ac:dyDescent="0.3">
      <c r="A17" s="287" t="s">
        <v>373</v>
      </c>
      <c r="B17" s="288" t="s">
        <v>6</v>
      </c>
      <c r="C17" s="289" t="s">
        <v>374</v>
      </c>
      <c r="D17" s="289">
        <v>90423.10496636531</v>
      </c>
      <c r="E17" s="289">
        <v>33677.879999999997</v>
      </c>
      <c r="F17" s="290">
        <v>0.37244772796208625</v>
      </c>
      <c r="G17" s="289">
        <v>-56745.224966365313</v>
      </c>
      <c r="H17" s="289" t="s">
        <v>375</v>
      </c>
    </row>
    <row r="18" spans="1:8" ht="14.4" customHeight="1" x14ac:dyDescent="0.3">
      <c r="A18" s="287" t="s">
        <v>366</v>
      </c>
      <c r="B18" s="288" t="s">
        <v>366</v>
      </c>
      <c r="C18" s="289" t="s">
        <v>366</v>
      </c>
      <c r="D18" s="289" t="s">
        <v>366</v>
      </c>
      <c r="E18" s="289" t="s">
        <v>366</v>
      </c>
      <c r="F18" s="290" t="s">
        <v>366</v>
      </c>
      <c r="G18" s="289" t="s">
        <v>366</v>
      </c>
      <c r="H18" s="289" t="s">
        <v>376</v>
      </c>
    </row>
    <row r="19" spans="1:8" ht="14.4" customHeight="1" x14ac:dyDescent="0.3">
      <c r="A19" s="287" t="s">
        <v>377</v>
      </c>
      <c r="B19" s="288" t="s">
        <v>531</v>
      </c>
      <c r="C19" s="289" t="s">
        <v>532</v>
      </c>
      <c r="D19" s="289">
        <v>3972.4869788897126</v>
      </c>
      <c r="E19" s="289">
        <v>1658.6100000000001</v>
      </c>
      <c r="F19" s="290">
        <v>0.41752433898816005</v>
      </c>
      <c r="G19" s="289">
        <v>-2313.8769788897125</v>
      </c>
      <c r="H19" s="289" t="s">
        <v>2</v>
      </c>
    </row>
    <row r="20" spans="1:8" ht="14.4" customHeight="1" x14ac:dyDescent="0.3">
      <c r="A20" s="287" t="s">
        <v>377</v>
      </c>
      <c r="B20" s="288" t="s">
        <v>533</v>
      </c>
      <c r="C20" s="289" t="s">
        <v>534</v>
      </c>
      <c r="D20" s="289">
        <v>61444.374782485917</v>
      </c>
      <c r="E20" s="289">
        <v>74190.390000000014</v>
      </c>
      <c r="F20" s="290">
        <v>1.207439904183828</v>
      </c>
      <c r="G20" s="289">
        <v>12746.015217514097</v>
      </c>
      <c r="H20" s="289" t="s">
        <v>2</v>
      </c>
    </row>
    <row r="21" spans="1:8" ht="14.4" customHeight="1" x14ac:dyDescent="0.3">
      <c r="A21" s="287" t="s">
        <v>377</v>
      </c>
      <c r="B21" s="288" t="s">
        <v>535</v>
      </c>
      <c r="C21" s="289" t="s">
        <v>536</v>
      </c>
      <c r="D21" s="289">
        <v>58318.718930453157</v>
      </c>
      <c r="E21" s="289">
        <v>58804.090000000004</v>
      </c>
      <c r="F21" s="290">
        <v>1.0083227320223831</v>
      </c>
      <c r="G21" s="289">
        <v>485.37106954684714</v>
      </c>
      <c r="H21" s="289" t="s">
        <v>2</v>
      </c>
    </row>
    <row r="22" spans="1:8" ht="14.4" customHeight="1" x14ac:dyDescent="0.3">
      <c r="A22" s="287" t="s">
        <v>377</v>
      </c>
      <c r="B22" s="288" t="s">
        <v>537</v>
      </c>
      <c r="C22" s="289" t="s">
        <v>538</v>
      </c>
      <c r="D22" s="289">
        <v>3850.1618111577131</v>
      </c>
      <c r="E22" s="289">
        <v>388</v>
      </c>
      <c r="F22" s="290">
        <v>0.10077498532024852</v>
      </c>
      <c r="G22" s="289">
        <v>-3462.1618111577131</v>
      </c>
      <c r="H22" s="289" t="s">
        <v>2</v>
      </c>
    </row>
    <row r="23" spans="1:8" ht="14.4" customHeight="1" x14ac:dyDescent="0.3">
      <c r="A23" s="287" t="s">
        <v>377</v>
      </c>
      <c r="B23" s="288" t="s">
        <v>539</v>
      </c>
      <c r="C23" s="289" t="s">
        <v>540</v>
      </c>
      <c r="D23" s="289">
        <v>3354.3344544245142</v>
      </c>
      <c r="E23" s="289">
        <v>4994</v>
      </c>
      <c r="F23" s="290">
        <v>1.4888199336869032</v>
      </c>
      <c r="G23" s="289">
        <v>1639.6655455754858</v>
      </c>
      <c r="H23" s="289" t="s">
        <v>2</v>
      </c>
    </row>
    <row r="24" spans="1:8" ht="14.4" customHeight="1" x14ac:dyDescent="0.3">
      <c r="A24" s="287" t="s">
        <v>377</v>
      </c>
      <c r="B24" s="288" t="s">
        <v>6</v>
      </c>
      <c r="C24" s="289" t="s">
        <v>378</v>
      </c>
      <c r="D24" s="289">
        <v>1205488.6612162518</v>
      </c>
      <c r="E24" s="289">
        <v>140035.09000000003</v>
      </c>
      <c r="F24" s="290">
        <v>0.11616458495653924</v>
      </c>
      <c r="G24" s="289">
        <v>-1065453.5712162517</v>
      </c>
      <c r="H24" s="289" t="s">
        <v>375</v>
      </c>
    </row>
    <row r="25" spans="1:8" ht="14.4" customHeight="1" x14ac:dyDescent="0.3">
      <c r="A25" s="287" t="s">
        <v>366</v>
      </c>
      <c r="B25" s="288" t="s">
        <v>366</v>
      </c>
      <c r="C25" s="289" t="s">
        <v>366</v>
      </c>
      <c r="D25" s="289" t="s">
        <v>366</v>
      </c>
      <c r="E25" s="289" t="s">
        <v>366</v>
      </c>
      <c r="F25" s="290" t="s">
        <v>366</v>
      </c>
      <c r="G25" s="289" t="s">
        <v>366</v>
      </c>
      <c r="H25" s="289" t="s">
        <v>376</v>
      </c>
    </row>
    <row r="26" spans="1:8" ht="14.4" customHeight="1" x14ac:dyDescent="0.3">
      <c r="A26" s="287" t="s">
        <v>365</v>
      </c>
      <c r="B26" s="288" t="s">
        <v>6</v>
      </c>
      <c r="C26" s="289" t="s">
        <v>367</v>
      </c>
      <c r="D26" s="289">
        <v>1295911.7661826173</v>
      </c>
      <c r="E26" s="289">
        <v>173712.97</v>
      </c>
      <c r="F26" s="290">
        <v>0.13404691162864302</v>
      </c>
      <c r="G26" s="289">
        <v>-1122198.7961826173</v>
      </c>
      <c r="H26" s="289" t="s">
        <v>372</v>
      </c>
    </row>
  </sheetData>
  <autoFilter ref="A3:G3"/>
  <mergeCells count="1">
    <mergeCell ref="A1:G1"/>
  </mergeCells>
  <conditionalFormatting sqref="F11 F27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6">
    <cfRule type="cellIs" dxfId="7" priority="1" operator="greaterThan">
      <formula>0</formula>
    </cfRule>
  </conditionalFormatting>
  <conditionalFormatting sqref="F12:F26">
    <cfRule type="cellIs" dxfId="6" priority="3" operator="greaterThan">
      <formula>1</formula>
    </cfRule>
  </conditionalFormatting>
  <conditionalFormatting sqref="B12:B26">
    <cfRule type="expression" dxfId="5" priority="7">
      <formula>AND(LEFT(H12,6)&lt;&gt;"mezera",H12&lt;&gt;"")</formula>
    </cfRule>
  </conditionalFormatting>
  <conditionalFormatting sqref="A12:A26">
    <cfRule type="expression" dxfId="4" priority="4">
      <formula>AND(H12&lt;&gt;"",H12&lt;&gt;"mezeraKL")</formula>
    </cfRule>
  </conditionalFormatting>
  <conditionalFormatting sqref="B12:G26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6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/>
    <col min="8" max="8" width="25.77734375" style="86" customWidth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15" t="s">
        <v>171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4" customHeight="1" thickBot="1" x14ac:dyDescent="0.35">
      <c r="A2" s="258" t="s">
        <v>185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11"/>
      <c r="D3" s="212"/>
      <c r="E3" s="212"/>
      <c r="F3" s="212"/>
      <c r="G3" s="212"/>
      <c r="H3" s="149" t="s">
        <v>151</v>
      </c>
      <c r="I3" s="147">
        <f>IF(J3&lt;&gt;0,K3/J3,0)</f>
        <v>1.7813243573047306</v>
      </c>
      <c r="J3" s="147">
        <f>SUBTOTAL(9,J5:J1048576)</f>
        <v>97519</v>
      </c>
      <c r="K3" s="148">
        <f>SUBTOTAL(9,K5:K1048576)</f>
        <v>173712.97000000003</v>
      </c>
    </row>
    <row r="4" spans="1:11" s="85" customFormat="1" ht="14.4" customHeight="1" thickBot="1" x14ac:dyDescent="0.35">
      <c r="A4" s="291" t="s">
        <v>7</v>
      </c>
      <c r="B4" s="292" t="s">
        <v>8</v>
      </c>
      <c r="C4" s="292" t="s">
        <v>0</v>
      </c>
      <c r="D4" s="292" t="s">
        <v>9</v>
      </c>
      <c r="E4" s="292" t="s">
        <v>10</v>
      </c>
      <c r="F4" s="292" t="s">
        <v>2</v>
      </c>
      <c r="G4" s="292" t="s">
        <v>93</v>
      </c>
      <c r="H4" s="293" t="s">
        <v>14</v>
      </c>
      <c r="I4" s="294" t="s">
        <v>175</v>
      </c>
      <c r="J4" s="294" t="s">
        <v>16</v>
      </c>
      <c r="K4" s="295" t="s">
        <v>18</v>
      </c>
    </row>
    <row r="5" spans="1:11" ht="14.4" customHeight="1" x14ac:dyDescent="0.3">
      <c r="A5" s="298" t="s">
        <v>365</v>
      </c>
      <c r="B5" s="299" t="s">
        <v>367</v>
      </c>
      <c r="C5" s="300" t="s">
        <v>373</v>
      </c>
      <c r="D5" s="301" t="s">
        <v>374</v>
      </c>
      <c r="E5" s="300" t="s">
        <v>531</v>
      </c>
      <c r="F5" s="301" t="s">
        <v>532</v>
      </c>
      <c r="G5" s="300" t="s">
        <v>541</v>
      </c>
      <c r="H5" s="300" t="s">
        <v>542</v>
      </c>
      <c r="I5" s="302">
        <v>242.54</v>
      </c>
      <c r="J5" s="302">
        <v>14</v>
      </c>
      <c r="K5" s="303">
        <v>3388.62</v>
      </c>
    </row>
    <row r="6" spans="1:11" ht="14.4" customHeight="1" x14ac:dyDescent="0.3">
      <c r="A6" s="304" t="s">
        <v>365</v>
      </c>
      <c r="B6" s="305" t="s">
        <v>367</v>
      </c>
      <c r="C6" s="306" t="s">
        <v>373</v>
      </c>
      <c r="D6" s="307" t="s">
        <v>374</v>
      </c>
      <c r="E6" s="306" t="s">
        <v>531</v>
      </c>
      <c r="F6" s="307" t="s">
        <v>532</v>
      </c>
      <c r="G6" s="306" t="s">
        <v>543</v>
      </c>
      <c r="H6" s="306" t="s">
        <v>544</v>
      </c>
      <c r="I6" s="308">
        <v>4.3499999999999996</v>
      </c>
      <c r="J6" s="308">
        <v>24</v>
      </c>
      <c r="K6" s="309">
        <v>104.4</v>
      </c>
    </row>
    <row r="7" spans="1:11" ht="14.4" customHeight="1" x14ac:dyDescent="0.3">
      <c r="A7" s="304" t="s">
        <v>365</v>
      </c>
      <c r="B7" s="305" t="s">
        <v>367</v>
      </c>
      <c r="C7" s="306" t="s">
        <v>373</v>
      </c>
      <c r="D7" s="307" t="s">
        <v>374</v>
      </c>
      <c r="E7" s="306" t="s">
        <v>531</v>
      </c>
      <c r="F7" s="307" t="s">
        <v>532</v>
      </c>
      <c r="G7" s="306" t="s">
        <v>545</v>
      </c>
      <c r="H7" s="306" t="s">
        <v>546</v>
      </c>
      <c r="I7" s="308">
        <v>26.83666666666667</v>
      </c>
      <c r="J7" s="308">
        <v>20</v>
      </c>
      <c r="K7" s="309">
        <v>531.45000000000005</v>
      </c>
    </row>
    <row r="8" spans="1:11" ht="14.4" customHeight="1" x14ac:dyDescent="0.3">
      <c r="A8" s="304" t="s">
        <v>365</v>
      </c>
      <c r="B8" s="305" t="s">
        <v>367</v>
      </c>
      <c r="C8" s="306" t="s">
        <v>373</v>
      </c>
      <c r="D8" s="307" t="s">
        <v>374</v>
      </c>
      <c r="E8" s="306" t="s">
        <v>531</v>
      </c>
      <c r="F8" s="307" t="s">
        <v>532</v>
      </c>
      <c r="G8" s="306" t="s">
        <v>547</v>
      </c>
      <c r="H8" s="306" t="s">
        <v>548</v>
      </c>
      <c r="I8" s="308">
        <v>41.598571428571425</v>
      </c>
      <c r="J8" s="308">
        <v>170</v>
      </c>
      <c r="K8" s="309">
        <v>7069.74</v>
      </c>
    </row>
    <row r="9" spans="1:11" ht="14.4" customHeight="1" x14ac:dyDescent="0.3">
      <c r="A9" s="304" t="s">
        <v>365</v>
      </c>
      <c r="B9" s="305" t="s">
        <v>367</v>
      </c>
      <c r="C9" s="306" t="s">
        <v>373</v>
      </c>
      <c r="D9" s="307" t="s">
        <v>374</v>
      </c>
      <c r="E9" s="306" t="s">
        <v>531</v>
      </c>
      <c r="F9" s="307" t="s">
        <v>532</v>
      </c>
      <c r="G9" s="306" t="s">
        <v>549</v>
      </c>
      <c r="H9" s="306" t="s">
        <v>550</v>
      </c>
      <c r="I9" s="308">
        <v>8.67</v>
      </c>
      <c r="J9" s="308">
        <v>12</v>
      </c>
      <c r="K9" s="309">
        <v>104.04</v>
      </c>
    </row>
    <row r="10" spans="1:11" ht="14.4" customHeight="1" x14ac:dyDescent="0.3">
      <c r="A10" s="304" t="s">
        <v>365</v>
      </c>
      <c r="B10" s="305" t="s">
        <v>367</v>
      </c>
      <c r="C10" s="306" t="s">
        <v>373</v>
      </c>
      <c r="D10" s="307" t="s">
        <v>374</v>
      </c>
      <c r="E10" s="306" t="s">
        <v>531</v>
      </c>
      <c r="F10" s="307" t="s">
        <v>532</v>
      </c>
      <c r="G10" s="306" t="s">
        <v>551</v>
      </c>
      <c r="H10" s="306" t="s">
        <v>552</v>
      </c>
      <c r="I10" s="308">
        <v>26.496666666666666</v>
      </c>
      <c r="J10" s="308">
        <v>12</v>
      </c>
      <c r="K10" s="309">
        <v>317.95999999999998</v>
      </c>
    </row>
    <row r="11" spans="1:11" ht="14.4" customHeight="1" x14ac:dyDescent="0.3">
      <c r="A11" s="304" t="s">
        <v>365</v>
      </c>
      <c r="B11" s="305" t="s">
        <v>367</v>
      </c>
      <c r="C11" s="306" t="s">
        <v>373</v>
      </c>
      <c r="D11" s="307" t="s">
        <v>374</v>
      </c>
      <c r="E11" s="306" t="s">
        <v>531</v>
      </c>
      <c r="F11" s="307" t="s">
        <v>532</v>
      </c>
      <c r="G11" s="306" t="s">
        <v>553</v>
      </c>
      <c r="H11" s="306" t="s">
        <v>554</v>
      </c>
      <c r="I11" s="308">
        <v>0.37</v>
      </c>
      <c r="J11" s="308">
        <v>10</v>
      </c>
      <c r="K11" s="309">
        <v>3.7</v>
      </c>
    </row>
    <row r="12" spans="1:11" ht="14.4" customHeight="1" x14ac:dyDescent="0.3">
      <c r="A12" s="304" t="s">
        <v>365</v>
      </c>
      <c r="B12" s="305" t="s">
        <v>367</v>
      </c>
      <c r="C12" s="306" t="s">
        <v>373</v>
      </c>
      <c r="D12" s="307" t="s">
        <v>374</v>
      </c>
      <c r="E12" s="306" t="s">
        <v>531</v>
      </c>
      <c r="F12" s="307" t="s">
        <v>532</v>
      </c>
      <c r="G12" s="306" t="s">
        <v>555</v>
      </c>
      <c r="H12" s="306" t="s">
        <v>556</v>
      </c>
      <c r="I12" s="308">
        <v>7.35</v>
      </c>
      <c r="J12" s="308">
        <v>12</v>
      </c>
      <c r="K12" s="309">
        <v>88.2</v>
      </c>
    </row>
    <row r="13" spans="1:11" ht="14.4" customHeight="1" x14ac:dyDescent="0.3">
      <c r="A13" s="304" t="s">
        <v>365</v>
      </c>
      <c r="B13" s="305" t="s">
        <v>367</v>
      </c>
      <c r="C13" s="306" t="s">
        <v>373</v>
      </c>
      <c r="D13" s="307" t="s">
        <v>374</v>
      </c>
      <c r="E13" s="306" t="s">
        <v>533</v>
      </c>
      <c r="F13" s="307" t="s">
        <v>534</v>
      </c>
      <c r="G13" s="306" t="s">
        <v>557</v>
      </c>
      <c r="H13" s="306" t="s">
        <v>558</v>
      </c>
      <c r="I13" s="308">
        <v>0.93</v>
      </c>
      <c r="J13" s="308">
        <v>100</v>
      </c>
      <c r="K13" s="309">
        <v>93</v>
      </c>
    </row>
    <row r="14" spans="1:11" ht="14.4" customHeight="1" x14ac:dyDescent="0.3">
      <c r="A14" s="304" t="s">
        <v>365</v>
      </c>
      <c r="B14" s="305" t="s">
        <v>367</v>
      </c>
      <c r="C14" s="306" t="s">
        <v>373</v>
      </c>
      <c r="D14" s="307" t="s">
        <v>374</v>
      </c>
      <c r="E14" s="306" t="s">
        <v>533</v>
      </c>
      <c r="F14" s="307" t="s">
        <v>534</v>
      </c>
      <c r="G14" s="306" t="s">
        <v>559</v>
      </c>
      <c r="H14" s="306" t="s">
        <v>560</v>
      </c>
      <c r="I14" s="308">
        <v>1.44</v>
      </c>
      <c r="J14" s="308">
        <v>100</v>
      </c>
      <c r="K14" s="309">
        <v>144</v>
      </c>
    </row>
    <row r="15" spans="1:11" ht="14.4" customHeight="1" x14ac:dyDescent="0.3">
      <c r="A15" s="304" t="s">
        <v>365</v>
      </c>
      <c r="B15" s="305" t="s">
        <v>367</v>
      </c>
      <c r="C15" s="306" t="s">
        <v>373</v>
      </c>
      <c r="D15" s="307" t="s">
        <v>374</v>
      </c>
      <c r="E15" s="306" t="s">
        <v>533</v>
      </c>
      <c r="F15" s="307" t="s">
        <v>534</v>
      </c>
      <c r="G15" s="306" t="s">
        <v>561</v>
      </c>
      <c r="H15" s="306" t="s">
        <v>562</v>
      </c>
      <c r="I15" s="308">
        <v>2.35</v>
      </c>
      <c r="J15" s="308">
        <v>10</v>
      </c>
      <c r="K15" s="309">
        <v>23.5</v>
      </c>
    </row>
    <row r="16" spans="1:11" ht="14.4" customHeight="1" x14ac:dyDescent="0.3">
      <c r="A16" s="304" t="s">
        <v>365</v>
      </c>
      <c r="B16" s="305" t="s">
        <v>367</v>
      </c>
      <c r="C16" s="306" t="s">
        <v>373</v>
      </c>
      <c r="D16" s="307" t="s">
        <v>374</v>
      </c>
      <c r="E16" s="306" t="s">
        <v>533</v>
      </c>
      <c r="F16" s="307" t="s">
        <v>534</v>
      </c>
      <c r="G16" s="306" t="s">
        <v>563</v>
      </c>
      <c r="H16" s="306" t="s">
        <v>564</v>
      </c>
      <c r="I16" s="308">
        <v>1.8928571428571428</v>
      </c>
      <c r="J16" s="308">
        <v>1150</v>
      </c>
      <c r="K16" s="309">
        <v>2167.5</v>
      </c>
    </row>
    <row r="17" spans="1:11" ht="14.4" customHeight="1" x14ac:dyDescent="0.3">
      <c r="A17" s="304" t="s">
        <v>365</v>
      </c>
      <c r="B17" s="305" t="s">
        <v>367</v>
      </c>
      <c r="C17" s="306" t="s">
        <v>373</v>
      </c>
      <c r="D17" s="307" t="s">
        <v>374</v>
      </c>
      <c r="E17" s="306" t="s">
        <v>533</v>
      </c>
      <c r="F17" s="307" t="s">
        <v>534</v>
      </c>
      <c r="G17" s="306" t="s">
        <v>565</v>
      </c>
      <c r="H17" s="306" t="s">
        <v>566</v>
      </c>
      <c r="I17" s="308">
        <v>1.7157142857142857</v>
      </c>
      <c r="J17" s="308">
        <v>1800</v>
      </c>
      <c r="K17" s="309">
        <v>3102.5</v>
      </c>
    </row>
    <row r="18" spans="1:11" ht="14.4" customHeight="1" x14ac:dyDescent="0.3">
      <c r="A18" s="304" t="s">
        <v>365</v>
      </c>
      <c r="B18" s="305" t="s">
        <v>367</v>
      </c>
      <c r="C18" s="306" t="s">
        <v>373</v>
      </c>
      <c r="D18" s="307" t="s">
        <v>374</v>
      </c>
      <c r="E18" s="306" t="s">
        <v>533</v>
      </c>
      <c r="F18" s="307" t="s">
        <v>534</v>
      </c>
      <c r="G18" s="306" t="s">
        <v>567</v>
      </c>
      <c r="H18" s="306" t="s">
        <v>568</v>
      </c>
      <c r="I18" s="308">
        <v>1.75</v>
      </c>
      <c r="J18" s="308">
        <v>100</v>
      </c>
      <c r="K18" s="309">
        <v>175</v>
      </c>
    </row>
    <row r="19" spans="1:11" ht="14.4" customHeight="1" x14ac:dyDescent="0.3">
      <c r="A19" s="304" t="s">
        <v>365</v>
      </c>
      <c r="B19" s="305" t="s">
        <v>367</v>
      </c>
      <c r="C19" s="306" t="s">
        <v>373</v>
      </c>
      <c r="D19" s="307" t="s">
        <v>374</v>
      </c>
      <c r="E19" s="306" t="s">
        <v>533</v>
      </c>
      <c r="F19" s="307" t="s">
        <v>534</v>
      </c>
      <c r="G19" s="306" t="s">
        <v>569</v>
      </c>
      <c r="H19" s="306" t="s">
        <v>570</v>
      </c>
      <c r="I19" s="308">
        <v>2.3839999999999999</v>
      </c>
      <c r="J19" s="308">
        <v>450</v>
      </c>
      <c r="K19" s="309">
        <v>1066.5</v>
      </c>
    </row>
    <row r="20" spans="1:11" ht="14.4" customHeight="1" x14ac:dyDescent="0.3">
      <c r="A20" s="304" t="s">
        <v>365</v>
      </c>
      <c r="B20" s="305" t="s">
        <v>367</v>
      </c>
      <c r="C20" s="306" t="s">
        <v>373</v>
      </c>
      <c r="D20" s="307" t="s">
        <v>374</v>
      </c>
      <c r="E20" s="306" t="s">
        <v>533</v>
      </c>
      <c r="F20" s="307" t="s">
        <v>534</v>
      </c>
      <c r="G20" s="306" t="s">
        <v>571</v>
      </c>
      <c r="H20" s="306" t="s">
        <v>572</v>
      </c>
      <c r="I20" s="308">
        <v>1.65</v>
      </c>
      <c r="J20" s="308">
        <v>100</v>
      </c>
      <c r="K20" s="309">
        <v>165</v>
      </c>
    </row>
    <row r="21" spans="1:11" ht="14.4" customHeight="1" x14ac:dyDescent="0.3">
      <c r="A21" s="304" t="s">
        <v>365</v>
      </c>
      <c r="B21" s="305" t="s">
        <v>367</v>
      </c>
      <c r="C21" s="306" t="s">
        <v>373</v>
      </c>
      <c r="D21" s="307" t="s">
        <v>374</v>
      </c>
      <c r="E21" s="306" t="s">
        <v>533</v>
      </c>
      <c r="F21" s="307" t="s">
        <v>534</v>
      </c>
      <c r="G21" s="306" t="s">
        <v>573</v>
      </c>
      <c r="H21" s="306" t="s">
        <v>574</v>
      </c>
      <c r="I21" s="308">
        <v>1.76</v>
      </c>
      <c r="J21" s="308">
        <v>2678</v>
      </c>
      <c r="K21" s="309">
        <v>4668.8999999999996</v>
      </c>
    </row>
    <row r="22" spans="1:11" ht="14.4" customHeight="1" x14ac:dyDescent="0.3">
      <c r="A22" s="304" t="s">
        <v>365</v>
      </c>
      <c r="B22" s="305" t="s">
        <v>367</v>
      </c>
      <c r="C22" s="306" t="s">
        <v>373</v>
      </c>
      <c r="D22" s="307" t="s">
        <v>374</v>
      </c>
      <c r="E22" s="306" t="s">
        <v>533</v>
      </c>
      <c r="F22" s="307" t="s">
        <v>534</v>
      </c>
      <c r="G22" s="306" t="s">
        <v>575</v>
      </c>
      <c r="H22" s="306" t="s">
        <v>576</v>
      </c>
      <c r="I22" s="308">
        <v>1.1428571428571429E-2</v>
      </c>
      <c r="J22" s="308">
        <v>2600</v>
      </c>
      <c r="K22" s="309">
        <v>30</v>
      </c>
    </row>
    <row r="23" spans="1:11" ht="14.4" customHeight="1" x14ac:dyDescent="0.3">
      <c r="A23" s="304" t="s">
        <v>365</v>
      </c>
      <c r="B23" s="305" t="s">
        <v>367</v>
      </c>
      <c r="C23" s="306" t="s">
        <v>373</v>
      </c>
      <c r="D23" s="307" t="s">
        <v>374</v>
      </c>
      <c r="E23" s="306" t="s">
        <v>533</v>
      </c>
      <c r="F23" s="307" t="s">
        <v>534</v>
      </c>
      <c r="G23" s="306" t="s">
        <v>577</v>
      </c>
      <c r="H23" s="306" t="s">
        <v>578</v>
      </c>
      <c r="I23" s="308">
        <v>1.95</v>
      </c>
      <c r="J23" s="308">
        <v>5</v>
      </c>
      <c r="K23" s="309">
        <v>9.75</v>
      </c>
    </row>
    <row r="24" spans="1:11" ht="14.4" customHeight="1" x14ac:dyDescent="0.3">
      <c r="A24" s="304" t="s">
        <v>365</v>
      </c>
      <c r="B24" s="305" t="s">
        <v>367</v>
      </c>
      <c r="C24" s="306" t="s">
        <v>373</v>
      </c>
      <c r="D24" s="307" t="s">
        <v>374</v>
      </c>
      <c r="E24" s="306" t="s">
        <v>533</v>
      </c>
      <c r="F24" s="307" t="s">
        <v>534</v>
      </c>
      <c r="G24" s="306" t="s">
        <v>579</v>
      </c>
      <c r="H24" s="306" t="s">
        <v>580</v>
      </c>
      <c r="I24" s="308">
        <v>1.9950000000000001</v>
      </c>
      <c r="J24" s="308">
        <v>30</v>
      </c>
      <c r="K24" s="309">
        <v>59.8</v>
      </c>
    </row>
    <row r="25" spans="1:11" ht="14.4" customHeight="1" x14ac:dyDescent="0.3">
      <c r="A25" s="304" t="s">
        <v>365</v>
      </c>
      <c r="B25" s="305" t="s">
        <v>367</v>
      </c>
      <c r="C25" s="306" t="s">
        <v>373</v>
      </c>
      <c r="D25" s="307" t="s">
        <v>374</v>
      </c>
      <c r="E25" s="306" t="s">
        <v>533</v>
      </c>
      <c r="F25" s="307" t="s">
        <v>534</v>
      </c>
      <c r="G25" s="306" t="s">
        <v>581</v>
      </c>
      <c r="H25" s="306" t="s">
        <v>582</v>
      </c>
      <c r="I25" s="308">
        <v>2.41</v>
      </c>
      <c r="J25" s="308">
        <v>250</v>
      </c>
      <c r="K25" s="309">
        <v>602.5</v>
      </c>
    </row>
    <row r="26" spans="1:11" ht="14.4" customHeight="1" x14ac:dyDescent="0.3">
      <c r="A26" s="304" t="s">
        <v>365</v>
      </c>
      <c r="B26" s="305" t="s">
        <v>367</v>
      </c>
      <c r="C26" s="306" t="s">
        <v>373</v>
      </c>
      <c r="D26" s="307" t="s">
        <v>374</v>
      </c>
      <c r="E26" s="306" t="s">
        <v>533</v>
      </c>
      <c r="F26" s="307" t="s">
        <v>534</v>
      </c>
      <c r="G26" s="306" t="s">
        <v>583</v>
      </c>
      <c r="H26" s="306" t="s">
        <v>584</v>
      </c>
      <c r="I26" s="308">
        <v>2.9350000000000001</v>
      </c>
      <c r="J26" s="308">
        <v>100</v>
      </c>
      <c r="K26" s="309">
        <v>293.5</v>
      </c>
    </row>
    <row r="27" spans="1:11" ht="14.4" customHeight="1" x14ac:dyDescent="0.3">
      <c r="A27" s="304" t="s">
        <v>365</v>
      </c>
      <c r="B27" s="305" t="s">
        <v>367</v>
      </c>
      <c r="C27" s="306" t="s">
        <v>373</v>
      </c>
      <c r="D27" s="307" t="s">
        <v>374</v>
      </c>
      <c r="E27" s="306" t="s">
        <v>533</v>
      </c>
      <c r="F27" s="307" t="s">
        <v>534</v>
      </c>
      <c r="G27" s="306" t="s">
        <v>585</v>
      </c>
      <c r="H27" s="306" t="s">
        <v>586</v>
      </c>
      <c r="I27" s="308">
        <v>16.940000000000001</v>
      </c>
      <c r="J27" s="308">
        <v>10</v>
      </c>
      <c r="K27" s="309">
        <v>169.4</v>
      </c>
    </row>
    <row r="28" spans="1:11" ht="14.4" customHeight="1" x14ac:dyDescent="0.3">
      <c r="A28" s="304" t="s">
        <v>365</v>
      </c>
      <c r="B28" s="305" t="s">
        <v>367</v>
      </c>
      <c r="C28" s="306" t="s">
        <v>373</v>
      </c>
      <c r="D28" s="307" t="s">
        <v>374</v>
      </c>
      <c r="E28" s="306" t="s">
        <v>533</v>
      </c>
      <c r="F28" s="307" t="s">
        <v>534</v>
      </c>
      <c r="G28" s="306" t="s">
        <v>587</v>
      </c>
      <c r="H28" s="306" t="s">
        <v>588</v>
      </c>
      <c r="I28" s="308">
        <v>14.976666666666668</v>
      </c>
      <c r="J28" s="308">
        <v>90</v>
      </c>
      <c r="K28" s="309">
        <v>1347.2</v>
      </c>
    </row>
    <row r="29" spans="1:11" ht="14.4" customHeight="1" x14ac:dyDescent="0.3">
      <c r="A29" s="304" t="s">
        <v>365</v>
      </c>
      <c r="B29" s="305" t="s">
        <v>367</v>
      </c>
      <c r="C29" s="306" t="s">
        <v>373</v>
      </c>
      <c r="D29" s="307" t="s">
        <v>374</v>
      </c>
      <c r="E29" s="306" t="s">
        <v>533</v>
      </c>
      <c r="F29" s="307" t="s">
        <v>534</v>
      </c>
      <c r="G29" s="306" t="s">
        <v>589</v>
      </c>
      <c r="H29" s="306" t="s">
        <v>590</v>
      </c>
      <c r="I29" s="308">
        <v>4.76</v>
      </c>
      <c r="J29" s="308">
        <v>100</v>
      </c>
      <c r="K29" s="309">
        <v>476</v>
      </c>
    </row>
    <row r="30" spans="1:11" ht="14.4" customHeight="1" x14ac:dyDescent="0.3">
      <c r="A30" s="304" t="s">
        <v>365</v>
      </c>
      <c r="B30" s="305" t="s">
        <v>367</v>
      </c>
      <c r="C30" s="306" t="s">
        <v>373</v>
      </c>
      <c r="D30" s="307" t="s">
        <v>374</v>
      </c>
      <c r="E30" s="306" t="s">
        <v>533</v>
      </c>
      <c r="F30" s="307" t="s">
        <v>534</v>
      </c>
      <c r="G30" s="306" t="s">
        <v>591</v>
      </c>
      <c r="H30" s="306" t="s">
        <v>592</v>
      </c>
      <c r="I30" s="308">
        <v>113.13</v>
      </c>
      <c r="J30" s="308">
        <v>1</v>
      </c>
      <c r="K30" s="309">
        <v>136.43</v>
      </c>
    </row>
    <row r="31" spans="1:11" ht="14.4" customHeight="1" x14ac:dyDescent="0.3">
      <c r="A31" s="304" t="s">
        <v>365</v>
      </c>
      <c r="B31" s="305" t="s">
        <v>367</v>
      </c>
      <c r="C31" s="306" t="s">
        <v>373</v>
      </c>
      <c r="D31" s="307" t="s">
        <v>374</v>
      </c>
      <c r="E31" s="306" t="s">
        <v>533</v>
      </c>
      <c r="F31" s="307" t="s">
        <v>534</v>
      </c>
      <c r="G31" s="306" t="s">
        <v>593</v>
      </c>
      <c r="H31" s="306" t="s">
        <v>594</v>
      </c>
      <c r="I31" s="308">
        <v>21.23</v>
      </c>
      <c r="J31" s="308">
        <v>5</v>
      </c>
      <c r="K31" s="309">
        <v>106.15</v>
      </c>
    </row>
    <row r="32" spans="1:11" ht="14.4" customHeight="1" x14ac:dyDescent="0.3">
      <c r="A32" s="304" t="s">
        <v>365</v>
      </c>
      <c r="B32" s="305" t="s">
        <v>367</v>
      </c>
      <c r="C32" s="306" t="s">
        <v>373</v>
      </c>
      <c r="D32" s="307" t="s">
        <v>374</v>
      </c>
      <c r="E32" s="306" t="s">
        <v>533</v>
      </c>
      <c r="F32" s="307" t="s">
        <v>534</v>
      </c>
      <c r="G32" s="306" t="s">
        <v>595</v>
      </c>
      <c r="H32" s="306" t="s">
        <v>596</v>
      </c>
      <c r="I32" s="308">
        <v>21.24</v>
      </c>
      <c r="J32" s="308">
        <v>10</v>
      </c>
      <c r="K32" s="309">
        <v>212.4</v>
      </c>
    </row>
    <row r="33" spans="1:11" ht="14.4" customHeight="1" x14ac:dyDescent="0.3">
      <c r="A33" s="304" t="s">
        <v>365</v>
      </c>
      <c r="B33" s="305" t="s">
        <v>367</v>
      </c>
      <c r="C33" s="306" t="s">
        <v>373</v>
      </c>
      <c r="D33" s="307" t="s">
        <v>374</v>
      </c>
      <c r="E33" s="306" t="s">
        <v>537</v>
      </c>
      <c r="F33" s="307" t="s">
        <v>538</v>
      </c>
      <c r="G33" s="306" t="s">
        <v>597</v>
      </c>
      <c r="H33" s="306" t="s">
        <v>598</v>
      </c>
      <c r="I33" s="308">
        <v>0.29499999999999998</v>
      </c>
      <c r="J33" s="308">
        <v>200</v>
      </c>
      <c r="K33" s="309">
        <v>59</v>
      </c>
    </row>
    <row r="34" spans="1:11" ht="14.4" customHeight="1" x14ac:dyDescent="0.3">
      <c r="A34" s="304" t="s">
        <v>365</v>
      </c>
      <c r="B34" s="305" t="s">
        <v>367</v>
      </c>
      <c r="C34" s="306" t="s">
        <v>373</v>
      </c>
      <c r="D34" s="307" t="s">
        <v>374</v>
      </c>
      <c r="E34" s="306" t="s">
        <v>537</v>
      </c>
      <c r="F34" s="307" t="s">
        <v>538</v>
      </c>
      <c r="G34" s="306" t="s">
        <v>599</v>
      </c>
      <c r="H34" s="306" t="s">
        <v>600</v>
      </c>
      <c r="I34" s="308">
        <v>0.28999999999999998</v>
      </c>
      <c r="J34" s="308">
        <v>100</v>
      </c>
      <c r="K34" s="309">
        <v>29</v>
      </c>
    </row>
    <row r="35" spans="1:11" ht="14.4" customHeight="1" x14ac:dyDescent="0.3">
      <c r="A35" s="304" t="s">
        <v>365</v>
      </c>
      <c r="B35" s="305" t="s">
        <v>367</v>
      </c>
      <c r="C35" s="306" t="s">
        <v>373</v>
      </c>
      <c r="D35" s="307" t="s">
        <v>374</v>
      </c>
      <c r="E35" s="306" t="s">
        <v>537</v>
      </c>
      <c r="F35" s="307" t="s">
        <v>538</v>
      </c>
      <c r="G35" s="306" t="s">
        <v>601</v>
      </c>
      <c r="H35" s="306" t="s">
        <v>602</v>
      </c>
      <c r="I35" s="308">
        <v>46.146666666666668</v>
      </c>
      <c r="J35" s="308">
        <v>75</v>
      </c>
      <c r="K35" s="309">
        <v>3461</v>
      </c>
    </row>
    <row r="36" spans="1:11" ht="14.4" customHeight="1" x14ac:dyDescent="0.3">
      <c r="A36" s="304" t="s">
        <v>365</v>
      </c>
      <c r="B36" s="305" t="s">
        <v>367</v>
      </c>
      <c r="C36" s="306" t="s">
        <v>373</v>
      </c>
      <c r="D36" s="307" t="s">
        <v>374</v>
      </c>
      <c r="E36" s="306" t="s">
        <v>539</v>
      </c>
      <c r="F36" s="307" t="s">
        <v>540</v>
      </c>
      <c r="G36" s="306" t="s">
        <v>603</v>
      </c>
      <c r="H36" s="306" t="s">
        <v>604</v>
      </c>
      <c r="I36" s="308">
        <v>0.64</v>
      </c>
      <c r="J36" s="308">
        <v>300</v>
      </c>
      <c r="K36" s="309">
        <v>192</v>
      </c>
    </row>
    <row r="37" spans="1:11" ht="14.4" customHeight="1" x14ac:dyDescent="0.3">
      <c r="A37" s="304" t="s">
        <v>365</v>
      </c>
      <c r="B37" s="305" t="s">
        <v>367</v>
      </c>
      <c r="C37" s="306" t="s">
        <v>373</v>
      </c>
      <c r="D37" s="307" t="s">
        <v>374</v>
      </c>
      <c r="E37" s="306" t="s">
        <v>539</v>
      </c>
      <c r="F37" s="307" t="s">
        <v>540</v>
      </c>
      <c r="G37" s="306" t="s">
        <v>605</v>
      </c>
      <c r="H37" s="306" t="s">
        <v>606</v>
      </c>
      <c r="I37" s="308">
        <v>0.67</v>
      </c>
      <c r="J37" s="308">
        <v>1200</v>
      </c>
      <c r="K37" s="309">
        <v>801</v>
      </c>
    </row>
    <row r="38" spans="1:11" ht="14.4" customHeight="1" x14ac:dyDescent="0.3">
      <c r="A38" s="304" t="s">
        <v>365</v>
      </c>
      <c r="B38" s="305" t="s">
        <v>367</v>
      </c>
      <c r="C38" s="306" t="s">
        <v>373</v>
      </c>
      <c r="D38" s="307" t="s">
        <v>374</v>
      </c>
      <c r="E38" s="306" t="s">
        <v>539</v>
      </c>
      <c r="F38" s="307" t="s">
        <v>540</v>
      </c>
      <c r="G38" s="306" t="s">
        <v>607</v>
      </c>
      <c r="H38" s="306" t="s">
        <v>608</v>
      </c>
      <c r="I38" s="308">
        <v>0.71750000000000003</v>
      </c>
      <c r="J38" s="308">
        <v>400</v>
      </c>
      <c r="K38" s="309">
        <v>287</v>
      </c>
    </row>
    <row r="39" spans="1:11" ht="14.4" customHeight="1" x14ac:dyDescent="0.3">
      <c r="A39" s="304" t="s">
        <v>365</v>
      </c>
      <c r="B39" s="305" t="s">
        <v>367</v>
      </c>
      <c r="C39" s="306" t="s">
        <v>373</v>
      </c>
      <c r="D39" s="307" t="s">
        <v>374</v>
      </c>
      <c r="E39" s="306" t="s">
        <v>539</v>
      </c>
      <c r="F39" s="307" t="s">
        <v>540</v>
      </c>
      <c r="G39" s="306" t="s">
        <v>609</v>
      </c>
      <c r="H39" s="306" t="s">
        <v>610</v>
      </c>
      <c r="I39" s="308">
        <v>16.21</v>
      </c>
      <c r="J39" s="308">
        <v>50</v>
      </c>
      <c r="K39" s="309">
        <v>810.7</v>
      </c>
    </row>
    <row r="40" spans="1:11" ht="14.4" customHeight="1" x14ac:dyDescent="0.3">
      <c r="A40" s="304" t="s">
        <v>365</v>
      </c>
      <c r="B40" s="305" t="s">
        <v>367</v>
      </c>
      <c r="C40" s="306" t="s">
        <v>373</v>
      </c>
      <c r="D40" s="307" t="s">
        <v>374</v>
      </c>
      <c r="E40" s="306" t="s">
        <v>539</v>
      </c>
      <c r="F40" s="307" t="s">
        <v>540</v>
      </c>
      <c r="G40" s="306" t="s">
        <v>611</v>
      </c>
      <c r="H40" s="306" t="s">
        <v>612</v>
      </c>
      <c r="I40" s="308">
        <v>11</v>
      </c>
      <c r="J40" s="308">
        <v>40</v>
      </c>
      <c r="K40" s="309">
        <v>440</v>
      </c>
    </row>
    <row r="41" spans="1:11" ht="14.4" customHeight="1" x14ac:dyDescent="0.3">
      <c r="A41" s="304" t="s">
        <v>365</v>
      </c>
      <c r="B41" s="305" t="s">
        <v>367</v>
      </c>
      <c r="C41" s="306" t="s">
        <v>373</v>
      </c>
      <c r="D41" s="307" t="s">
        <v>374</v>
      </c>
      <c r="E41" s="306" t="s">
        <v>539</v>
      </c>
      <c r="F41" s="307" t="s">
        <v>540</v>
      </c>
      <c r="G41" s="306" t="s">
        <v>613</v>
      </c>
      <c r="H41" s="306" t="s">
        <v>614</v>
      </c>
      <c r="I41" s="308">
        <v>10.38</v>
      </c>
      <c r="J41" s="308">
        <v>50</v>
      </c>
      <c r="K41" s="309">
        <v>519</v>
      </c>
    </row>
    <row r="42" spans="1:11" ht="14.4" customHeight="1" x14ac:dyDescent="0.3">
      <c r="A42" s="304" t="s">
        <v>365</v>
      </c>
      <c r="B42" s="305" t="s">
        <v>367</v>
      </c>
      <c r="C42" s="306" t="s">
        <v>373</v>
      </c>
      <c r="D42" s="307" t="s">
        <v>374</v>
      </c>
      <c r="E42" s="306" t="s">
        <v>539</v>
      </c>
      <c r="F42" s="307" t="s">
        <v>540</v>
      </c>
      <c r="G42" s="306" t="s">
        <v>615</v>
      </c>
      <c r="H42" s="306" t="s">
        <v>616</v>
      </c>
      <c r="I42" s="308">
        <v>10.55</v>
      </c>
      <c r="J42" s="308">
        <v>40</v>
      </c>
      <c r="K42" s="309">
        <v>422.04</v>
      </c>
    </row>
    <row r="43" spans="1:11" ht="14.4" customHeight="1" x14ac:dyDescent="0.3">
      <c r="A43" s="304" t="s">
        <v>365</v>
      </c>
      <c r="B43" s="305" t="s">
        <v>367</v>
      </c>
      <c r="C43" s="306" t="s">
        <v>377</v>
      </c>
      <c r="D43" s="307" t="s">
        <v>378</v>
      </c>
      <c r="E43" s="306" t="s">
        <v>531</v>
      </c>
      <c r="F43" s="307" t="s">
        <v>532</v>
      </c>
      <c r="G43" s="306" t="s">
        <v>617</v>
      </c>
      <c r="H43" s="306" t="s">
        <v>618</v>
      </c>
      <c r="I43" s="308">
        <v>0.49</v>
      </c>
      <c r="J43" s="308">
        <v>500</v>
      </c>
      <c r="K43" s="309">
        <v>245</v>
      </c>
    </row>
    <row r="44" spans="1:11" ht="14.4" customHeight="1" x14ac:dyDescent="0.3">
      <c r="A44" s="304" t="s">
        <v>365</v>
      </c>
      <c r="B44" s="305" t="s">
        <v>367</v>
      </c>
      <c r="C44" s="306" t="s">
        <v>377</v>
      </c>
      <c r="D44" s="307" t="s">
        <v>378</v>
      </c>
      <c r="E44" s="306" t="s">
        <v>531</v>
      </c>
      <c r="F44" s="307" t="s">
        <v>532</v>
      </c>
      <c r="G44" s="306" t="s">
        <v>545</v>
      </c>
      <c r="H44" s="306" t="s">
        <v>546</v>
      </c>
      <c r="I44" s="308">
        <v>27.021666666666672</v>
      </c>
      <c r="J44" s="308">
        <v>23</v>
      </c>
      <c r="K44" s="309">
        <v>621.16999999999996</v>
      </c>
    </row>
    <row r="45" spans="1:11" ht="14.4" customHeight="1" x14ac:dyDescent="0.3">
      <c r="A45" s="304" t="s">
        <v>365</v>
      </c>
      <c r="B45" s="305" t="s">
        <v>367</v>
      </c>
      <c r="C45" s="306" t="s">
        <v>377</v>
      </c>
      <c r="D45" s="307" t="s">
        <v>378</v>
      </c>
      <c r="E45" s="306" t="s">
        <v>531</v>
      </c>
      <c r="F45" s="307" t="s">
        <v>532</v>
      </c>
      <c r="G45" s="306" t="s">
        <v>619</v>
      </c>
      <c r="H45" s="306" t="s">
        <v>620</v>
      </c>
      <c r="I45" s="308">
        <v>1.1599999999999999</v>
      </c>
      <c r="J45" s="308">
        <v>400</v>
      </c>
      <c r="K45" s="309">
        <v>464</v>
      </c>
    </row>
    <row r="46" spans="1:11" ht="14.4" customHeight="1" x14ac:dyDescent="0.3">
      <c r="A46" s="304" t="s">
        <v>365</v>
      </c>
      <c r="B46" s="305" t="s">
        <v>367</v>
      </c>
      <c r="C46" s="306" t="s">
        <v>377</v>
      </c>
      <c r="D46" s="307" t="s">
        <v>378</v>
      </c>
      <c r="E46" s="306" t="s">
        <v>531</v>
      </c>
      <c r="F46" s="307" t="s">
        <v>532</v>
      </c>
      <c r="G46" s="306" t="s">
        <v>551</v>
      </c>
      <c r="H46" s="306" t="s">
        <v>552</v>
      </c>
      <c r="I46" s="308">
        <v>26.32</v>
      </c>
      <c r="J46" s="308">
        <v>5</v>
      </c>
      <c r="K46" s="309">
        <v>131.6</v>
      </c>
    </row>
    <row r="47" spans="1:11" ht="14.4" customHeight="1" x14ac:dyDescent="0.3">
      <c r="A47" s="304" t="s">
        <v>365</v>
      </c>
      <c r="B47" s="305" t="s">
        <v>367</v>
      </c>
      <c r="C47" s="306" t="s">
        <v>377</v>
      </c>
      <c r="D47" s="307" t="s">
        <v>378</v>
      </c>
      <c r="E47" s="306" t="s">
        <v>531</v>
      </c>
      <c r="F47" s="307" t="s">
        <v>532</v>
      </c>
      <c r="G47" s="306" t="s">
        <v>621</v>
      </c>
      <c r="H47" s="306" t="s">
        <v>622</v>
      </c>
      <c r="I47" s="308">
        <v>98.42</v>
      </c>
      <c r="J47" s="308">
        <v>2</v>
      </c>
      <c r="K47" s="309">
        <v>196.84</v>
      </c>
    </row>
    <row r="48" spans="1:11" ht="14.4" customHeight="1" x14ac:dyDescent="0.3">
      <c r="A48" s="304" t="s">
        <v>365</v>
      </c>
      <c r="B48" s="305" t="s">
        <v>367</v>
      </c>
      <c r="C48" s="306" t="s">
        <v>377</v>
      </c>
      <c r="D48" s="307" t="s">
        <v>378</v>
      </c>
      <c r="E48" s="306" t="s">
        <v>533</v>
      </c>
      <c r="F48" s="307" t="s">
        <v>534</v>
      </c>
      <c r="G48" s="306" t="s">
        <v>623</v>
      </c>
      <c r="H48" s="306" t="s">
        <v>624</v>
      </c>
      <c r="I48" s="308">
        <v>0.41571428571428576</v>
      </c>
      <c r="J48" s="308">
        <v>1000</v>
      </c>
      <c r="K48" s="309">
        <v>415</v>
      </c>
    </row>
    <row r="49" spans="1:11" ht="14.4" customHeight="1" x14ac:dyDescent="0.3">
      <c r="A49" s="304" t="s">
        <v>365</v>
      </c>
      <c r="B49" s="305" t="s">
        <v>367</v>
      </c>
      <c r="C49" s="306" t="s">
        <v>377</v>
      </c>
      <c r="D49" s="307" t="s">
        <v>378</v>
      </c>
      <c r="E49" s="306" t="s">
        <v>533</v>
      </c>
      <c r="F49" s="307" t="s">
        <v>534</v>
      </c>
      <c r="G49" s="306" t="s">
        <v>625</v>
      </c>
      <c r="H49" s="306" t="s">
        <v>626</v>
      </c>
      <c r="I49" s="308">
        <v>4.45</v>
      </c>
      <c r="J49" s="308">
        <v>480</v>
      </c>
      <c r="K49" s="309">
        <v>2134.64</v>
      </c>
    </row>
    <row r="50" spans="1:11" ht="14.4" customHeight="1" x14ac:dyDescent="0.3">
      <c r="A50" s="304" t="s">
        <v>365</v>
      </c>
      <c r="B50" s="305" t="s">
        <v>367</v>
      </c>
      <c r="C50" s="306" t="s">
        <v>377</v>
      </c>
      <c r="D50" s="307" t="s">
        <v>378</v>
      </c>
      <c r="E50" s="306" t="s">
        <v>533</v>
      </c>
      <c r="F50" s="307" t="s">
        <v>534</v>
      </c>
      <c r="G50" s="306" t="s">
        <v>627</v>
      </c>
      <c r="H50" s="306" t="s">
        <v>628</v>
      </c>
      <c r="I50" s="308">
        <v>1.7850000000000001</v>
      </c>
      <c r="J50" s="308">
        <v>2800</v>
      </c>
      <c r="K50" s="309">
        <v>4998</v>
      </c>
    </row>
    <row r="51" spans="1:11" ht="14.4" customHeight="1" x14ac:dyDescent="0.3">
      <c r="A51" s="304" t="s">
        <v>365</v>
      </c>
      <c r="B51" s="305" t="s">
        <v>367</v>
      </c>
      <c r="C51" s="306" t="s">
        <v>377</v>
      </c>
      <c r="D51" s="307" t="s">
        <v>378</v>
      </c>
      <c r="E51" s="306" t="s">
        <v>533</v>
      </c>
      <c r="F51" s="307" t="s">
        <v>534</v>
      </c>
      <c r="G51" s="306" t="s">
        <v>629</v>
      </c>
      <c r="H51" s="306" t="s">
        <v>630</v>
      </c>
      <c r="I51" s="308">
        <v>0.57999999999999996</v>
      </c>
      <c r="J51" s="308">
        <v>400</v>
      </c>
      <c r="K51" s="309">
        <v>232</v>
      </c>
    </row>
    <row r="52" spans="1:11" ht="14.4" customHeight="1" x14ac:dyDescent="0.3">
      <c r="A52" s="304" t="s">
        <v>365</v>
      </c>
      <c r="B52" s="305" t="s">
        <v>367</v>
      </c>
      <c r="C52" s="306" t="s">
        <v>377</v>
      </c>
      <c r="D52" s="307" t="s">
        <v>378</v>
      </c>
      <c r="E52" s="306" t="s">
        <v>533</v>
      </c>
      <c r="F52" s="307" t="s">
        <v>534</v>
      </c>
      <c r="G52" s="306" t="s">
        <v>631</v>
      </c>
      <c r="H52" s="306" t="s">
        <v>632</v>
      </c>
      <c r="I52" s="308">
        <v>4.24</v>
      </c>
      <c r="J52" s="308">
        <v>100</v>
      </c>
      <c r="K52" s="309">
        <v>424</v>
      </c>
    </row>
    <row r="53" spans="1:11" ht="14.4" customHeight="1" x14ac:dyDescent="0.3">
      <c r="A53" s="304" t="s">
        <v>365</v>
      </c>
      <c r="B53" s="305" t="s">
        <v>367</v>
      </c>
      <c r="C53" s="306" t="s">
        <v>377</v>
      </c>
      <c r="D53" s="307" t="s">
        <v>378</v>
      </c>
      <c r="E53" s="306" t="s">
        <v>533</v>
      </c>
      <c r="F53" s="307" t="s">
        <v>534</v>
      </c>
      <c r="G53" s="306" t="s">
        <v>587</v>
      </c>
      <c r="H53" s="306" t="s">
        <v>588</v>
      </c>
      <c r="I53" s="308">
        <v>14.99</v>
      </c>
      <c r="J53" s="308">
        <v>86</v>
      </c>
      <c r="K53" s="309">
        <v>1289.1600000000001</v>
      </c>
    </row>
    <row r="54" spans="1:11" ht="14.4" customHeight="1" x14ac:dyDescent="0.3">
      <c r="A54" s="304" t="s">
        <v>365</v>
      </c>
      <c r="B54" s="305" t="s">
        <v>367</v>
      </c>
      <c r="C54" s="306" t="s">
        <v>377</v>
      </c>
      <c r="D54" s="307" t="s">
        <v>378</v>
      </c>
      <c r="E54" s="306" t="s">
        <v>533</v>
      </c>
      <c r="F54" s="307" t="s">
        <v>534</v>
      </c>
      <c r="G54" s="306" t="s">
        <v>633</v>
      </c>
      <c r="H54" s="306" t="s">
        <v>634</v>
      </c>
      <c r="I54" s="308">
        <v>12.1</v>
      </c>
      <c r="J54" s="308">
        <v>4</v>
      </c>
      <c r="K54" s="309">
        <v>48.4</v>
      </c>
    </row>
    <row r="55" spans="1:11" ht="14.4" customHeight="1" x14ac:dyDescent="0.3">
      <c r="A55" s="304" t="s">
        <v>365</v>
      </c>
      <c r="B55" s="305" t="s">
        <v>367</v>
      </c>
      <c r="C55" s="306" t="s">
        <v>377</v>
      </c>
      <c r="D55" s="307" t="s">
        <v>378</v>
      </c>
      <c r="E55" s="306" t="s">
        <v>533</v>
      </c>
      <c r="F55" s="307" t="s">
        <v>534</v>
      </c>
      <c r="G55" s="306" t="s">
        <v>635</v>
      </c>
      <c r="H55" s="306" t="s">
        <v>636</v>
      </c>
      <c r="I55" s="308">
        <v>25.525000000000002</v>
      </c>
      <c r="J55" s="308">
        <v>24</v>
      </c>
      <c r="K55" s="309">
        <v>612.62</v>
      </c>
    </row>
    <row r="56" spans="1:11" ht="14.4" customHeight="1" x14ac:dyDescent="0.3">
      <c r="A56" s="304" t="s">
        <v>365</v>
      </c>
      <c r="B56" s="305" t="s">
        <v>367</v>
      </c>
      <c r="C56" s="306" t="s">
        <v>377</v>
      </c>
      <c r="D56" s="307" t="s">
        <v>378</v>
      </c>
      <c r="E56" s="306" t="s">
        <v>533</v>
      </c>
      <c r="F56" s="307" t="s">
        <v>534</v>
      </c>
      <c r="G56" s="306" t="s">
        <v>637</v>
      </c>
      <c r="H56" s="306" t="s">
        <v>638</v>
      </c>
      <c r="I56" s="308">
        <v>2</v>
      </c>
      <c r="J56" s="308">
        <v>1400</v>
      </c>
      <c r="K56" s="309">
        <v>2795.5</v>
      </c>
    </row>
    <row r="57" spans="1:11" ht="14.4" customHeight="1" x14ac:dyDescent="0.3">
      <c r="A57" s="304" t="s">
        <v>365</v>
      </c>
      <c r="B57" s="305" t="s">
        <v>367</v>
      </c>
      <c r="C57" s="306" t="s">
        <v>377</v>
      </c>
      <c r="D57" s="307" t="s">
        <v>378</v>
      </c>
      <c r="E57" s="306" t="s">
        <v>533</v>
      </c>
      <c r="F57" s="307" t="s">
        <v>534</v>
      </c>
      <c r="G57" s="306" t="s">
        <v>639</v>
      </c>
      <c r="H57" s="306" t="s">
        <v>640</v>
      </c>
      <c r="I57" s="308">
        <v>1.83</v>
      </c>
      <c r="J57" s="308">
        <v>1400</v>
      </c>
      <c r="K57" s="309">
        <v>2562</v>
      </c>
    </row>
    <row r="58" spans="1:11" ht="14.4" customHeight="1" x14ac:dyDescent="0.3">
      <c r="A58" s="304" t="s">
        <v>365</v>
      </c>
      <c r="B58" s="305" t="s">
        <v>367</v>
      </c>
      <c r="C58" s="306" t="s">
        <v>377</v>
      </c>
      <c r="D58" s="307" t="s">
        <v>378</v>
      </c>
      <c r="E58" s="306" t="s">
        <v>533</v>
      </c>
      <c r="F58" s="307" t="s">
        <v>534</v>
      </c>
      <c r="G58" s="306" t="s">
        <v>641</v>
      </c>
      <c r="H58" s="306" t="s">
        <v>642</v>
      </c>
      <c r="I58" s="308">
        <v>2181.4299999999998</v>
      </c>
      <c r="J58" s="308">
        <v>10</v>
      </c>
      <c r="K58" s="309">
        <v>21814.27</v>
      </c>
    </row>
    <row r="59" spans="1:11" ht="14.4" customHeight="1" x14ac:dyDescent="0.3">
      <c r="A59" s="304" t="s">
        <v>365</v>
      </c>
      <c r="B59" s="305" t="s">
        <v>367</v>
      </c>
      <c r="C59" s="306" t="s">
        <v>377</v>
      </c>
      <c r="D59" s="307" t="s">
        <v>378</v>
      </c>
      <c r="E59" s="306" t="s">
        <v>533</v>
      </c>
      <c r="F59" s="307" t="s">
        <v>534</v>
      </c>
      <c r="G59" s="306" t="s">
        <v>643</v>
      </c>
      <c r="H59" s="306" t="s">
        <v>644</v>
      </c>
      <c r="I59" s="308">
        <v>203.5</v>
      </c>
      <c r="J59" s="308">
        <v>2</v>
      </c>
      <c r="K59" s="309">
        <v>407</v>
      </c>
    </row>
    <row r="60" spans="1:11" ht="14.4" customHeight="1" x14ac:dyDescent="0.3">
      <c r="A60" s="304" t="s">
        <v>365</v>
      </c>
      <c r="B60" s="305" t="s">
        <v>367</v>
      </c>
      <c r="C60" s="306" t="s">
        <v>377</v>
      </c>
      <c r="D60" s="307" t="s">
        <v>378</v>
      </c>
      <c r="E60" s="306" t="s">
        <v>533</v>
      </c>
      <c r="F60" s="307" t="s">
        <v>534</v>
      </c>
      <c r="G60" s="306" t="s">
        <v>645</v>
      </c>
      <c r="H60" s="306" t="s">
        <v>646</v>
      </c>
      <c r="I60" s="308">
        <v>21.68</v>
      </c>
      <c r="J60" s="308">
        <v>500</v>
      </c>
      <c r="K60" s="309">
        <v>10842</v>
      </c>
    </row>
    <row r="61" spans="1:11" ht="14.4" customHeight="1" x14ac:dyDescent="0.3">
      <c r="A61" s="304" t="s">
        <v>365</v>
      </c>
      <c r="B61" s="305" t="s">
        <v>367</v>
      </c>
      <c r="C61" s="306" t="s">
        <v>377</v>
      </c>
      <c r="D61" s="307" t="s">
        <v>378</v>
      </c>
      <c r="E61" s="306" t="s">
        <v>533</v>
      </c>
      <c r="F61" s="307" t="s">
        <v>534</v>
      </c>
      <c r="G61" s="306" t="s">
        <v>647</v>
      </c>
      <c r="H61" s="306" t="s">
        <v>648</v>
      </c>
      <c r="I61" s="308">
        <v>44.17</v>
      </c>
      <c r="J61" s="308">
        <v>40</v>
      </c>
      <c r="K61" s="309">
        <v>1766.7</v>
      </c>
    </row>
    <row r="62" spans="1:11" ht="14.4" customHeight="1" x14ac:dyDescent="0.3">
      <c r="A62" s="304" t="s">
        <v>365</v>
      </c>
      <c r="B62" s="305" t="s">
        <v>367</v>
      </c>
      <c r="C62" s="306" t="s">
        <v>377</v>
      </c>
      <c r="D62" s="307" t="s">
        <v>378</v>
      </c>
      <c r="E62" s="306" t="s">
        <v>533</v>
      </c>
      <c r="F62" s="307" t="s">
        <v>534</v>
      </c>
      <c r="G62" s="306" t="s">
        <v>649</v>
      </c>
      <c r="H62" s="306" t="s">
        <v>650</v>
      </c>
      <c r="I62" s="308">
        <v>23849.1</v>
      </c>
      <c r="J62" s="308">
        <v>1</v>
      </c>
      <c r="K62" s="309">
        <v>23849.1</v>
      </c>
    </row>
    <row r="63" spans="1:11" ht="14.4" customHeight="1" x14ac:dyDescent="0.3">
      <c r="A63" s="304" t="s">
        <v>365</v>
      </c>
      <c r="B63" s="305" t="s">
        <v>367</v>
      </c>
      <c r="C63" s="306" t="s">
        <v>377</v>
      </c>
      <c r="D63" s="307" t="s">
        <v>378</v>
      </c>
      <c r="E63" s="306" t="s">
        <v>535</v>
      </c>
      <c r="F63" s="307" t="s">
        <v>536</v>
      </c>
      <c r="G63" s="306" t="s">
        <v>651</v>
      </c>
      <c r="H63" s="306" t="s">
        <v>652</v>
      </c>
      <c r="I63" s="308">
        <v>2.0866666666666669</v>
      </c>
      <c r="J63" s="308">
        <v>3072</v>
      </c>
      <c r="K63" s="309">
        <v>6416</v>
      </c>
    </row>
    <row r="64" spans="1:11" ht="14.4" customHeight="1" x14ac:dyDescent="0.3">
      <c r="A64" s="304" t="s">
        <v>365</v>
      </c>
      <c r="B64" s="305" t="s">
        <v>367</v>
      </c>
      <c r="C64" s="306" t="s">
        <v>377</v>
      </c>
      <c r="D64" s="307" t="s">
        <v>378</v>
      </c>
      <c r="E64" s="306" t="s">
        <v>535</v>
      </c>
      <c r="F64" s="307" t="s">
        <v>536</v>
      </c>
      <c r="G64" s="306" t="s">
        <v>653</v>
      </c>
      <c r="H64" s="306" t="s">
        <v>654</v>
      </c>
      <c r="I64" s="308">
        <v>0.27</v>
      </c>
      <c r="J64" s="308">
        <v>2000</v>
      </c>
      <c r="K64" s="309">
        <v>540.70000000000005</v>
      </c>
    </row>
    <row r="65" spans="1:11" ht="14.4" customHeight="1" x14ac:dyDescent="0.3">
      <c r="A65" s="304" t="s">
        <v>365</v>
      </c>
      <c r="B65" s="305" t="s">
        <v>367</v>
      </c>
      <c r="C65" s="306" t="s">
        <v>377</v>
      </c>
      <c r="D65" s="307" t="s">
        <v>378</v>
      </c>
      <c r="E65" s="306" t="s">
        <v>535</v>
      </c>
      <c r="F65" s="307" t="s">
        <v>536</v>
      </c>
      <c r="G65" s="306" t="s">
        <v>655</v>
      </c>
      <c r="H65" s="306" t="s">
        <v>656</v>
      </c>
      <c r="I65" s="308">
        <v>50.82</v>
      </c>
      <c r="J65" s="308">
        <v>10</v>
      </c>
      <c r="K65" s="309">
        <v>508.2</v>
      </c>
    </row>
    <row r="66" spans="1:11" ht="14.4" customHeight="1" x14ac:dyDescent="0.3">
      <c r="A66" s="304" t="s">
        <v>365</v>
      </c>
      <c r="B66" s="305" t="s">
        <v>367</v>
      </c>
      <c r="C66" s="306" t="s">
        <v>377</v>
      </c>
      <c r="D66" s="307" t="s">
        <v>378</v>
      </c>
      <c r="E66" s="306" t="s">
        <v>535</v>
      </c>
      <c r="F66" s="307" t="s">
        <v>536</v>
      </c>
      <c r="G66" s="306" t="s">
        <v>657</v>
      </c>
      <c r="H66" s="306" t="s">
        <v>658</v>
      </c>
      <c r="I66" s="308">
        <v>90.775000000000006</v>
      </c>
      <c r="J66" s="308">
        <v>3</v>
      </c>
      <c r="K66" s="309">
        <v>272.3</v>
      </c>
    </row>
    <row r="67" spans="1:11" ht="14.4" customHeight="1" x14ac:dyDescent="0.3">
      <c r="A67" s="304" t="s">
        <v>365</v>
      </c>
      <c r="B67" s="305" t="s">
        <v>367</v>
      </c>
      <c r="C67" s="306" t="s">
        <v>377</v>
      </c>
      <c r="D67" s="307" t="s">
        <v>378</v>
      </c>
      <c r="E67" s="306" t="s">
        <v>535</v>
      </c>
      <c r="F67" s="307" t="s">
        <v>536</v>
      </c>
      <c r="G67" s="306" t="s">
        <v>659</v>
      </c>
      <c r="H67" s="306" t="s">
        <v>660</v>
      </c>
      <c r="I67" s="308">
        <v>6.86</v>
      </c>
      <c r="J67" s="308">
        <v>360</v>
      </c>
      <c r="K67" s="309">
        <v>2468.5</v>
      </c>
    </row>
    <row r="68" spans="1:11" ht="14.4" customHeight="1" x14ac:dyDescent="0.3">
      <c r="A68" s="304" t="s">
        <v>365</v>
      </c>
      <c r="B68" s="305" t="s">
        <v>367</v>
      </c>
      <c r="C68" s="306" t="s">
        <v>377</v>
      </c>
      <c r="D68" s="307" t="s">
        <v>378</v>
      </c>
      <c r="E68" s="306" t="s">
        <v>535</v>
      </c>
      <c r="F68" s="307" t="s">
        <v>536</v>
      </c>
      <c r="G68" s="306" t="s">
        <v>661</v>
      </c>
      <c r="H68" s="306" t="s">
        <v>662</v>
      </c>
      <c r="I68" s="308">
        <v>1.3885714285714283</v>
      </c>
      <c r="J68" s="308">
        <v>4300</v>
      </c>
      <c r="K68" s="309">
        <v>5964</v>
      </c>
    </row>
    <row r="69" spans="1:11" ht="14.4" customHeight="1" x14ac:dyDescent="0.3">
      <c r="A69" s="304" t="s">
        <v>365</v>
      </c>
      <c r="B69" s="305" t="s">
        <v>367</v>
      </c>
      <c r="C69" s="306" t="s">
        <v>377</v>
      </c>
      <c r="D69" s="307" t="s">
        <v>378</v>
      </c>
      <c r="E69" s="306" t="s">
        <v>535</v>
      </c>
      <c r="F69" s="307" t="s">
        <v>536</v>
      </c>
      <c r="G69" s="306" t="s">
        <v>663</v>
      </c>
      <c r="H69" s="306" t="s">
        <v>664</v>
      </c>
      <c r="I69" s="308">
        <v>0.40333333333333332</v>
      </c>
      <c r="J69" s="308">
        <v>17000</v>
      </c>
      <c r="K69" s="309">
        <v>6825.4</v>
      </c>
    </row>
    <row r="70" spans="1:11" ht="14.4" customHeight="1" x14ac:dyDescent="0.3">
      <c r="A70" s="304" t="s">
        <v>365</v>
      </c>
      <c r="B70" s="305" t="s">
        <v>367</v>
      </c>
      <c r="C70" s="306" t="s">
        <v>377</v>
      </c>
      <c r="D70" s="307" t="s">
        <v>378</v>
      </c>
      <c r="E70" s="306" t="s">
        <v>535</v>
      </c>
      <c r="F70" s="307" t="s">
        <v>536</v>
      </c>
      <c r="G70" s="306" t="s">
        <v>665</v>
      </c>
      <c r="H70" s="306" t="s">
        <v>666</v>
      </c>
      <c r="I70" s="308">
        <v>0.11874999999999999</v>
      </c>
      <c r="J70" s="308">
        <v>26000</v>
      </c>
      <c r="K70" s="309">
        <v>3080</v>
      </c>
    </row>
    <row r="71" spans="1:11" ht="14.4" customHeight="1" x14ac:dyDescent="0.3">
      <c r="A71" s="304" t="s">
        <v>365</v>
      </c>
      <c r="B71" s="305" t="s">
        <v>367</v>
      </c>
      <c r="C71" s="306" t="s">
        <v>377</v>
      </c>
      <c r="D71" s="307" t="s">
        <v>378</v>
      </c>
      <c r="E71" s="306" t="s">
        <v>535</v>
      </c>
      <c r="F71" s="307" t="s">
        <v>536</v>
      </c>
      <c r="G71" s="306" t="s">
        <v>667</v>
      </c>
      <c r="H71" s="306" t="s">
        <v>668</v>
      </c>
      <c r="I71" s="308">
        <v>1.3533333333333335</v>
      </c>
      <c r="J71" s="308">
        <v>9000</v>
      </c>
      <c r="K71" s="309">
        <v>12124.2</v>
      </c>
    </row>
    <row r="72" spans="1:11" ht="14.4" customHeight="1" x14ac:dyDescent="0.3">
      <c r="A72" s="304" t="s">
        <v>365</v>
      </c>
      <c r="B72" s="305" t="s">
        <v>367</v>
      </c>
      <c r="C72" s="306" t="s">
        <v>377</v>
      </c>
      <c r="D72" s="307" t="s">
        <v>378</v>
      </c>
      <c r="E72" s="306" t="s">
        <v>535</v>
      </c>
      <c r="F72" s="307" t="s">
        <v>536</v>
      </c>
      <c r="G72" s="306" t="s">
        <v>669</v>
      </c>
      <c r="H72" s="306" t="s">
        <v>670</v>
      </c>
      <c r="I72" s="308">
        <v>19.329999999999998</v>
      </c>
      <c r="J72" s="308">
        <v>360</v>
      </c>
      <c r="K72" s="309">
        <v>6957.5</v>
      </c>
    </row>
    <row r="73" spans="1:11" ht="14.4" customHeight="1" x14ac:dyDescent="0.3">
      <c r="A73" s="304" t="s">
        <v>365</v>
      </c>
      <c r="B73" s="305" t="s">
        <v>367</v>
      </c>
      <c r="C73" s="306" t="s">
        <v>377</v>
      </c>
      <c r="D73" s="307" t="s">
        <v>378</v>
      </c>
      <c r="E73" s="306" t="s">
        <v>535</v>
      </c>
      <c r="F73" s="307" t="s">
        <v>536</v>
      </c>
      <c r="G73" s="306" t="s">
        <v>671</v>
      </c>
      <c r="H73" s="306" t="s">
        <v>672</v>
      </c>
      <c r="I73" s="308">
        <v>90.97</v>
      </c>
      <c r="J73" s="308">
        <v>50</v>
      </c>
      <c r="K73" s="309">
        <v>4548.3900000000003</v>
      </c>
    </row>
    <row r="74" spans="1:11" ht="14.4" customHeight="1" x14ac:dyDescent="0.3">
      <c r="A74" s="304" t="s">
        <v>365</v>
      </c>
      <c r="B74" s="305" t="s">
        <v>367</v>
      </c>
      <c r="C74" s="306" t="s">
        <v>377</v>
      </c>
      <c r="D74" s="307" t="s">
        <v>378</v>
      </c>
      <c r="E74" s="306" t="s">
        <v>535</v>
      </c>
      <c r="F74" s="307" t="s">
        <v>536</v>
      </c>
      <c r="G74" s="306" t="s">
        <v>673</v>
      </c>
      <c r="H74" s="306" t="s">
        <v>674</v>
      </c>
      <c r="I74" s="308">
        <v>2.06</v>
      </c>
      <c r="J74" s="308">
        <v>1024</v>
      </c>
      <c r="K74" s="309">
        <v>2105</v>
      </c>
    </row>
    <row r="75" spans="1:11" ht="14.4" customHeight="1" x14ac:dyDescent="0.3">
      <c r="A75" s="304" t="s">
        <v>365</v>
      </c>
      <c r="B75" s="305" t="s">
        <v>367</v>
      </c>
      <c r="C75" s="306" t="s">
        <v>377</v>
      </c>
      <c r="D75" s="307" t="s">
        <v>378</v>
      </c>
      <c r="E75" s="306" t="s">
        <v>535</v>
      </c>
      <c r="F75" s="307" t="s">
        <v>536</v>
      </c>
      <c r="G75" s="306" t="s">
        <v>675</v>
      </c>
      <c r="H75" s="306" t="s">
        <v>676</v>
      </c>
      <c r="I75" s="308">
        <v>33.880000000000003</v>
      </c>
      <c r="J75" s="308">
        <v>10</v>
      </c>
      <c r="K75" s="309">
        <v>338.8</v>
      </c>
    </row>
    <row r="76" spans="1:11" ht="14.4" customHeight="1" x14ac:dyDescent="0.3">
      <c r="A76" s="304" t="s">
        <v>365</v>
      </c>
      <c r="B76" s="305" t="s">
        <v>367</v>
      </c>
      <c r="C76" s="306" t="s">
        <v>377</v>
      </c>
      <c r="D76" s="307" t="s">
        <v>378</v>
      </c>
      <c r="E76" s="306" t="s">
        <v>535</v>
      </c>
      <c r="F76" s="307" t="s">
        <v>536</v>
      </c>
      <c r="G76" s="306" t="s">
        <v>677</v>
      </c>
      <c r="H76" s="306" t="s">
        <v>678</v>
      </c>
      <c r="I76" s="308">
        <v>33.880000000000003</v>
      </c>
      <c r="J76" s="308">
        <v>10</v>
      </c>
      <c r="K76" s="309">
        <v>338.8</v>
      </c>
    </row>
    <row r="77" spans="1:11" ht="14.4" customHeight="1" x14ac:dyDescent="0.3">
      <c r="A77" s="304" t="s">
        <v>365</v>
      </c>
      <c r="B77" s="305" t="s">
        <v>367</v>
      </c>
      <c r="C77" s="306" t="s">
        <v>377</v>
      </c>
      <c r="D77" s="307" t="s">
        <v>378</v>
      </c>
      <c r="E77" s="306" t="s">
        <v>535</v>
      </c>
      <c r="F77" s="307" t="s">
        <v>536</v>
      </c>
      <c r="G77" s="306" t="s">
        <v>679</v>
      </c>
      <c r="H77" s="306" t="s">
        <v>680</v>
      </c>
      <c r="I77" s="308">
        <v>24.2</v>
      </c>
      <c r="J77" s="308">
        <v>125</v>
      </c>
      <c r="K77" s="309">
        <v>3025</v>
      </c>
    </row>
    <row r="78" spans="1:11" ht="14.4" customHeight="1" x14ac:dyDescent="0.3">
      <c r="A78" s="304" t="s">
        <v>365</v>
      </c>
      <c r="B78" s="305" t="s">
        <v>367</v>
      </c>
      <c r="C78" s="306" t="s">
        <v>377</v>
      </c>
      <c r="D78" s="307" t="s">
        <v>378</v>
      </c>
      <c r="E78" s="306" t="s">
        <v>535</v>
      </c>
      <c r="F78" s="307" t="s">
        <v>536</v>
      </c>
      <c r="G78" s="306" t="s">
        <v>681</v>
      </c>
      <c r="H78" s="306" t="s">
        <v>682</v>
      </c>
      <c r="I78" s="308">
        <v>0.38</v>
      </c>
      <c r="J78" s="308">
        <v>2000</v>
      </c>
      <c r="K78" s="309">
        <v>750.2</v>
      </c>
    </row>
    <row r="79" spans="1:11" ht="14.4" customHeight="1" x14ac:dyDescent="0.3">
      <c r="A79" s="304" t="s">
        <v>365</v>
      </c>
      <c r="B79" s="305" t="s">
        <v>367</v>
      </c>
      <c r="C79" s="306" t="s">
        <v>377</v>
      </c>
      <c r="D79" s="307" t="s">
        <v>378</v>
      </c>
      <c r="E79" s="306" t="s">
        <v>535</v>
      </c>
      <c r="F79" s="307" t="s">
        <v>536</v>
      </c>
      <c r="G79" s="306" t="s">
        <v>683</v>
      </c>
      <c r="H79" s="306" t="s">
        <v>684</v>
      </c>
      <c r="I79" s="308">
        <v>0.5</v>
      </c>
      <c r="J79" s="308">
        <v>5000</v>
      </c>
      <c r="K79" s="309">
        <v>2541.1</v>
      </c>
    </row>
    <row r="80" spans="1:11" ht="14.4" customHeight="1" x14ac:dyDescent="0.3">
      <c r="A80" s="304" t="s">
        <v>365</v>
      </c>
      <c r="B80" s="305" t="s">
        <v>367</v>
      </c>
      <c r="C80" s="306" t="s">
        <v>377</v>
      </c>
      <c r="D80" s="307" t="s">
        <v>378</v>
      </c>
      <c r="E80" s="306" t="s">
        <v>537</v>
      </c>
      <c r="F80" s="307" t="s">
        <v>538</v>
      </c>
      <c r="G80" s="306" t="s">
        <v>597</v>
      </c>
      <c r="H80" s="306" t="s">
        <v>598</v>
      </c>
      <c r="I80" s="308">
        <v>0.29833333333333334</v>
      </c>
      <c r="J80" s="308">
        <v>1300</v>
      </c>
      <c r="K80" s="309">
        <v>388</v>
      </c>
    </row>
    <row r="81" spans="1:11" ht="14.4" customHeight="1" x14ac:dyDescent="0.3">
      <c r="A81" s="304" t="s">
        <v>365</v>
      </c>
      <c r="B81" s="305" t="s">
        <v>367</v>
      </c>
      <c r="C81" s="306" t="s">
        <v>377</v>
      </c>
      <c r="D81" s="307" t="s">
        <v>378</v>
      </c>
      <c r="E81" s="306" t="s">
        <v>539</v>
      </c>
      <c r="F81" s="307" t="s">
        <v>540</v>
      </c>
      <c r="G81" s="306" t="s">
        <v>603</v>
      </c>
      <c r="H81" s="306" t="s">
        <v>604</v>
      </c>
      <c r="I81" s="308">
        <v>0.68</v>
      </c>
      <c r="J81" s="308">
        <v>1600</v>
      </c>
      <c r="K81" s="309">
        <v>1106</v>
      </c>
    </row>
    <row r="82" spans="1:11" ht="14.4" customHeight="1" x14ac:dyDescent="0.3">
      <c r="A82" s="304" t="s">
        <v>365</v>
      </c>
      <c r="B82" s="305" t="s">
        <v>367</v>
      </c>
      <c r="C82" s="306" t="s">
        <v>377</v>
      </c>
      <c r="D82" s="307" t="s">
        <v>378</v>
      </c>
      <c r="E82" s="306" t="s">
        <v>539</v>
      </c>
      <c r="F82" s="307" t="s">
        <v>540</v>
      </c>
      <c r="G82" s="306" t="s">
        <v>605</v>
      </c>
      <c r="H82" s="306" t="s">
        <v>606</v>
      </c>
      <c r="I82" s="308">
        <v>0.69166666666666676</v>
      </c>
      <c r="J82" s="308">
        <v>1700</v>
      </c>
      <c r="K82" s="309">
        <v>1183</v>
      </c>
    </row>
    <row r="83" spans="1:11" ht="14.4" customHeight="1" x14ac:dyDescent="0.3">
      <c r="A83" s="304" t="s">
        <v>365</v>
      </c>
      <c r="B83" s="305" t="s">
        <v>367</v>
      </c>
      <c r="C83" s="306" t="s">
        <v>377</v>
      </c>
      <c r="D83" s="307" t="s">
        <v>378</v>
      </c>
      <c r="E83" s="306" t="s">
        <v>539</v>
      </c>
      <c r="F83" s="307" t="s">
        <v>540</v>
      </c>
      <c r="G83" s="306" t="s">
        <v>607</v>
      </c>
      <c r="H83" s="306" t="s">
        <v>608</v>
      </c>
      <c r="I83" s="308">
        <v>0.70199999999999996</v>
      </c>
      <c r="J83" s="308">
        <v>700</v>
      </c>
      <c r="K83" s="309">
        <v>480</v>
      </c>
    </row>
    <row r="84" spans="1:11" ht="14.4" customHeight="1" thickBot="1" x14ac:dyDescent="0.35">
      <c r="A84" s="310" t="s">
        <v>365</v>
      </c>
      <c r="B84" s="311" t="s">
        <v>367</v>
      </c>
      <c r="C84" s="312" t="s">
        <v>377</v>
      </c>
      <c r="D84" s="313" t="s">
        <v>378</v>
      </c>
      <c r="E84" s="312" t="s">
        <v>539</v>
      </c>
      <c r="F84" s="313" t="s">
        <v>540</v>
      </c>
      <c r="G84" s="312" t="s">
        <v>685</v>
      </c>
      <c r="H84" s="312" t="s">
        <v>686</v>
      </c>
      <c r="I84" s="314">
        <v>7.416666666666667</v>
      </c>
      <c r="J84" s="314">
        <v>300</v>
      </c>
      <c r="K84" s="315">
        <v>2225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2" t="s">
        <v>147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4.4" customHeight="1" thickBot="1" x14ac:dyDescent="0.35">
      <c r="A2" s="258" t="s">
        <v>185</v>
      </c>
      <c r="B2" s="161"/>
      <c r="C2" s="106"/>
      <c r="D2" s="161"/>
      <c r="E2" s="106"/>
      <c r="F2" s="161"/>
      <c r="G2" s="163"/>
      <c r="H2" s="161"/>
      <c r="I2" s="106"/>
      <c r="J2" s="161"/>
      <c r="K2" s="106"/>
      <c r="L2" s="161"/>
      <c r="M2" s="163"/>
      <c r="N2" s="161"/>
      <c r="O2" s="106"/>
      <c r="P2" s="161"/>
      <c r="Q2" s="106"/>
      <c r="R2" s="161"/>
      <c r="S2" s="163"/>
    </row>
    <row r="3" spans="1:19" ht="14.4" customHeight="1" x14ac:dyDescent="0.3">
      <c r="A3" s="243" t="s">
        <v>121</v>
      </c>
      <c r="B3" s="244" t="s">
        <v>122</v>
      </c>
      <c r="C3" s="245"/>
      <c r="D3" s="245"/>
      <c r="E3" s="245"/>
      <c r="F3" s="245"/>
      <c r="G3" s="246"/>
      <c r="H3" s="244" t="s">
        <v>123</v>
      </c>
      <c r="I3" s="245"/>
      <c r="J3" s="245"/>
      <c r="K3" s="245"/>
      <c r="L3" s="245"/>
      <c r="M3" s="246"/>
      <c r="N3" s="244" t="s">
        <v>124</v>
      </c>
      <c r="O3" s="245"/>
      <c r="P3" s="245"/>
      <c r="Q3" s="245"/>
      <c r="R3" s="245"/>
      <c r="S3" s="246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77" t="s">
        <v>687</v>
      </c>
      <c r="B5" s="384">
        <v>5120184</v>
      </c>
      <c r="C5" s="299">
        <v>1</v>
      </c>
      <c r="D5" s="384">
        <v>5608896</v>
      </c>
      <c r="E5" s="299">
        <v>1.0954481323327443</v>
      </c>
      <c r="F5" s="384">
        <v>5427467</v>
      </c>
      <c r="G5" s="321">
        <v>1.0600140541824279</v>
      </c>
      <c r="H5" s="384">
        <v>2153.81</v>
      </c>
      <c r="I5" s="299">
        <v>1</v>
      </c>
      <c r="J5" s="384">
        <v>2500.8199999999997</v>
      </c>
      <c r="K5" s="299">
        <v>1.1611144901360844</v>
      </c>
      <c r="L5" s="384">
        <v>9620.3799999999992</v>
      </c>
      <c r="M5" s="321">
        <v>4.4666799764138894</v>
      </c>
      <c r="N5" s="384"/>
      <c r="O5" s="299"/>
      <c r="P5" s="384"/>
      <c r="Q5" s="299"/>
      <c r="R5" s="384"/>
      <c r="S5" s="351"/>
    </row>
    <row r="6" spans="1:19" ht="14.4" customHeight="1" x14ac:dyDescent="0.3">
      <c r="A6" s="378" t="s">
        <v>688</v>
      </c>
      <c r="B6" s="385">
        <v>8313</v>
      </c>
      <c r="C6" s="305">
        <v>1</v>
      </c>
      <c r="D6" s="385">
        <v>9067</v>
      </c>
      <c r="E6" s="305">
        <v>1.0907013111993265</v>
      </c>
      <c r="F6" s="385">
        <v>6246</v>
      </c>
      <c r="G6" s="352">
        <v>0.75135330205701911</v>
      </c>
      <c r="H6" s="385"/>
      <c r="I6" s="305"/>
      <c r="J6" s="385"/>
      <c r="K6" s="305"/>
      <c r="L6" s="385"/>
      <c r="M6" s="352"/>
      <c r="N6" s="385"/>
      <c r="O6" s="305"/>
      <c r="P6" s="385"/>
      <c r="Q6" s="305"/>
      <c r="R6" s="385"/>
      <c r="S6" s="353"/>
    </row>
    <row r="7" spans="1:19" ht="14.4" customHeight="1" x14ac:dyDescent="0.3">
      <c r="A7" s="378" t="s">
        <v>689</v>
      </c>
      <c r="B7" s="385">
        <v>3279279</v>
      </c>
      <c r="C7" s="305">
        <v>1</v>
      </c>
      <c r="D7" s="385">
        <v>3636985</v>
      </c>
      <c r="E7" s="305">
        <v>1.1090806851140145</v>
      </c>
      <c r="F7" s="385">
        <v>3512357</v>
      </c>
      <c r="G7" s="352">
        <v>1.0710759895696584</v>
      </c>
      <c r="H7" s="385">
        <v>16923.530000000006</v>
      </c>
      <c r="I7" s="305">
        <v>1</v>
      </c>
      <c r="J7" s="385">
        <v>19324.5</v>
      </c>
      <c r="K7" s="305">
        <v>1.1418717017076221</v>
      </c>
      <c r="L7" s="385">
        <v>23827.519999999997</v>
      </c>
      <c r="M7" s="352">
        <v>1.407952123463603</v>
      </c>
      <c r="N7" s="385"/>
      <c r="O7" s="305"/>
      <c r="P7" s="385"/>
      <c r="Q7" s="305"/>
      <c r="R7" s="385"/>
      <c r="S7" s="353"/>
    </row>
    <row r="8" spans="1:19" ht="14.4" customHeight="1" thickBot="1" x14ac:dyDescent="0.35">
      <c r="A8" s="379" t="s">
        <v>690</v>
      </c>
      <c r="B8" s="386">
        <v>21824809</v>
      </c>
      <c r="C8" s="387">
        <v>1</v>
      </c>
      <c r="D8" s="386">
        <v>23189931</v>
      </c>
      <c r="E8" s="387">
        <v>1.0625490926403984</v>
      </c>
      <c r="F8" s="386">
        <v>23569150</v>
      </c>
      <c r="G8" s="375">
        <v>1.0799246857097351</v>
      </c>
      <c r="H8" s="386"/>
      <c r="I8" s="387"/>
      <c r="J8" s="386"/>
      <c r="K8" s="387"/>
      <c r="L8" s="386"/>
      <c r="M8" s="375"/>
      <c r="N8" s="386"/>
      <c r="O8" s="387"/>
      <c r="P8" s="386"/>
      <c r="Q8" s="387"/>
      <c r="R8" s="386"/>
      <c r="S8" s="388"/>
    </row>
    <row r="9" spans="1:19" ht="14.4" customHeight="1" thickBot="1" x14ac:dyDescent="0.35">
      <c r="A9" s="327" t="s">
        <v>6</v>
      </c>
      <c r="B9" s="389">
        <v>30232585</v>
      </c>
      <c r="C9" s="390">
        <v>1</v>
      </c>
      <c r="D9" s="389">
        <v>32444879</v>
      </c>
      <c r="E9" s="390">
        <v>1.0731758134476426</v>
      </c>
      <c r="F9" s="389">
        <v>32515220</v>
      </c>
      <c r="G9" s="329">
        <v>1.0755024752266471</v>
      </c>
      <c r="H9" s="389">
        <v>19077.340000000007</v>
      </c>
      <c r="I9" s="390">
        <v>1</v>
      </c>
      <c r="J9" s="389">
        <v>21825.32</v>
      </c>
      <c r="K9" s="390">
        <v>1.1440441906471233</v>
      </c>
      <c r="L9" s="389">
        <v>33447.899999999994</v>
      </c>
      <c r="M9" s="329">
        <v>1.7532790210794578</v>
      </c>
      <c r="N9" s="389"/>
      <c r="O9" s="390"/>
      <c r="P9" s="389"/>
      <c r="Q9" s="390"/>
      <c r="R9" s="389"/>
      <c r="S9" s="391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181" t="s">
        <v>148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14.4" customHeight="1" thickBot="1" x14ac:dyDescent="0.4">
      <c r="A2" s="258" t="s">
        <v>185</v>
      </c>
      <c r="B2" s="107"/>
      <c r="C2" s="107"/>
      <c r="D2" s="107"/>
      <c r="E2" s="164"/>
      <c r="F2" s="164"/>
      <c r="G2" s="107"/>
      <c r="H2" s="107"/>
      <c r="I2" s="164"/>
      <c r="J2" s="164"/>
      <c r="K2" s="107"/>
      <c r="L2" s="107"/>
      <c r="M2" s="164"/>
      <c r="N2" s="164"/>
      <c r="O2" s="168"/>
      <c r="P2" s="164"/>
    </row>
    <row r="3" spans="1:16" ht="14.4" customHeight="1" thickBot="1" x14ac:dyDescent="0.35">
      <c r="D3" s="126" t="s">
        <v>151</v>
      </c>
      <c r="E3" s="165">
        <f t="shared" ref="E3:N3" si="0">SUBTOTAL(9,E6:E1048576)</f>
        <v>23617</v>
      </c>
      <c r="F3" s="166">
        <f t="shared" si="0"/>
        <v>30251662.34</v>
      </c>
      <c r="G3" s="108"/>
      <c r="H3" s="108"/>
      <c r="I3" s="166">
        <f t="shared" si="0"/>
        <v>25158</v>
      </c>
      <c r="J3" s="166">
        <f t="shared" si="0"/>
        <v>32466704.32</v>
      </c>
      <c r="K3" s="108"/>
      <c r="L3" s="108"/>
      <c r="M3" s="166">
        <f t="shared" si="0"/>
        <v>26269</v>
      </c>
      <c r="N3" s="166">
        <f t="shared" si="0"/>
        <v>32548667.899999999</v>
      </c>
      <c r="O3" s="109">
        <f>IF(F3=0,0,N3/F3)</f>
        <v>1.075929895494133</v>
      </c>
      <c r="P3" s="167">
        <f>IF(M3=0,0,N3/M3)</f>
        <v>1239.0524153945714</v>
      </c>
    </row>
    <row r="4" spans="1:16" ht="14.4" customHeight="1" x14ac:dyDescent="0.3">
      <c r="A4" s="248" t="s">
        <v>117</v>
      </c>
      <c r="B4" s="249" t="s">
        <v>118</v>
      </c>
      <c r="C4" s="250" t="s">
        <v>119</v>
      </c>
      <c r="D4" s="251" t="s">
        <v>92</v>
      </c>
      <c r="E4" s="252">
        <v>2011</v>
      </c>
      <c r="F4" s="253"/>
      <c r="G4" s="160"/>
      <c r="H4" s="160"/>
      <c r="I4" s="252">
        <v>2012</v>
      </c>
      <c r="J4" s="253"/>
      <c r="K4" s="160"/>
      <c r="L4" s="160"/>
      <c r="M4" s="252">
        <v>2013</v>
      </c>
      <c r="N4" s="253"/>
      <c r="O4" s="254" t="s">
        <v>5</v>
      </c>
      <c r="P4" s="247" t="s">
        <v>120</v>
      </c>
    </row>
    <row r="5" spans="1:16" ht="14.4" customHeight="1" thickBot="1" x14ac:dyDescent="0.35">
      <c r="A5" s="392"/>
      <c r="B5" s="393"/>
      <c r="C5" s="394"/>
      <c r="D5" s="395"/>
      <c r="E5" s="396" t="s">
        <v>94</v>
      </c>
      <c r="F5" s="397" t="s">
        <v>17</v>
      </c>
      <c r="G5" s="398"/>
      <c r="H5" s="398"/>
      <c r="I5" s="396" t="s">
        <v>94</v>
      </c>
      <c r="J5" s="397" t="s">
        <v>17</v>
      </c>
      <c r="K5" s="398"/>
      <c r="L5" s="398"/>
      <c r="M5" s="396" t="s">
        <v>94</v>
      </c>
      <c r="N5" s="397" t="s">
        <v>17</v>
      </c>
      <c r="O5" s="399"/>
      <c r="P5" s="400"/>
    </row>
    <row r="6" spans="1:16" ht="14.4" customHeight="1" x14ac:dyDescent="0.3">
      <c r="A6" s="298" t="s">
        <v>691</v>
      </c>
      <c r="B6" s="299" t="s">
        <v>692</v>
      </c>
      <c r="C6" s="299" t="s">
        <v>693</v>
      </c>
      <c r="D6" s="299" t="s">
        <v>694</v>
      </c>
      <c r="E6" s="302"/>
      <c r="F6" s="302"/>
      <c r="G6" s="299"/>
      <c r="H6" s="299"/>
      <c r="I6" s="302">
        <v>1</v>
      </c>
      <c r="J6" s="302">
        <v>1364.08</v>
      </c>
      <c r="K6" s="299"/>
      <c r="L6" s="299">
        <v>1364.08</v>
      </c>
      <c r="M6" s="302">
        <v>7</v>
      </c>
      <c r="N6" s="302">
        <v>9620.3799999999992</v>
      </c>
      <c r="O6" s="321"/>
      <c r="P6" s="303">
        <v>1374.34</v>
      </c>
    </row>
    <row r="7" spans="1:16" ht="14.4" customHeight="1" x14ac:dyDescent="0.3">
      <c r="A7" s="304" t="s">
        <v>691</v>
      </c>
      <c r="B7" s="305" t="s">
        <v>692</v>
      </c>
      <c r="C7" s="305" t="s">
        <v>695</v>
      </c>
      <c r="D7" s="305" t="s">
        <v>696</v>
      </c>
      <c r="E7" s="308">
        <v>2</v>
      </c>
      <c r="F7" s="308">
        <v>1057.72</v>
      </c>
      <c r="G7" s="305">
        <v>1</v>
      </c>
      <c r="H7" s="305">
        <v>528.86</v>
      </c>
      <c r="I7" s="308">
        <v>2</v>
      </c>
      <c r="J7" s="308">
        <v>1136.74</v>
      </c>
      <c r="K7" s="305">
        <v>1.0747078621941535</v>
      </c>
      <c r="L7" s="305">
        <v>568.37</v>
      </c>
      <c r="M7" s="308"/>
      <c r="N7" s="308"/>
      <c r="O7" s="352"/>
      <c r="P7" s="309"/>
    </row>
    <row r="8" spans="1:16" ht="14.4" customHeight="1" x14ac:dyDescent="0.3">
      <c r="A8" s="304" t="s">
        <v>691</v>
      </c>
      <c r="B8" s="305" t="s">
        <v>692</v>
      </c>
      <c r="C8" s="305" t="s">
        <v>697</v>
      </c>
      <c r="D8" s="305" t="s">
        <v>696</v>
      </c>
      <c r="E8" s="308">
        <v>1</v>
      </c>
      <c r="F8" s="308">
        <v>1096.0899999999999</v>
      </c>
      <c r="G8" s="305">
        <v>1</v>
      </c>
      <c r="H8" s="305">
        <v>1096.0899999999999</v>
      </c>
      <c r="I8" s="308"/>
      <c r="J8" s="308"/>
      <c r="K8" s="305"/>
      <c r="L8" s="305"/>
      <c r="M8" s="308"/>
      <c r="N8" s="308"/>
      <c r="O8" s="352"/>
      <c r="P8" s="309"/>
    </row>
    <row r="9" spans="1:16" ht="14.4" customHeight="1" x14ac:dyDescent="0.3">
      <c r="A9" s="304" t="s">
        <v>691</v>
      </c>
      <c r="B9" s="305" t="s">
        <v>698</v>
      </c>
      <c r="C9" s="305" t="s">
        <v>699</v>
      </c>
      <c r="D9" s="305" t="s">
        <v>700</v>
      </c>
      <c r="E9" s="308">
        <v>11</v>
      </c>
      <c r="F9" s="308">
        <v>693</v>
      </c>
      <c r="G9" s="305">
        <v>1</v>
      </c>
      <c r="H9" s="305">
        <v>63</v>
      </c>
      <c r="I9" s="308">
        <v>8</v>
      </c>
      <c r="J9" s="308">
        <v>504</v>
      </c>
      <c r="K9" s="305">
        <v>0.72727272727272729</v>
      </c>
      <c r="L9" s="305">
        <v>63</v>
      </c>
      <c r="M9" s="308">
        <v>40</v>
      </c>
      <c r="N9" s="308">
        <v>2520</v>
      </c>
      <c r="O9" s="352">
        <v>3.6363636363636362</v>
      </c>
      <c r="P9" s="309">
        <v>63</v>
      </c>
    </row>
    <row r="10" spans="1:16" ht="14.4" customHeight="1" x14ac:dyDescent="0.3">
      <c r="A10" s="304" t="s">
        <v>691</v>
      </c>
      <c r="B10" s="305" t="s">
        <v>698</v>
      </c>
      <c r="C10" s="305" t="s">
        <v>701</v>
      </c>
      <c r="D10" s="305" t="s">
        <v>702</v>
      </c>
      <c r="E10" s="308">
        <v>78</v>
      </c>
      <c r="F10" s="308">
        <v>1950</v>
      </c>
      <c r="G10" s="305">
        <v>1</v>
      </c>
      <c r="H10" s="305">
        <v>25</v>
      </c>
      <c r="I10" s="308">
        <v>73</v>
      </c>
      <c r="J10" s="308">
        <v>1825</v>
      </c>
      <c r="K10" s="305">
        <v>0.9358974358974359</v>
      </c>
      <c r="L10" s="305">
        <v>25</v>
      </c>
      <c r="M10" s="308">
        <v>1689</v>
      </c>
      <c r="N10" s="308">
        <v>59115</v>
      </c>
      <c r="O10" s="352">
        <v>30.315384615384616</v>
      </c>
      <c r="P10" s="309">
        <v>35</v>
      </c>
    </row>
    <row r="11" spans="1:16" ht="14.4" customHeight="1" x14ac:dyDescent="0.3">
      <c r="A11" s="304" t="s">
        <v>691</v>
      </c>
      <c r="B11" s="305" t="s">
        <v>698</v>
      </c>
      <c r="C11" s="305" t="s">
        <v>703</v>
      </c>
      <c r="D11" s="305" t="s">
        <v>704</v>
      </c>
      <c r="E11" s="308"/>
      <c r="F11" s="308"/>
      <c r="G11" s="305"/>
      <c r="H11" s="305"/>
      <c r="I11" s="308">
        <v>1</v>
      </c>
      <c r="J11" s="308">
        <v>19</v>
      </c>
      <c r="K11" s="305"/>
      <c r="L11" s="305">
        <v>19</v>
      </c>
      <c r="M11" s="308">
        <v>8</v>
      </c>
      <c r="N11" s="308">
        <v>240</v>
      </c>
      <c r="O11" s="352"/>
      <c r="P11" s="309">
        <v>30</v>
      </c>
    </row>
    <row r="12" spans="1:16" ht="14.4" customHeight="1" x14ac:dyDescent="0.3">
      <c r="A12" s="304" t="s">
        <v>691</v>
      </c>
      <c r="B12" s="305" t="s">
        <v>698</v>
      </c>
      <c r="C12" s="305" t="s">
        <v>705</v>
      </c>
      <c r="D12" s="305" t="s">
        <v>706</v>
      </c>
      <c r="E12" s="308">
        <v>6</v>
      </c>
      <c r="F12" s="308">
        <v>450</v>
      </c>
      <c r="G12" s="305">
        <v>1</v>
      </c>
      <c r="H12" s="305">
        <v>75</v>
      </c>
      <c r="I12" s="308"/>
      <c r="J12" s="308"/>
      <c r="K12" s="305"/>
      <c r="L12" s="305"/>
      <c r="M12" s="308"/>
      <c r="N12" s="308"/>
      <c r="O12" s="352"/>
      <c r="P12" s="309"/>
    </row>
    <row r="13" spans="1:16" ht="14.4" customHeight="1" x14ac:dyDescent="0.3">
      <c r="A13" s="304" t="s">
        <v>691</v>
      </c>
      <c r="B13" s="305" t="s">
        <v>698</v>
      </c>
      <c r="C13" s="305" t="s">
        <v>707</v>
      </c>
      <c r="D13" s="305" t="s">
        <v>708</v>
      </c>
      <c r="E13" s="308"/>
      <c r="F13" s="308"/>
      <c r="G13" s="305"/>
      <c r="H13" s="305"/>
      <c r="I13" s="308"/>
      <c r="J13" s="308"/>
      <c r="K13" s="305"/>
      <c r="L13" s="305"/>
      <c r="M13" s="308">
        <v>2</v>
      </c>
      <c r="N13" s="308">
        <v>412</v>
      </c>
      <c r="O13" s="352"/>
      <c r="P13" s="309">
        <v>206</v>
      </c>
    </row>
    <row r="14" spans="1:16" ht="14.4" customHeight="1" x14ac:dyDescent="0.3">
      <c r="A14" s="304" t="s">
        <v>691</v>
      </c>
      <c r="B14" s="305" t="s">
        <v>698</v>
      </c>
      <c r="C14" s="305" t="s">
        <v>709</v>
      </c>
      <c r="D14" s="305" t="s">
        <v>710</v>
      </c>
      <c r="E14" s="308">
        <v>6</v>
      </c>
      <c r="F14" s="308">
        <v>204</v>
      </c>
      <c r="G14" s="305">
        <v>1</v>
      </c>
      <c r="H14" s="305">
        <v>34</v>
      </c>
      <c r="I14" s="308">
        <v>5</v>
      </c>
      <c r="J14" s="308">
        <v>170</v>
      </c>
      <c r="K14" s="305">
        <v>0.83333333333333337</v>
      </c>
      <c r="L14" s="305">
        <v>34</v>
      </c>
      <c r="M14" s="308">
        <v>2</v>
      </c>
      <c r="N14" s="308">
        <v>68</v>
      </c>
      <c r="O14" s="352">
        <v>0.33333333333333331</v>
      </c>
      <c r="P14" s="309">
        <v>34</v>
      </c>
    </row>
    <row r="15" spans="1:16" ht="14.4" customHeight="1" x14ac:dyDescent="0.3">
      <c r="A15" s="304" t="s">
        <v>691</v>
      </c>
      <c r="B15" s="305" t="s">
        <v>698</v>
      </c>
      <c r="C15" s="305" t="s">
        <v>711</v>
      </c>
      <c r="D15" s="305" t="s">
        <v>712</v>
      </c>
      <c r="E15" s="308"/>
      <c r="F15" s="308"/>
      <c r="G15" s="305"/>
      <c r="H15" s="305"/>
      <c r="I15" s="308"/>
      <c r="J15" s="308"/>
      <c r="K15" s="305"/>
      <c r="L15" s="305"/>
      <c r="M15" s="308">
        <v>10</v>
      </c>
      <c r="N15" s="308">
        <v>690</v>
      </c>
      <c r="O15" s="352"/>
      <c r="P15" s="309">
        <v>69</v>
      </c>
    </row>
    <row r="16" spans="1:16" ht="14.4" customHeight="1" x14ac:dyDescent="0.3">
      <c r="A16" s="304" t="s">
        <v>691</v>
      </c>
      <c r="B16" s="305" t="s">
        <v>698</v>
      </c>
      <c r="C16" s="305" t="s">
        <v>713</v>
      </c>
      <c r="D16" s="305" t="s">
        <v>714</v>
      </c>
      <c r="E16" s="308"/>
      <c r="F16" s="308"/>
      <c r="G16" s="305"/>
      <c r="H16" s="305"/>
      <c r="I16" s="308"/>
      <c r="J16" s="308"/>
      <c r="K16" s="305"/>
      <c r="L16" s="305"/>
      <c r="M16" s="308">
        <v>128</v>
      </c>
      <c r="N16" s="308">
        <v>4452</v>
      </c>
      <c r="O16" s="352"/>
      <c r="P16" s="309">
        <v>34.78125</v>
      </c>
    </row>
    <row r="17" spans="1:16" ht="14.4" customHeight="1" x14ac:dyDescent="0.3">
      <c r="A17" s="304" t="s">
        <v>691</v>
      </c>
      <c r="B17" s="305" t="s">
        <v>698</v>
      </c>
      <c r="C17" s="305" t="s">
        <v>715</v>
      </c>
      <c r="D17" s="305" t="s">
        <v>716</v>
      </c>
      <c r="E17" s="308">
        <v>466</v>
      </c>
      <c r="F17" s="308">
        <v>1154282</v>
      </c>
      <c r="G17" s="305">
        <v>1</v>
      </c>
      <c r="H17" s="305">
        <v>2477</v>
      </c>
      <c r="I17" s="308">
        <v>524</v>
      </c>
      <c r="J17" s="308">
        <v>1302140</v>
      </c>
      <c r="K17" s="305">
        <v>1.1280952141677683</v>
      </c>
      <c r="L17" s="305">
        <v>2485</v>
      </c>
      <c r="M17" s="308">
        <v>659</v>
      </c>
      <c r="N17" s="308">
        <v>1524267</v>
      </c>
      <c r="O17" s="352">
        <v>1.3205325908226933</v>
      </c>
      <c r="P17" s="309">
        <v>2313</v>
      </c>
    </row>
    <row r="18" spans="1:16" ht="14.4" customHeight="1" x14ac:dyDescent="0.3">
      <c r="A18" s="304" t="s">
        <v>691</v>
      </c>
      <c r="B18" s="305" t="s">
        <v>698</v>
      </c>
      <c r="C18" s="305" t="s">
        <v>717</v>
      </c>
      <c r="D18" s="305" t="s">
        <v>718</v>
      </c>
      <c r="E18" s="308">
        <v>1462</v>
      </c>
      <c r="F18" s="308">
        <v>2342124</v>
      </c>
      <c r="G18" s="305">
        <v>1</v>
      </c>
      <c r="H18" s="305">
        <v>1602</v>
      </c>
      <c r="I18" s="308">
        <v>1522</v>
      </c>
      <c r="J18" s="308">
        <v>2444332</v>
      </c>
      <c r="K18" s="305">
        <v>1.0436390216743434</v>
      </c>
      <c r="L18" s="305">
        <v>1606</v>
      </c>
      <c r="M18" s="308">
        <v>1419</v>
      </c>
      <c r="N18" s="308">
        <v>2037684</v>
      </c>
      <c r="O18" s="352">
        <v>0.87001542189909675</v>
      </c>
      <c r="P18" s="309">
        <v>1436</v>
      </c>
    </row>
    <row r="19" spans="1:16" ht="14.4" customHeight="1" x14ac:dyDescent="0.3">
      <c r="A19" s="304" t="s">
        <v>691</v>
      </c>
      <c r="B19" s="305" t="s">
        <v>698</v>
      </c>
      <c r="C19" s="305" t="s">
        <v>719</v>
      </c>
      <c r="D19" s="305" t="s">
        <v>720</v>
      </c>
      <c r="E19" s="308">
        <v>3549</v>
      </c>
      <c r="F19" s="308">
        <v>1139229</v>
      </c>
      <c r="G19" s="305">
        <v>1</v>
      </c>
      <c r="H19" s="305">
        <v>321</v>
      </c>
      <c r="I19" s="308">
        <v>4028</v>
      </c>
      <c r="J19" s="308">
        <v>1301044</v>
      </c>
      <c r="K19" s="305">
        <v>1.1420390457054728</v>
      </c>
      <c r="L19" s="305">
        <v>323</v>
      </c>
      <c r="M19" s="308">
        <v>3862</v>
      </c>
      <c r="N19" s="308">
        <v>1247426</v>
      </c>
      <c r="O19" s="352">
        <v>1.0949738814584249</v>
      </c>
      <c r="P19" s="309">
        <v>323</v>
      </c>
    </row>
    <row r="20" spans="1:16" ht="14.4" customHeight="1" x14ac:dyDescent="0.3">
      <c r="A20" s="304" t="s">
        <v>691</v>
      </c>
      <c r="B20" s="305" t="s">
        <v>698</v>
      </c>
      <c r="C20" s="305" t="s">
        <v>721</v>
      </c>
      <c r="D20" s="305" t="s">
        <v>722</v>
      </c>
      <c r="E20" s="308">
        <v>4</v>
      </c>
      <c r="F20" s="308">
        <v>3460</v>
      </c>
      <c r="G20" s="305">
        <v>1</v>
      </c>
      <c r="H20" s="305">
        <v>865</v>
      </c>
      <c r="I20" s="308">
        <v>2</v>
      </c>
      <c r="J20" s="308">
        <v>1734</v>
      </c>
      <c r="K20" s="305">
        <v>0.5011560693641619</v>
      </c>
      <c r="L20" s="305">
        <v>867</v>
      </c>
      <c r="M20" s="308"/>
      <c r="N20" s="308"/>
      <c r="O20" s="352"/>
      <c r="P20" s="309"/>
    </row>
    <row r="21" spans="1:16" ht="14.4" customHeight="1" x14ac:dyDescent="0.3">
      <c r="A21" s="304" t="s">
        <v>691</v>
      </c>
      <c r="B21" s="305" t="s">
        <v>698</v>
      </c>
      <c r="C21" s="305" t="s">
        <v>723</v>
      </c>
      <c r="D21" s="305" t="s">
        <v>724</v>
      </c>
      <c r="E21" s="308">
        <v>4</v>
      </c>
      <c r="F21" s="308">
        <v>7584</v>
      </c>
      <c r="G21" s="305">
        <v>1</v>
      </c>
      <c r="H21" s="305">
        <v>1896</v>
      </c>
      <c r="I21" s="308">
        <v>2</v>
      </c>
      <c r="J21" s="308">
        <v>3808</v>
      </c>
      <c r="K21" s="305">
        <v>0.50210970464135019</v>
      </c>
      <c r="L21" s="305">
        <v>1904</v>
      </c>
      <c r="M21" s="308">
        <v>1</v>
      </c>
      <c r="N21" s="308">
        <v>1913</v>
      </c>
      <c r="O21" s="352">
        <v>0.25224156118143459</v>
      </c>
      <c r="P21" s="309">
        <v>1913</v>
      </c>
    </row>
    <row r="22" spans="1:16" ht="14.4" customHeight="1" x14ac:dyDescent="0.3">
      <c r="A22" s="304" t="s">
        <v>691</v>
      </c>
      <c r="B22" s="305" t="s">
        <v>698</v>
      </c>
      <c r="C22" s="305" t="s">
        <v>725</v>
      </c>
      <c r="D22" s="305" t="s">
        <v>726</v>
      </c>
      <c r="E22" s="308">
        <v>1488</v>
      </c>
      <c r="F22" s="308">
        <v>470208</v>
      </c>
      <c r="G22" s="305">
        <v>1</v>
      </c>
      <c r="H22" s="305">
        <v>316</v>
      </c>
      <c r="I22" s="308">
        <v>1740</v>
      </c>
      <c r="J22" s="308">
        <v>553320</v>
      </c>
      <c r="K22" s="305">
        <v>1.1767558187015108</v>
      </c>
      <c r="L22" s="305">
        <v>318</v>
      </c>
      <c r="M22" s="308">
        <v>1720</v>
      </c>
      <c r="N22" s="308">
        <v>548680</v>
      </c>
      <c r="O22" s="352">
        <v>1.1668878453790663</v>
      </c>
      <c r="P22" s="309">
        <v>319</v>
      </c>
    </row>
    <row r="23" spans="1:16" ht="14.4" customHeight="1" x14ac:dyDescent="0.3">
      <c r="A23" s="304" t="s">
        <v>727</v>
      </c>
      <c r="B23" s="305" t="s">
        <v>698</v>
      </c>
      <c r="C23" s="305" t="s">
        <v>701</v>
      </c>
      <c r="D23" s="305" t="s">
        <v>702</v>
      </c>
      <c r="E23" s="308"/>
      <c r="F23" s="308"/>
      <c r="G23" s="305"/>
      <c r="H23" s="305"/>
      <c r="I23" s="308"/>
      <c r="J23" s="308"/>
      <c r="K23" s="305"/>
      <c r="L23" s="305"/>
      <c r="M23" s="308">
        <v>1</v>
      </c>
      <c r="N23" s="308">
        <v>35</v>
      </c>
      <c r="O23" s="352"/>
      <c r="P23" s="309">
        <v>35</v>
      </c>
    </row>
    <row r="24" spans="1:16" ht="14.4" customHeight="1" x14ac:dyDescent="0.3">
      <c r="A24" s="304" t="s">
        <v>727</v>
      </c>
      <c r="B24" s="305" t="s">
        <v>698</v>
      </c>
      <c r="C24" s="305" t="s">
        <v>728</v>
      </c>
      <c r="D24" s="305" t="s">
        <v>729</v>
      </c>
      <c r="E24" s="308"/>
      <c r="F24" s="308"/>
      <c r="G24" s="305"/>
      <c r="H24" s="305"/>
      <c r="I24" s="308">
        <v>1</v>
      </c>
      <c r="J24" s="308">
        <v>215</v>
      </c>
      <c r="K24" s="305"/>
      <c r="L24" s="305">
        <v>215</v>
      </c>
      <c r="M24" s="308"/>
      <c r="N24" s="308"/>
      <c r="O24" s="352"/>
      <c r="P24" s="309"/>
    </row>
    <row r="25" spans="1:16" ht="14.4" customHeight="1" x14ac:dyDescent="0.3">
      <c r="A25" s="304" t="s">
        <v>727</v>
      </c>
      <c r="B25" s="305" t="s">
        <v>698</v>
      </c>
      <c r="C25" s="305" t="s">
        <v>730</v>
      </c>
      <c r="D25" s="305" t="s">
        <v>731</v>
      </c>
      <c r="E25" s="308">
        <v>22</v>
      </c>
      <c r="F25" s="308">
        <v>7172</v>
      </c>
      <c r="G25" s="305">
        <v>1</v>
      </c>
      <c r="H25" s="305">
        <v>326</v>
      </c>
      <c r="I25" s="308">
        <v>25</v>
      </c>
      <c r="J25" s="308">
        <v>8200</v>
      </c>
      <c r="K25" s="305">
        <v>1.1433351924149471</v>
      </c>
      <c r="L25" s="305">
        <v>328</v>
      </c>
      <c r="M25" s="308">
        <v>17</v>
      </c>
      <c r="N25" s="308">
        <v>5559</v>
      </c>
      <c r="O25" s="352">
        <v>0.77509760178471832</v>
      </c>
      <c r="P25" s="309">
        <v>327</v>
      </c>
    </row>
    <row r="26" spans="1:16" ht="14.4" customHeight="1" x14ac:dyDescent="0.3">
      <c r="A26" s="304" t="s">
        <v>727</v>
      </c>
      <c r="B26" s="305" t="s">
        <v>698</v>
      </c>
      <c r="C26" s="305" t="s">
        <v>732</v>
      </c>
      <c r="D26" s="305" t="s">
        <v>733</v>
      </c>
      <c r="E26" s="308">
        <v>7</v>
      </c>
      <c r="F26" s="308">
        <v>1141</v>
      </c>
      <c r="G26" s="305">
        <v>1</v>
      </c>
      <c r="H26" s="305">
        <v>163</v>
      </c>
      <c r="I26" s="308">
        <v>4</v>
      </c>
      <c r="J26" s="308">
        <v>652</v>
      </c>
      <c r="K26" s="305">
        <v>0.5714285714285714</v>
      </c>
      <c r="L26" s="305">
        <v>163</v>
      </c>
      <c r="M26" s="308">
        <v>4</v>
      </c>
      <c r="N26" s="308">
        <v>652</v>
      </c>
      <c r="O26" s="352">
        <v>0.5714285714285714</v>
      </c>
      <c r="P26" s="309">
        <v>163</v>
      </c>
    </row>
    <row r="27" spans="1:16" ht="14.4" customHeight="1" x14ac:dyDescent="0.3">
      <c r="A27" s="304" t="s">
        <v>734</v>
      </c>
      <c r="B27" s="305" t="s">
        <v>692</v>
      </c>
      <c r="C27" s="305" t="s">
        <v>693</v>
      </c>
      <c r="D27" s="305" t="s">
        <v>694</v>
      </c>
      <c r="E27" s="308"/>
      <c r="F27" s="308"/>
      <c r="G27" s="305"/>
      <c r="H27" s="305"/>
      <c r="I27" s="308">
        <v>10</v>
      </c>
      <c r="J27" s="308">
        <v>13640.8</v>
      </c>
      <c r="K27" s="305"/>
      <c r="L27" s="305">
        <v>1364.08</v>
      </c>
      <c r="M27" s="308">
        <v>14</v>
      </c>
      <c r="N27" s="308">
        <v>19240.679999999997</v>
      </c>
      <c r="O27" s="352"/>
      <c r="P27" s="309">
        <v>1374.3342857142854</v>
      </c>
    </row>
    <row r="28" spans="1:16" ht="14.4" customHeight="1" x14ac:dyDescent="0.3">
      <c r="A28" s="304" t="s">
        <v>734</v>
      </c>
      <c r="B28" s="305" t="s">
        <v>692</v>
      </c>
      <c r="C28" s="305" t="s">
        <v>695</v>
      </c>
      <c r="D28" s="305" t="s">
        <v>696</v>
      </c>
      <c r="E28" s="308">
        <v>26</v>
      </c>
      <c r="F28" s="308">
        <v>13788.720000000001</v>
      </c>
      <c r="G28" s="305">
        <v>1</v>
      </c>
      <c r="H28" s="305">
        <v>530.33538461538467</v>
      </c>
      <c r="I28" s="308">
        <v>10</v>
      </c>
      <c r="J28" s="308">
        <v>5683.7</v>
      </c>
      <c r="K28" s="305">
        <v>0.41219924692067134</v>
      </c>
      <c r="L28" s="305">
        <v>568.37</v>
      </c>
      <c r="M28" s="308"/>
      <c r="N28" s="308"/>
      <c r="O28" s="352"/>
      <c r="P28" s="309"/>
    </row>
    <row r="29" spans="1:16" ht="14.4" customHeight="1" x14ac:dyDescent="0.3">
      <c r="A29" s="304" t="s">
        <v>734</v>
      </c>
      <c r="B29" s="305" t="s">
        <v>692</v>
      </c>
      <c r="C29" s="305" t="s">
        <v>697</v>
      </c>
      <c r="D29" s="305" t="s">
        <v>696</v>
      </c>
      <c r="E29" s="308">
        <v>3</v>
      </c>
      <c r="F29" s="308">
        <v>3134.81</v>
      </c>
      <c r="G29" s="305">
        <v>1</v>
      </c>
      <c r="H29" s="305">
        <v>1044.9366666666667</v>
      </c>
      <c r="I29" s="308"/>
      <c r="J29" s="308"/>
      <c r="K29" s="305"/>
      <c r="L29" s="305"/>
      <c r="M29" s="308">
        <v>4</v>
      </c>
      <c r="N29" s="308">
        <v>4586.84</v>
      </c>
      <c r="O29" s="352">
        <v>1.4631955365715945</v>
      </c>
      <c r="P29" s="309">
        <v>1146.71</v>
      </c>
    </row>
    <row r="30" spans="1:16" ht="14.4" customHeight="1" x14ac:dyDescent="0.3">
      <c r="A30" s="304" t="s">
        <v>734</v>
      </c>
      <c r="B30" s="305" t="s">
        <v>698</v>
      </c>
      <c r="C30" s="305" t="s">
        <v>703</v>
      </c>
      <c r="D30" s="305" t="s">
        <v>704</v>
      </c>
      <c r="E30" s="308"/>
      <c r="F30" s="308"/>
      <c r="G30" s="305"/>
      <c r="H30" s="305"/>
      <c r="I30" s="308">
        <v>2</v>
      </c>
      <c r="J30" s="308">
        <v>38</v>
      </c>
      <c r="K30" s="305"/>
      <c r="L30" s="305">
        <v>19</v>
      </c>
      <c r="M30" s="308">
        <v>2</v>
      </c>
      <c r="N30" s="308">
        <v>60</v>
      </c>
      <c r="O30" s="352"/>
      <c r="P30" s="309">
        <v>30</v>
      </c>
    </row>
    <row r="31" spans="1:16" ht="14.4" customHeight="1" x14ac:dyDescent="0.3">
      <c r="A31" s="304" t="s">
        <v>734</v>
      </c>
      <c r="B31" s="305" t="s">
        <v>698</v>
      </c>
      <c r="C31" s="305" t="s">
        <v>735</v>
      </c>
      <c r="D31" s="305" t="s">
        <v>736</v>
      </c>
      <c r="E31" s="308">
        <v>1254</v>
      </c>
      <c r="F31" s="308">
        <v>547998</v>
      </c>
      <c r="G31" s="305">
        <v>1</v>
      </c>
      <c r="H31" s="305">
        <v>437</v>
      </c>
      <c r="I31" s="308">
        <v>1365</v>
      </c>
      <c r="J31" s="308">
        <v>596505</v>
      </c>
      <c r="K31" s="305">
        <v>1.0885167464114833</v>
      </c>
      <c r="L31" s="305">
        <v>437</v>
      </c>
      <c r="M31" s="308">
        <v>1383</v>
      </c>
      <c r="N31" s="308">
        <v>605754</v>
      </c>
      <c r="O31" s="352">
        <v>1.1053945452355665</v>
      </c>
      <c r="P31" s="309">
        <v>438</v>
      </c>
    </row>
    <row r="32" spans="1:16" ht="14.4" customHeight="1" x14ac:dyDescent="0.3">
      <c r="A32" s="304" t="s">
        <v>734</v>
      </c>
      <c r="B32" s="305" t="s">
        <v>698</v>
      </c>
      <c r="C32" s="305" t="s">
        <v>737</v>
      </c>
      <c r="D32" s="305" t="s">
        <v>738</v>
      </c>
      <c r="E32" s="308">
        <v>204</v>
      </c>
      <c r="F32" s="308">
        <v>165852</v>
      </c>
      <c r="G32" s="305">
        <v>1</v>
      </c>
      <c r="H32" s="305">
        <v>813</v>
      </c>
      <c r="I32" s="308">
        <v>239</v>
      </c>
      <c r="J32" s="308">
        <v>194785</v>
      </c>
      <c r="K32" s="305">
        <v>1.1744507150953862</v>
      </c>
      <c r="L32" s="305">
        <v>815</v>
      </c>
      <c r="M32" s="308">
        <v>220</v>
      </c>
      <c r="N32" s="308">
        <v>179520</v>
      </c>
      <c r="O32" s="352">
        <v>1.0824108241082411</v>
      </c>
      <c r="P32" s="309">
        <v>816</v>
      </c>
    </row>
    <row r="33" spans="1:16" ht="14.4" customHeight="1" x14ac:dyDescent="0.3">
      <c r="A33" s="304" t="s">
        <v>734</v>
      </c>
      <c r="B33" s="305" t="s">
        <v>698</v>
      </c>
      <c r="C33" s="305" t="s">
        <v>739</v>
      </c>
      <c r="D33" s="305" t="s">
        <v>740</v>
      </c>
      <c r="E33" s="308">
        <v>102</v>
      </c>
      <c r="F33" s="308">
        <v>59262</v>
      </c>
      <c r="G33" s="305">
        <v>1</v>
      </c>
      <c r="H33" s="305">
        <v>581</v>
      </c>
      <c r="I33" s="308">
        <v>80</v>
      </c>
      <c r="J33" s="308">
        <v>46640</v>
      </c>
      <c r="K33" s="305">
        <v>0.78701360062097125</v>
      </c>
      <c r="L33" s="305">
        <v>583</v>
      </c>
      <c r="M33" s="308">
        <v>80</v>
      </c>
      <c r="N33" s="308">
        <v>46880</v>
      </c>
      <c r="O33" s="352">
        <v>0.79106341331713403</v>
      </c>
      <c r="P33" s="309">
        <v>586</v>
      </c>
    </row>
    <row r="34" spans="1:16" ht="14.4" customHeight="1" x14ac:dyDescent="0.3">
      <c r="A34" s="304" t="s">
        <v>734</v>
      </c>
      <c r="B34" s="305" t="s">
        <v>698</v>
      </c>
      <c r="C34" s="305" t="s">
        <v>741</v>
      </c>
      <c r="D34" s="305" t="s">
        <v>742</v>
      </c>
      <c r="E34" s="308">
        <v>71</v>
      </c>
      <c r="F34" s="308">
        <v>71781</v>
      </c>
      <c r="G34" s="305">
        <v>1</v>
      </c>
      <c r="H34" s="305">
        <v>1011</v>
      </c>
      <c r="I34" s="308">
        <v>73</v>
      </c>
      <c r="J34" s="308">
        <v>74022</v>
      </c>
      <c r="K34" s="305">
        <v>1.0312199607138379</v>
      </c>
      <c r="L34" s="305">
        <v>1014</v>
      </c>
      <c r="M34" s="308">
        <v>63</v>
      </c>
      <c r="N34" s="308">
        <v>64134</v>
      </c>
      <c r="O34" s="352">
        <v>0.89346763071007651</v>
      </c>
      <c r="P34" s="309">
        <v>1018</v>
      </c>
    </row>
    <row r="35" spans="1:16" ht="14.4" customHeight="1" x14ac:dyDescent="0.3">
      <c r="A35" s="304" t="s">
        <v>734</v>
      </c>
      <c r="B35" s="305" t="s">
        <v>698</v>
      </c>
      <c r="C35" s="305" t="s">
        <v>743</v>
      </c>
      <c r="D35" s="305" t="s">
        <v>744</v>
      </c>
      <c r="E35" s="308">
        <v>1</v>
      </c>
      <c r="F35" s="308">
        <v>1110</v>
      </c>
      <c r="G35" s="305">
        <v>1</v>
      </c>
      <c r="H35" s="305">
        <v>1110</v>
      </c>
      <c r="I35" s="308">
        <v>4</v>
      </c>
      <c r="J35" s="308">
        <v>4452</v>
      </c>
      <c r="K35" s="305">
        <v>4.0108108108108107</v>
      </c>
      <c r="L35" s="305">
        <v>1113</v>
      </c>
      <c r="M35" s="308">
        <v>1</v>
      </c>
      <c r="N35" s="308">
        <v>1118</v>
      </c>
      <c r="O35" s="352">
        <v>1.0072072072072071</v>
      </c>
      <c r="P35" s="309">
        <v>1118</v>
      </c>
    </row>
    <row r="36" spans="1:16" ht="14.4" customHeight="1" x14ac:dyDescent="0.3">
      <c r="A36" s="304" t="s">
        <v>734</v>
      </c>
      <c r="B36" s="305" t="s">
        <v>698</v>
      </c>
      <c r="C36" s="305" t="s">
        <v>745</v>
      </c>
      <c r="D36" s="305" t="s">
        <v>746</v>
      </c>
      <c r="E36" s="308">
        <v>3</v>
      </c>
      <c r="F36" s="308">
        <v>1899</v>
      </c>
      <c r="G36" s="305">
        <v>1</v>
      </c>
      <c r="H36" s="305">
        <v>633</v>
      </c>
      <c r="I36" s="308">
        <v>3</v>
      </c>
      <c r="J36" s="308">
        <v>1905</v>
      </c>
      <c r="K36" s="305">
        <v>1.0031595576619274</v>
      </c>
      <c r="L36" s="305">
        <v>635</v>
      </c>
      <c r="M36" s="308">
        <v>8</v>
      </c>
      <c r="N36" s="308">
        <v>5104</v>
      </c>
      <c r="O36" s="352">
        <v>2.6877303844128488</v>
      </c>
      <c r="P36" s="309">
        <v>638</v>
      </c>
    </row>
    <row r="37" spans="1:16" ht="14.4" customHeight="1" x14ac:dyDescent="0.3">
      <c r="A37" s="304" t="s">
        <v>734</v>
      </c>
      <c r="B37" s="305" t="s">
        <v>698</v>
      </c>
      <c r="C37" s="305" t="s">
        <v>747</v>
      </c>
      <c r="D37" s="305" t="s">
        <v>748</v>
      </c>
      <c r="E37" s="308"/>
      <c r="F37" s="308"/>
      <c r="G37" s="305"/>
      <c r="H37" s="305"/>
      <c r="I37" s="308"/>
      <c r="J37" s="308"/>
      <c r="K37" s="305"/>
      <c r="L37" s="305"/>
      <c r="M37" s="308">
        <v>1</v>
      </c>
      <c r="N37" s="308">
        <v>285</v>
      </c>
      <c r="O37" s="352"/>
      <c r="P37" s="309">
        <v>285</v>
      </c>
    </row>
    <row r="38" spans="1:16" ht="14.4" customHeight="1" x14ac:dyDescent="0.3">
      <c r="A38" s="304" t="s">
        <v>734</v>
      </c>
      <c r="B38" s="305" t="s">
        <v>698</v>
      </c>
      <c r="C38" s="305" t="s">
        <v>749</v>
      </c>
      <c r="D38" s="305" t="s">
        <v>750</v>
      </c>
      <c r="E38" s="308">
        <v>3388</v>
      </c>
      <c r="F38" s="308">
        <v>2164932</v>
      </c>
      <c r="G38" s="305">
        <v>1</v>
      </c>
      <c r="H38" s="305">
        <v>639</v>
      </c>
      <c r="I38" s="308">
        <v>3745</v>
      </c>
      <c r="J38" s="308">
        <v>2396800</v>
      </c>
      <c r="K38" s="305">
        <v>1.1071017473066129</v>
      </c>
      <c r="L38" s="305">
        <v>640</v>
      </c>
      <c r="M38" s="308">
        <v>3722</v>
      </c>
      <c r="N38" s="308">
        <v>2389524</v>
      </c>
      <c r="O38" s="352">
        <v>1.103740902716575</v>
      </c>
      <c r="P38" s="309">
        <v>642</v>
      </c>
    </row>
    <row r="39" spans="1:16" ht="14.4" customHeight="1" x14ac:dyDescent="0.3">
      <c r="A39" s="304" t="s">
        <v>734</v>
      </c>
      <c r="B39" s="305" t="s">
        <v>698</v>
      </c>
      <c r="C39" s="305" t="s">
        <v>751</v>
      </c>
      <c r="D39" s="305" t="s">
        <v>752</v>
      </c>
      <c r="E39" s="308">
        <v>31</v>
      </c>
      <c r="F39" s="308">
        <v>9393</v>
      </c>
      <c r="G39" s="305">
        <v>1</v>
      </c>
      <c r="H39" s="305">
        <v>303</v>
      </c>
      <c r="I39" s="308">
        <v>35</v>
      </c>
      <c r="J39" s="308">
        <v>10640</v>
      </c>
      <c r="K39" s="305">
        <v>1.132758437134036</v>
      </c>
      <c r="L39" s="305">
        <v>304</v>
      </c>
      <c r="M39" s="308">
        <v>43</v>
      </c>
      <c r="N39" s="308">
        <v>13115</v>
      </c>
      <c r="O39" s="352">
        <v>1.3962525284786542</v>
      </c>
      <c r="P39" s="309">
        <v>305</v>
      </c>
    </row>
    <row r="40" spans="1:16" ht="14.4" customHeight="1" x14ac:dyDescent="0.3">
      <c r="A40" s="304" t="s">
        <v>734</v>
      </c>
      <c r="B40" s="305" t="s">
        <v>698</v>
      </c>
      <c r="C40" s="305" t="s">
        <v>753</v>
      </c>
      <c r="D40" s="305" t="s">
        <v>754</v>
      </c>
      <c r="E40" s="308">
        <v>835</v>
      </c>
      <c r="F40" s="308">
        <v>243820</v>
      </c>
      <c r="G40" s="305">
        <v>1</v>
      </c>
      <c r="H40" s="305">
        <v>292</v>
      </c>
      <c r="I40" s="308">
        <v>1026</v>
      </c>
      <c r="J40" s="308">
        <v>299592</v>
      </c>
      <c r="K40" s="305">
        <v>1.2287425149700599</v>
      </c>
      <c r="L40" s="305">
        <v>292</v>
      </c>
      <c r="M40" s="308">
        <v>689</v>
      </c>
      <c r="N40" s="308">
        <v>201877</v>
      </c>
      <c r="O40" s="352">
        <v>0.82797555573783943</v>
      </c>
      <c r="P40" s="309">
        <v>293</v>
      </c>
    </row>
    <row r="41" spans="1:16" ht="14.4" customHeight="1" x14ac:dyDescent="0.3">
      <c r="A41" s="304" t="s">
        <v>734</v>
      </c>
      <c r="B41" s="305" t="s">
        <v>698</v>
      </c>
      <c r="C41" s="305" t="s">
        <v>755</v>
      </c>
      <c r="D41" s="305" t="s">
        <v>756</v>
      </c>
      <c r="E41" s="308">
        <v>16</v>
      </c>
      <c r="F41" s="308">
        <v>13232</v>
      </c>
      <c r="G41" s="305">
        <v>1</v>
      </c>
      <c r="H41" s="305">
        <v>827</v>
      </c>
      <c r="I41" s="308">
        <v>14</v>
      </c>
      <c r="J41" s="308">
        <v>11606</v>
      </c>
      <c r="K41" s="305">
        <v>0.87711608222490933</v>
      </c>
      <c r="L41" s="305">
        <v>829</v>
      </c>
      <c r="M41" s="308">
        <v>6</v>
      </c>
      <c r="N41" s="308">
        <v>4986</v>
      </c>
      <c r="O41" s="352">
        <v>0.37681378476420796</v>
      </c>
      <c r="P41" s="309">
        <v>831</v>
      </c>
    </row>
    <row r="42" spans="1:16" ht="14.4" customHeight="1" x14ac:dyDescent="0.3">
      <c r="A42" s="304" t="s">
        <v>757</v>
      </c>
      <c r="B42" s="305" t="s">
        <v>698</v>
      </c>
      <c r="C42" s="305" t="s">
        <v>758</v>
      </c>
      <c r="D42" s="305" t="s">
        <v>759</v>
      </c>
      <c r="E42" s="308"/>
      <c r="F42" s="308"/>
      <c r="G42" s="305"/>
      <c r="H42" s="305"/>
      <c r="I42" s="308">
        <v>66</v>
      </c>
      <c r="J42" s="308">
        <v>32472</v>
      </c>
      <c r="K42" s="305"/>
      <c r="L42" s="305">
        <v>492</v>
      </c>
      <c r="M42" s="308">
        <v>60</v>
      </c>
      <c r="N42" s="308">
        <v>29700</v>
      </c>
      <c r="O42" s="352"/>
      <c r="P42" s="309">
        <v>495</v>
      </c>
    </row>
    <row r="43" spans="1:16" ht="14.4" customHeight="1" x14ac:dyDescent="0.3">
      <c r="A43" s="304" t="s">
        <v>757</v>
      </c>
      <c r="B43" s="305" t="s">
        <v>698</v>
      </c>
      <c r="C43" s="305" t="s">
        <v>760</v>
      </c>
      <c r="D43" s="305" t="s">
        <v>761</v>
      </c>
      <c r="E43" s="308">
        <v>28</v>
      </c>
      <c r="F43" s="308">
        <v>259308</v>
      </c>
      <c r="G43" s="305">
        <v>1</v>
      </c>
      <c r="H43" s="305">
        <v>9261</v>
      </c>
      <c r="I43" s="308">
        <v>39</v>
      </c>
      <c r="J43" s="308">
        <v>362505</v>
      </c>
      <c r="K43" s="305">
        <v>1.3979707529270211</v>
      </c>
      <c r="L43" s="305">
        <v>9295</v>
      </c>
      <c r="M43" s="308">
        <v>23</v>
      </c>
      <c r="N43" s="308">
        <v>214751</v>
      </c>
      <c r="O43" s="352">
        <v>0.82816958983139743</v>
      </c>
      <c r="P43" s="309">
        <v>9337</v>
      </c>
    </row>
    <row r="44" spans="1:16" ht="14.4" customHeight="1" x14ac:dyDescent="0.3">
      <c r="A44" s="304" t="s">
        <v>757</v>
      </c>
      <c r="B44" s="305" t="s">
        <v>698</v>
      </c>
      <c r="C44" s="305" t="s">
        <v>762</v>
      </c>
      <c r="D44" s="305" t="s">
        <v>763</v>
      </c>
      <c r="E44" s="308">
        <v>1021</v>
      </c>
      <c r="F44" s="308">
        <v>1253788</v>
      </c>
      <c r="G44" s="305">
        <v>1</v>
      </c>
      <c r="H44" s="305">
        <v>1228</v>
      </c>
      <c r="I44" s="308">
        <v>1068</v>
      </c>
      <c r="J44" s="308">
        <v>1320048</v>
      </c>
      <c r="K44" s="305">
        <v>1.0528478498757365</v>
      </c>
      <c r="L44" s="305">
        <v>1236</v>
      </c>
      <c r="M44" s="308">
        <v>1049</v>
      </c>
      <c r="N44" s="308">
        <v>1306005</v>
      </c>
      <c r="O44" s="352">
        <v>1.0416473917440587</v>
      </c>
      <c r="P44" s="309">
        <v>1245</v>
      </c>
    </row>
    <row r="45" spans="1:16" ht="14.4" customHeight="1" x14ac:dyDescent="0.3">
      <c r="A45" s="304" t="s">
        <v>757</v>
      </c>
      <c r="B45" s="305" t="s">
        <v>698</v>
      </c>
      <c r="C45" s="305" t="s">
        <v>764</v>
      </c>
      <c r="D45" s="305" t="s">
        <v>765</v>
      </c>
      <c r="E45" s="308">
        <v>6976</v>
      </c>
      <c r="F45" s="308">
        <v>15423936</v>
      </c>
      <c r="G45" s="305">
        <v>1</v>
      </c>
      <c r="H45" s="305">
        <v>2211</v>
      </c>
      <c r="I45" s="308">
        <v>7767</v>
      </c>
      <c r="J45" s="308">
        <v>17250507</v>
      </c>
      <c r="K45" s="305">
        <v>1.1184244410765189</v>
      </c>
      <c r="L45" s="305">
        <v>2221</v>
      </c>
      <c r="M45" s="308">
        <v>8165</v>
      </c>
      <c r="N45" s="308">
        <v>18232445</v>
      </c>
      <c r="O45" s="352">
        <v>1.182087697978</v>
      </c>
      <c r="P45" s="309">
        <v>2233</v>
      </c>
    </row>
    <row r="46" spans="1:16" ht="14.4" customHeight="1" x14ac:dyDescent="0.3">
      <c r="A46" s="304" t="s">
        <v>757</v>
      </c>
      <c r="B46" s="305" t="s">
        <v>698</v>
      </c>
      <c r="C46" s="305" t="s">
        <v>766</v>
      </c>
      <c r="D46" s="305" t="s">
        <v>767</v>
      </c>
      <c r="E46" s="308">
        <v>239</v>
      </c>
      <c r="F46" s="308">
        <v>1543940</v>
      </c>
      <c r="G46" s="305">
        <v>1</v>
      </c>
      <c r="H46" s="305">
        <v>6460</v>
      </c>
      <c r="I46" s="308">
        <v>274</v>
      </c>
      <c r="J46" s="308">
        <v>1776616</v>
      </c>
      <c r="K46" s="305">
        <v>1.1507027475160951</v>
      </c>
      <c r="L46" s="305">
        <v>6484</v>
      </c>
      <c r="M46" s="308">
        <v>294</v>
      </c>
      <c r="N46" s="308">
        <v>1915116</v>
      </c>
      <c r="O46" s="352">
        <v>1.2404083060222548</v>
      </c>
      <c r="P46" s="309">
        <v>6514</v>
      </c>
    </row>
    <row r="47" spans="1:16" ht="14.4" customHeight="1" x14ac:dyDescent="0.3">
      <c r="A47" s="304" t="s">
        <v>757</v>
      </c>
      <c r="B47" s="305" t="s">
        <v>698</v>
      </c>
      <c r="C47" s="305" t="s">
        <v>768</v>
      </c>
      <c r="D47" s="305" t="s">
        <v>769</v>
      </c>
      <c r="E47" s="308">
        <v>37</v>
      </c>
      <c r="F47" s="308">
        <v>121508</v>
      </c>
      <c r="G47" s="305">
        <v>1</v>
      </c>
      <c r="H47" s="305">
        <v>3284</v>
      </c>
      <c r="I47" s="308">
        <v>37</v>
      </c>
      <c r="J47" s="308">
        <v>122026</v>
      </c>
      <c r="K47" s="305">
        <v>1.0042630937880634</v>
      </c>
      <c r="L47" s="305">
        <v>3298</v>
      </c>
      <c r="M47" s="308">
        <v>14</v>
      </c>
      <c r="N47" s="308">
        <v>46424</v>
      </c>
      <c r="O47" s="352">
        <v>0.38206537841129801</v>
      </c>
      <c r="P47" s="309">
        <v>3316</v>
      </c>
    </row>
    <row r="48" spans="1:16" ht="14.4" customHeight="1" x14ac:dyDescent="0.3">
      <c r="A48" s="304" t="s">
        <v>757</v>
      </c>
      <c r="B48" s="305" t="s">
        <v>698</v>
      </c>
      <c r="C48" s="305" t="s">
        <v>770</v>
      </c>
      <c r="D48" s="305" t="s">
        <v>771</v>
      </c>
      <c r="E48" s="308">
        <v>101</v>
      </c>
      <c r="F48" s="308">
        <v>852743</v>
      </c>
      <c r="G48" s="305">
        <v>1</v>
      </c>
      <c r="H48" s="305">
        <v>8443</v>
      </c>
      <c r="I48" s="308">
        <v>80</v>
      </c>
      <c r="J48" s="308">
        <v>677520</v>
      </c>
      <c r="K48" s="305">
        <v>0.79451839534302837</v>
      </c>
      <c r="L48" s="305">
        <v>8469</v>
      </c>
      <c r="M48" s="308">
        <v>79</v>
      </c>
      <c r="N48" s="308">
        <v>671500</v>
      </c>
      <c r="O48" s="352">
        <v>0.78745882405367151</v>
      </c>
      <c r="P48" s="309">
        <v>8500</v>
      </c>
    </row>
    <row r="49" spans="1:16" ht="14.4" customHeight="1" x14ac:dyDescent="0.3">
      <c r="A49" s="304" t="s">
        <v>757</v>
      </c>
      <c r="B49" s="305" t="s">
        <v>698</v>
      </c>
      <c r="C49" s="305" t="s">
        <v>772</v>
      </c>
      <c r="D49" s="305" t="s">
        <v>773</v>
      </c>
      <c r="E49" s="308">
        <v>63</v>
      </c>
      <c r="F49" s="308">
        <v>663957</v>
      </c>
      <c r="G49" s="305">
        <v>1</v>
      </c>
      <c r="H49" s="305">
        <v>10539</v>
      </c>
      <c r="I49" s="308">
        <v>68</v>
      </c>
      <c r="J49" s="308">
        <v>718828</v>
      </c>
      <c r="K49" s="305">
        <v>1.0826424000349419</v>
      </c>
      <c r="L49" s="305">
        <v>10571</v>
      </c>
      <c r="M49" s="308">
        <v>63</v>
      </c>
      <c r="N49" s="308">
        <v>668493</v>
      </c>
      <c r="O49" s="352">
        <v>1.0068317677198975</v>
      </c>
      <c r="P49" s="309">
        <v>10611</v>
      </c>
    </row>
    <row r="50" spans="1:16" ht="14.4" customHeight="1" x14ac:dyDescent="0.3">
      <c r="A50" s="304" t="s">
        <v>757</v>
      </c>
      <c r="B50" s="305" t="s">
        <v>698</v>
      </c>
      <c r="C50" s="305" t="s">
        <v>774</v>
      </c>
      <c r="D50" s="305" t="s">
        <v>775</v>
      </c>
      <c r="E50" s="308">
        <v>10</v>
      </c>
      <c r="F50" s="308">
        <v>103020</v>
      </c>
      <c r="G50" s="305">
        <v>1</v>
      </c>
      <c r="H50" s="305">
        <v>10302</v>
      </c>
      <c r="I50" s="308">
        <v>6</v>
      </c>
      <c r="J50" s="308">
        <v>62004</v>
      </c>
      <c r="K50" s="305">
        <v>0.60186371578334308</v>
      </c>
      <c r="L50" s="305">
        <v>10334</v>
      </c>
      <c r="M50" s="308">
        <v>10</v>
      </c>
      <c r="N50" s="308">
        <v>103740</v>
      </c>
      <c r="O50" s="352">
        <v>1.0069889341875364</v>
      </c>
      <c r="P50" s="309">
        <v>10374</v>
      </c>
    </row>
    <row r="51" spans="1:16" ht="14.4" customHeight="1" x14ac:dyDescent="0.3">
      <c r="A51" s="304" t="s">
        <v>757</v>
      </c>
      <c r="B51" s="305" t="s">
        <v>698</v>
      </c>
      <c r="C51" s="305" t="s">
        <v>776</v>
      </c>
      <c r="D51" s="305" t="s">
        <v>777</v>
      </c>
      <c r="E51" s="308">
        <v>175</v>
      </c>
      <c r="F51" s="308">
        <v>151375</v>
      </c>
      <c r="G51" s="305">
        <v>1</v>
      </c>
      <c r="H51" s="305">
        <v>865</v>
      </c>
      <c r="I51" s="308">
        <v>148</v>
      </c>
      <c r="J51" s="308">
        <v>128612</v>
      </c>
      <c r="K51" s="305">
        <v>0.84962510322047891</v>
      </c>
      <c r="L51" s="305">
        <v>869</v>
      </c>
      <c r="M51" s="308">
        <v>145</v>
      </c>
      <c r="N51" s="308">
        <v>126585</v>
      </c>
      <c r="O51" s="352">
        <v>0.83623451692815853</v>
      </c>
      <c r="P51" s="309">
        <v>873</v>
      </c>
    </row>
    <row r="52" spans="1:16" ht="14.4" customHeight="1" x14ac:dyDescent="0.3">
      <c r="A52" s="304" t="s">
        <v>757</v>
      </c>
      <c r="B52" s="305" t="s">
        <v>698</v>
      </c>
      <c r="C52" s="305" t="s">
        <v>778</v>
      </c>
      <c r="D52" s="305" t="s">
        <v>779</v>
      </c>
      <c r="E52" s="308"/>
      <c r="F52" s="308"/>
      <c r="G52" s="305"/>
      <c r="H52" s="305"/>
      <c r="I52" s="308">
        <v>2</v>
      </c>
      <c r="J52" s="308">
        <v>1116</v>
      </c>
      <c r="K52" s="305"/>
      <c r="L52" s="305">
        <v>558</v>
      </c>
      <c r="M52" s="308">
        <v>2</v>
      </c>
      <c r="N52" s="308">
        <v>1122</v>
      </c>
      <c r="O52" s="352"/>
      <c r="P52" s="309">
        <v>561</v>
      </c>
    </row>
    <row r="53" spans="1:16" ht="14.4" customHeight="1" x14ac:dyDescent="0.3">
      <c r="A53" s="304" t="s">
        <v>757</v>
      </c>
      <c r="B53" s="305" t="s">
        <v>698</v>
      </c>
      <c r="C53" s="305" t="s">
        <v>780</v>
      </c>
      <c r="D53" s="305" t="s">
        <v>781</v>
      </c>
      <c r="E53" s="308">
        <v>30</v>
      </c>
      <c r="F53" s="308">
        <v>30300</v>
      </c>
      <c r="G53" s="305">
        <v>1</v>
      </c>
      <c r="H53" s="305">
        <v>1010</v>
      </c>
      <c r="I53" s="308">
        <v>24</v>
      </c>
      <c r="J53" s="308">
        <v>24336</v>
      </c>
      <c r="K53" s="305">
        <v>0.80316831683168322</v>
      </c>
      <c r="L53" s="305">
        <v>1014</v>
      </c>
      <c r="M53" s="308">
        <v>13</v>
      </c>
      <c r="N53" s="308">
        <v>13260</v>
      </c>
      <c r="O53" s="352">
        <v>0.43762376237623762</v>
      </c>
      <c r="P53" s="309">
        <v>1020</v>
      </c>
    </row>
    <row r="54" spans="1:16" ht="14.4" customHeight="1" x14ac:dyDescent="0.3">
      <c r="A54" s="304" t="s">
        <v>757</v>
      </c>
      <c r="B54" s="305" t="s">
        <v>698</v>
      </c>
      <c r="C54" s="305" t="s">
        <v>782</v>
      </c>
      <c r="D54" s="305" t="s">
        <v>783</v>
      </c>
      <c r="E54" s="308">
        <v>458</v>
      </c>
      <c r="F54" s="308">
        <v>134194</v>
      </c>
      <c r="G54" s="305">
        <v>1</v>
      </c>
      <c r="H54" s="305">
        <v>293</v>
      </c>
      <c r="I54" s="308">
        <v>421</v>
      </c>
      <c r="J54" s="308">
        <v>124195</v>
      </c>
      <c r="K54" s="305">
        <v>0.92548847191379646</v>
      </c>
      <c r="L54" s="305">
        <v>295</v>
      </c>
      <c r="M54" s="308">
        <v>437</v>
      </c>
      <c r="N54" s="308">
        <v>129789</v>
      </c>
      <c r="O54" s="352">
        <v>0.96717438931695898</v>
      </c>
      <c r="P54" s="309">
        <v>297</v>
      </c>
    </row>
    <row r="55" spans="1:16" ht="14.4" customHeight="1" x14ac:dyDescent="0.3">
      <c r="A55" s="304" t="s">
        <v>757</v>
      </c>
      <c r="B55" s="305" t="s">
        <v>698</v>
      </c>
      <c r="C55" s="305" t="s">
        <v>784</v>
      </c>
      <c r="D55" s="305" t="s">
        <v>785</v>
      </c>
      <c r="E55" s="308">
        <v>258</v>
      </c>
      <c r="F55" s="308">
        <v>108102</v>
      </c>
      <c r="G55" s="305">
        <v>1</v>
      </c>
      <c r="H55" s="305">
        <v>419</v>
      </c>
      <c r="I55" s="308">
        <v>43</v>
      </c>
      <c r="J55" s="308">
        <v>18146</v>
      </c>
      <c r="K55" s="305">
        <v>0.16785998408910102</v>
      </c>
      <c r="L55" s="305">
        <v>422</v>
      </c>
      <c r="M55" s="308"/>
      <c r="N55" s="308"/>
      <c r="O55" s="352"/>
      <c r="P55" s="309"/>
    </row>
    <row r="56" spans="1:16" ht="14.4" customHeight="1" thickBot="1" x14ac:dyDescent="0.35">
      <c r="A56" s="310" t="s">
        <v>757</v>
      </c>
      <c r="B56" s="311" t="s">
        <v>698</v>
      </c>
      <c r="C56" s="311" t="s">
        <v>786</v>
      </c>
      <c r="D56" s="311" t="s">
        <v>787</v>
      </c>
      <c r="E56" s="314">
        <v>1181</v>
      </c>
      <c r="F56" s="314">
        <v>1178638</v>
      </c>
      <c r="G56" s="311">
        <v>1</v>
      </c>
      <c r="H56" s="311">
        <v>998</v>
      </c>
      <c r="I56" s="314">
        <v>571</v>
      </c>
      <c r="J56" s="314">
        <v>571000</v>
      </c>
      <c r="K56" s="311">
        <v>0.48445748397726868</v>
      </c>
      <c r="L56" s="311">
        <v>1000</v>
      </c>
      <c r="M56" s="314">
        <v>110</v>
      </c>
      <c r="N56" s="314">
        <v>110220</v>
      </c>
      <c r="O56" s="322">
        <v>9.3514717835331967E-2</v>
      </c>
      <c r="P56" s="315">
        <v>1002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193" t="s">
        <v>149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4.4" customHeight="1" thickBot="1" x14ac:dyDescent="0.35">
      <c r="A2" s="258" t="s">
        <v>185</v>
      </c>
      <c r="B2" s="150"/>
      <c r="C2" s="110"/>
      <c r="D2" s="150"/>
      <c r="E2" s="110"/>
      <c r="F2" s="150"/>
      <c r="G2" s="141"/>
      <c r="H2" s="150"/>
      <c r="I2" s="110"/>
      <c r="J2" s="150"/>
      <c r="K2" s="110"/>
      <c r="L2" s="150"/>
      <c r="M2" s="141"/>
      <c r="N2" s="150"/>
      <c r="O2" s="110"/>
      <c r="P2" s="150"/>
      <c r="Q2" s="110"/>
      <c r="R2" s="150"/>
      <c r="S2" s="141"/>
    </row>
    <row r="3" spans="1:19" ht="14.4" customHeight="1" x14ac:dyDescent="0.3">
      <c r="A3" s="243" t="s">
        <v>130</v>
      </c>
      <c r="B3" s="244" t="s">
        <v>122</v>
      </c>
      <c r="C3" s="245"/>
      <c r="D3" s="245"/>
      <c r="E3" s="245"/>
      <c r="F3" s="245"/>
      <c r="G3" s="246"/>
      <c r="H3" s="244" t="s">
        <v>123</v>
      </c>
      <c r="I3" s="245"/>
      <c r="J3" s="245"/>
      <c r="K3" s="245"/>
      <c r="L3" s="245"/>
      <c r="M3" s="246"/>
      <c r="N3" s="244" t="s">
        <v>124</v>
      </c>
      <c r="O3" s="245"/>
      <c r="P3" s="245"/>
      <c r="Q3" s="245"/>
      <c r="R3" s="245"/>
      <c r="S3" s="246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77" t="s">
        <v>788</v>
      </c>
      <c r="B5" s="384">
        <v>2456</v>
      </c>
      <c r="C5" s="299">
        <v>1</v>
      </c>
      <c r="D5" s="384"/>
      <c r="E5" s="299"/>
      <c r="F5" s="384"/>
      <c r="G5" s="321"/>
      <c r="H5" s="384"/>
      <c r="I5" s="299"/>
      <c r="J5" s="384"/>
      <c r="K5" s="299"/>
      <c r="L5" s="384"/>
      <c r="M5" s="321"/>
      <c r="N5" s="384"/>
      <c r="O5" s="299"/>
      <c r="P5" s="384"/>
      <c r="Q5" s="299"/>
      <c r="R5" s="384"/>
      <c r="S5" s="351"/>
    </row>
    <row r="6" spans="1:19" ht="14.4" customHeight="1" x14ac:dyDescent="0.3">
      <c r="A6" s="378" t="s">
        <v>789</v>
      </c>
      <c r="B6" s="385">
        <v>2241</v>
      </c>
      <c r="C6" s="305">
        <v>1</v>
      </c>
      <c r="D6" s="385">
        <v>5776</v>
      </c>
      <c r="E6" s="305">
        <v>2.5774207942882641</v>
      </c>
      <c r="F6" s="385">
        <v>6798</v>
      </c>
      <c r="G6" s="352">
        <v>3.0334672021419009</v>
      </c>
      <c r="H6" s="385"/>
      <c r="I6" s="305"/>
      <c r="J6" s="385"/>
      <c r="K6" s="305"/>
      <c r="L6" s="385"/>
      <c r="M6" s="352"/>
      <c r="N6" s="385"/>
      <c r="O6" s="305"/>
      <c r="P6" s="385"/>
      <c r="Q6" s="305"/>
      <c r="R6" s="385"/>
      <c r="S6" s="353"/>
    </row>
    <row r="7" spans="1:19" ht="14.4" customHeight="1" x14ac:dyDescent="0.3">
      <c r="A7" s="378" t="s">
        <v>790</v>
      </c>
      <c r="B7" s="385">
        <v>1602</v>
      </c>
      <c r="C7" s="305">
        <v>1</v>
      </c>
      <c r="D7" s="385"/>
      <c r="E7" s="305"/>
      <c r="F7" s="385"/>
      <c r="G7" s="352"/>
      <c r="H7" s="385"/>
      <c r="I7" s="305"/>
      <c r="J7" s="385"/>
      <c r="K7" s="305"/>
      <c r="L7" s="385"/>
      <c r="M7" s="352"/>
      <c r="N7" s="385"/>
      <c r="O7" s="305"/>
      <c r="P7" s="385"/>
      <c r="Q7" s="305"/>
      <c r="R7" s="385"/>
      <c r="S7" s="353"/>
    </row>
    <row r="8" spans="1:19" ht="14.4" customHeight="1" x14ac:dyDescent="0.3">
      <c r="A8" s="378" t="s">
        <v>791</v>
      </c>
      <c r="B8" s="385"/>
      <c r="C8" s="305"/>
      <c r="D8" s="385">
        <v>2485</v>
      </c>
      <c r="E8" s="305"/>
      <c r="F8" s="385"/>
      <c r="G8" s="352"/>
      <c r="H8" s="385"/>
      <c r="I8" s="305"/>
      <c r="J8" s="385"/>
      <c r="K8" s="305"/>
      <c r="L8" s="385"/>
      <c r="M8" s="352"/>
      <c r="N8" s="385"/>
      <c r="O8" s="305"/>
      <c r="P8" s="385"/>
      <c r="Q8" s="305"/>
      <c r="R8" s="385"/>
      <c r="S8" s="353"/>
    </row>
    <row r="9" spans="1:19" ht="14.4" customHeight="1" x14ac:dyDescent="0.3">
      <c r="A9" s="378" t="s">
        <v>792</v>
      </c>
      <c r="B9" s="385"/>
      <c r="C9" s="305"/>
      <c r="D9" s="385"/>
      <c r="E9" s="305"/>
      <c r="F9" s="385">
        <v>2516</v>
      </c>
      <c r="G9" s="352"/>
      <c r="H9" s="385"/>
      <c r="I9" s="305"/>
      <c r="J9" s="385"/>
      <c r="K9" s="305"/>
      <c r="L9" s="385"/>
      <c r="M9" s="352"/>
      <c r="N9" s="385"/>
      <c r="O9" s="305"/>
      <c r="P9" s="385"/>
      <c r="Q9" s="305"/>
      <c r="R9" s="385"/>
      <c r="S9" s="353"/>
    </row>
    <row r="10" spans="1:19" ht="14.4" customHeight="1" x14ac:dyDescent="0.3">
      <c r="A10" s="378" t="s">
        <v>793</v>
      </c>
      <c r="B10" s="385">
        <v>398315</v>
      </c>
      <c r="C10" s="305">
        <v>1</v>
      </c>
      <c r="D10" s="385">
        <v>279850</v>
      </c>
      <c r="E10" s="305">
        <v>0.70258463778667635</v>
      </c>
      <c r="F10" s="385">
        <v>71378</v>
      </c>
      <c r="G10" s="352">
        <v>0.17919987949236157</v>
      </c>
      <c r="H10" s="385">
        <v>509.68</v>
      </c>
      <c r="I10" s="305">
        <v>1</v>
      </c>
      <c r="J10" s="385"/>
      <c r="K10" s="305"/>
      <c r="L10" s="385"/>
      <c r="M10" s="352"/>
      <c r="N10" s="385"/>
      <c r="O10" s="305"/>
      <c r="P10" s="385"/>
      <c r="Q10" s="305"/>
      <c r="R10" s="385"/>
      <c r="S10" s="353"/>
    </row>
    <row r="11" spans="1:19" ht="14.4" customHeight="1" x14ac:dyDescent="0.3">
      <c r="A11" s="378" t="s">
        <v>794</v>
      </c>
      <c r="B11" s="385">
        <v>229123</v>
      </c>
      <c r="C11" s="305">
        <v>1</v>
      </c>
      <c r="D11" s="385">
        <v>113826</v>
      </c>
      <c r="E11" s="305">
        <v>0.49678993379102054</v>
      </c>
      <c r="F11" s="385">
        <v>52164</v>
      </c>
      <c r="G11" s="352">
        <v>0.22766810839592708</v>
      </c>
      <c r="H11" s="385"/>
      <c r="I11" s="305"/>
      <c r="J11" s="385"/>
      <c r="K11" s="305"/>
      <c r="L11" s="385"/>
      <c r="M11" s="352"/>
      <c r="N11" s="385"/>
      <c r="O11" s="305"/>
      <c r="P11" s="385"/>
      <c r="Q11" s="305"/>
      <c r="R11" s="385"/>
      <c r="S11" s="353"/>
    </row>
    <row r="12" spans="1:19" ht="14.4" customHeight="1" x14ac:dyDescent="0.3">
      <c r="A12" s="378" t="s">
        <v>795</v>
      </c>
      <c r="B12" s="385">
        <v>255602</v>
      </c>
      <c r="C12" s="305">
        <v>1</v>
      </c>
      <c r="D12" s="385">
        <v>211641</v>
      </c>
      <c r="E12" s="305">
        <v>0.8280099529737639</v>
      </c>
      <c r="F12" s="385">
        <v>136385</v>
      </c>
      <c r="G12" s="352">
        <v>0.53358346178824889</v>
      </c>
      <c r="H12" s="385"/>
      <c r="I12" s="305"/>
      <c r="J12" s="385"/>
      <c r="K12" s="305"/>
      <c r="L12" s="385"/>
      <c r="M12" s="352"/>
      <c r="N12" s="385"/>
      <c r="O12" s="305"/>
      <c r="P12" s="385"/>
      <c r="Q12" s="305"/>
      <c r="R12" s="385"/>
      <c r="S12" s="353"/>
    </row>
    <row r="13" spans="1:19" ht="14.4" customHeight="1" x14ac:dyDescent="0.3">
      <c r="A13" s="378" t="s">
        <v>796</v>
      </c>
      <c r="B13" s="385">
        <v>2830</v>
      </c>
      <c r="C13" s="305">
        <v>1</v>
      </c>
      <c r="D13" s="385"/>
      <c r="E13" s="305"/>
      <c r="F13" s="385"/>
      <c r="G13" s="352"/>
      <c r="H13" s="385"/>
      <c r="I13" s="305"/>
      <c r="J13" s="385"/>
      <c r="K13" s="305"/>
      <c r="L13" s="385"/>
      <c r="M13" s="352"/>
      <c r="N13" s="385"/>
      <c r="O13" s="305"/>
      <c r="P13" s="385"/>
      <c r="Q13" s="305"/>
      <c r="R13" s="385"/>
      <c r="S13" s="353"/>
    </row>
    <row r="14" spans="1:19" ht="14.4" customHeight="1" x14ac:dyDescent="0.3">
      <c r="A14" s="378" t="s">
        <v>797</v>
      </c>
      <c r="B14" s="385"/>
      <c r="C14" s="305"/>
      <c r="D14" s="385">
        <v>48504</v>
      </c>
      <c r="E14" s="305"/>
      <c r="F14" s="385"/>
      <c r="G14" s="352"/>
      <c r="H14" s="385"/>
      <c r="I14" s="305"/>
      <c r="J14" s="385"/>
      <c r="K14" s="305"/>
      <c r="L14" s="385"/>
      <c r="M14" s="352"/>
      <c r="N14" s="385"/>
      <c r="O14" s="305"/>
      <c r="P14" s="385"/>
      <c r="Q14" s="305"/>
      <c r="R14" s="385"/>
      <c r="S14" s="353"/>
    </row>
    <row r="15" spans="1:19" ht="14.4" customHeight="1" x14ac:dyDescent="0.3">
      <c r="A15" s="378" t="s">
        <v>798</v>
      </c>
      <c r="B15" s="385">
        <v>45749</v>
      </c>
      <c r="C15" s="305">
        <v>1</v>
      </c>
      <c r="D15" s="385">
        <v>69729</v>
      </c>
      <c r="E15" s="305">
        <v>1.5241644626112045</v>
      </c>
      <c r="F15" s="385">
        <v>92691</v>
      </c>
      <c r="G15" s="352">
        <v>2.0260770727229009</v>
      </c>
      <c r="H15" s="385"/>
      <c r="I15" s="305"/>
      <c r="J15" s="385"/>
      <c r="K15" s="305"/>
      <c r="L15" s="385"/>
      <c r="M15" s="352"/>
      <c r="N15" s="385"/>
      <c r="O15" s="305"/>
      <c r="P15" s="385"/>
      <c r="Q15" s="305"/>
      <c r="R15" s="385"/>
      <c r="S15" s="353"/>
    </row>
    <row r="16" spans="1:19" ht="14.4" customHeight="1" x14ac:dyDescent="0.3">
      <c r="A16" s="378" t="s">
        <v>799</v>
      </c>
      <c r="B16" s="385">
        <v>960</v>
      </c>
      <c r="C16" s="305">
        <v>1</v>
      </c>
      <c r="D16" s="385">
        <v>1077</v>
      </c>
      <c r="E16" s="305">
        <v>1.121875</v>
      </c>
      <c r="F16" s="385"/>
      <c r="G16" s="352"/>
      <c r="H16" s="385"/>
      <c r="I16" s="305"/>
      <c r="J16" s="385"/>
      <c r="K16" s="305"/>
      <c r="L16" s="385"/>
      <c r="M16" s="352"/>
      <c r="N16" s="385"/>
      <c r="O16" s="305"/>
      <c r="P16" s="385"/>
      <c r="Q16" s="305"/>
      <c r="R16" s="385"/>
      <c r="S16" s="353"/>
    </row>
    <row r="17" spans="1:19" ht="14.4" customHeight="1" x14ac:dyDescent="0.3">
      <c r="A17" s="378" t="s">
        <v>800</v>
      </c>
      <c r="B17" s="385"/>
      <c r="C17" s="305"/>
      <c r="D17" s="385">
        <v>8156</v>
      </c>
      <c r="E17" s="305"/>
      <c r="F17" s="385">
        <v>1436</v>
      </c>
      <c r="G17" s="352"/>
      <c r="H17" s="385"/>
      <c r="I17" s="305"/>
      <c r="J17" s="385"/>
      <c r="K17" s="305"/>
      <c r="L17" s="385"/>
      <c r="M17" s="352"/>
      <c r="N17" s="385"/>
      <c r="O17" s="305"/>
      <c r="P17" s="385"/>
      <c r="Q17" s="305"/>
      <c r="R17" s="385"/>
      <c r="S17" s="353"/>
    </row>
    <row r="18" spans="1:19" ht="14.4" customHeight="1" thickBot="1" x14ac:dyDescent="0.35">
      <c r="A18" s="379" t="s">
        <v>801</v>
      </c>
      <c r="B18" s="386"/>
      <c r="C18" s="387"/>
      <c r="D18" s="386">
        <v>4078</v>
      </c>
      <c r="E18" s="387"/>
      <c r="F18" s="386"/>
      <c r="G18" s="375"/>
      <c r="H18" s="386"/>
      <c r="I18" s="387"/>
      <c r="J18" s="386"/>
      <c r="K18" s="387"/>
      <c r="L18" s="386"/>
      <c r="M18" s="375"/>
      <c r="N18" s="386"/>
      <c r="O18" s="387"/>
      <c r="P18" s="386"/>
      <c r="Q18" s="387"/>
      <c r="R18" s="386"/>
      <c r="S18" s="388"/>
    </row>
    <row r="19" spans="1:19" ht="14.4" customHeight="1" thickBot="1" x14ac:dyDescent="0.35">
      <c r="A19" s="327" t="s">
        <v>6</v>
      </c>
      <c r="B19" s="389">
        <v>938878</v>
      </c>
      <c r="C19" s="390">
        <v>1</v>
      </c>
      <c r="D19" s="389">
        <v>745122</v>
      </c>
      <c r="E19" s="390">
        <v>0.79363026932146674</v>
      </c>
      <c r="F19" s="389">
        <v>363368</v>
      </c>
      <c r="G19" s="329">
        <v>0.3870236601560586</v>
      </c>
      <c r="H19" s="389">
        <v>509.68</v>
      </c>
      <c r="I19" s="390">
        <v>1</v>
      </c>
      <c r="J19" s="389"/>
      <c r="K19" s="390"/>
      <c r="L19" s="389"/>
      <c r="M19" s="329"/>
      <c r="N19" s="389"/>
      <c r="O19" s="390"/>
      <c r="P19" s="389"/>
      <c r="Q19" s="390"/>
      <c r="R19" s="389"/>
      <c r="S19" s="391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1" t="s">
        <v>165</v>
      </c>
      <c r="B1" s="181"/>
      <c r="C1" s="181"/>
      <c r="D1" s="181"/>
      <c r="E1" s="181"/>
      <c r="F1" s="181"/>
      <c r="G1" s="181"/>
    </row>
    <row r="2" spans="1:7" ht="14.4" customHeight="1" thickBot="1" x14ac:dyDescent="0.35">
      <c r="A2" s="258" t="s">
        <v>185</v>
      </c>
      <c r="B2" s="66"/>
      <c r="C2" s="66"/>
      <c r="D2" s="66"/>
      <c r="E2" s="66"/>
      <c r="F2" s="66"/>
      <c r="G2" s="66"/>
    </row>
    <row r="3" spans="1:7" ht="14.4" customHeight="1" x14ac:dyDescent="0.3">
      <c r="A3" s="184"/>
      <c r="B3" s="186" t="s">
        <v>95</v>
      </c>
      <c r="C3" s="187"/>
      <c r="D3" s="188"/>
      <c r="E3" s="10"/>
      <c r="F3" s="48" t="s">
        <v>96</v>
      </c>
      <c r="G3" s="49" t="s">
        <v>97</v>
      </c>
    </row>
    <row r="4" spans="1:7" ht="14.4" customHeight="1" thickBot="1" x14ac:dyDescent="0.35">
      <c r="A4" s="185"/>
      <c r="B4" s="55">
        <v>2011</v>
      </c>
      <c r="C4" s="46">
        <v>2012</v>
      </c>
      <c r="D4" s="47">
        <v>2013</v>
      </c>
      <c r="E4" s="10"/>
      <c r="F4" s="189">
        <v>2013</v>
      </c>
      <c r="G4" s="190"/>
    </row>
    <row r="5" spans="1:7" ht="14.4" customHeight="1" x14ac:dyDescent="0.3">
      <c r="A5" s="1" t="s">
        <v>162</v>
      </c>
      <c r="B5" s="33">
        <v>43.989378739559001</v>
      </c>
      <c r="C5" s="34">
        <v>53.915170000000003</v>
      </c>
      <c r="D5" s="35">
        <v>53.401470000000003</v>
      </c>
      <c r="E5" s="11"/>
      <c r="F5" s="12">
        <v>52</v>
      </c>
      <c r="G5" s="13">
        <f>IF(F5&lt;0.00000001,"",D5/F5)</f>
        <v>1.0269513461538462</v>
      </c>
    </row>
    <row r="6" spans="1:7" ht="14.4" customHeight="1" x14ac:dyDescent="0.3">
      <c r="A6" s="1" t="s">
        <v>163</v>
      </c>
      <c r="B6" s="14">
        <v>930.179533347291</v>
      </c>
      <c r="C6" s="36">
        <v>860.47131000000002</v>
      </c>
      <c r="D6" s="37">
        <v>1100.5906600000001</v>
      </c>
      <c r="E6" s="11"/>
      <c r="F6" s="14">
        <v>1214</v>
      </c>
      <c r="G6" s="15">
        <f>IF(F6&lt;0.00000001,"",D6/F6)</f>
        <v>0.9065820922570017</v>
      </c>
    </row>
    <row r="7" spans="1:7" ht="14.4" customHeight="1" x14ac:dyDescent="0.3">
      <c r="A7" s="1" t="s">
        <v>164</v>
      </c>
      <c r="B7" s="14">
        <v>7431.6270670593904</v>
      </c>
      <c r="C7" s="36">
        <v>8019.7256699999998</v>
      </c>
      <c r="D7" s="37">
        <v>8926.4311300000008</v>
      </c>
      <c r="E7" s="11"/>
      <c r="F7" s="14">
        <v>8037</v>
      </c>
      <c r="G7" s="15">
        <f>IF(F7&lt;0.00000001,"",D7/F7)</f>
        <v>1.1106670561154661</v>
      </c>
    </row>
    <row r="8" spans="1:7" ht="14.4" customHeight="1" thickBot="1" x14ac:dyDescent="0.35">
      <c r="A8" s="1" t="s">
        <v>98</v>
      </c>
      <c r="B8" s="16">
        <v>2299.77539410386</v>
      </c>
      <c r="C8" s="38">
        <v>2401.8130200000001</v>
      </c>
      <c r="D8" s="39">
        <v>2667.2787899999998</v>
      </c>
      <c r="E8" s="11"/>
      <c r="F8" s="16">
        <v>2389</v>
      </c>
      <c r="G8" s="17">
        <f>IF(F8&lt;0.00000001,"",D8/F8)</f>
        <v>1.1164833779824193</v>
      </c>
    </row>
    <row r="9" spans="1:7" ht="14.4" customHeight="1" thickBot="1" x14ac:dyDescent="0.35">
      <c r="A9" s="2" t="s">
        <v>99</v>
      </c>
      <c r="B9" s="3">
        <v>10705.571373250101</v>
      </c>
      <c r="C9" s="40">
        <v>11335.92517</v>
      </c>
      <c r="D9" s="41">
        <v>12747.70205</v>
      </c>
      <c r="E9" s="11"/>
      <c r="F9" s="3">
        <v>11692</v>
      </c>
      <c r="G9" s="4">
        <f>IF(F9&lt;0.00000001,"",D9/F9)</f>
        <v>1.0902926830311324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13" t="s">
        <v>101</v>
      </c>
      <c r="B11" s="12">
        <f>IF(ISERROR(VLOOKUP("Celkem",'ZV Vykáz.-A'!A:F,2,0)),0,VLOOKUP("Celkem",'ZV Vykáz.-A'!A:F,2,0)/1000)</f>
        <v>30232.584999999999</v>
      </c>
      <c r="C11" s="34">
        <f>IF(ISERROR(VLOOKUP("Celkem",'ZV Vykáz.-A'!A:F,4,0)),0,VLOOKUP("Celkem",'ZV Vykáz.-A'!A:F,4,0)/1000)</f>
        <v>32444.879000000001</v>
      </c>
      <c r="D11" s="35">
        <f>IF(ISERROR(VLOOKUP("Celkem",'ZV Vykáz.-A'!A:F,6,0)),0,VLOOKUP("Celkem",'ZV Vykáz.-A'!A:F,6,0)/1000)</f>
        <v>32515.22</v>
      </c>
      <c r="E11" s="11"/>
      <c r="F11" s="12">
        <f>B11*0.98</f>
        <v>29627.933299999997</v>
      </c>
      <c r="G11" s="13">
        <f>IF(F11=0,"",D11/F11)</f>
        <v>1.0974515053333134</v>
      </c>
    </row>
    <row r="12" spans="1:7" ht="14.4" customHeight="1" thickBot="1" x14ac:dyDescent="0.35">
      <c r="A12" s="114" t="s">
        <v>100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102</v>
      </c>
      <c r="B13" s="6">
        <f>SUM(B11:B12)</f>
        <v>30232.584999999999</v>
      </c>
      <c r="C13" s="42">
        <f>SUM(C11:C12)</f>
        <v>32444.879000000001</v>
      </c>
      <c r="D13" s="43">
        <f>SUM(D11:D12)</f>
        <v>32515.22</v>
      </c>
      <c r="E13" s="11"/>
      <c r="F13" s="6">
        <f>SUM(F11:F12)</f>
        <v>29627.933299999997</v>
      </c>
      <c r="G13" s="7">
        <f>IF(F13=0,"",D13/F13)</f>
        <v>1.0974515053333134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12" t="s">
        <v>103</v>
      </c>
      <c r="B15" s="8">
        <f>IF(B9=0,"",B13/B9)</f>
        <v>2.824004805156112</v>
      </c>
      <c r="C15" s="44">
        <f>IF(C9=0,"",C13/C9)</f>
        <v>2.8621288967100686</v>
      </c>
      <c r="D15" s="45">
        <f>IF(D9=0,"",D13/D9)</f>
        <v>2.550673044637092</v>
      </c>
      <c r="E15" s="11"/>
      <c r="F15" s="8">
        <f>IF(F9=0,"",F13/F9)</f>
        <v>2.534034664728019</v>
      </c>
      <c r="G15" s="9">
        <f>IF(OR(F15=0,F15=""),"",D15/F15)</f>
        <v>1.0065659638128348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4" priority="6" operator="greaterThan">
      <formula>1</formula>
    </cfRule>
  </conditionalFormatting>
  <conditionalFormatting sqref="G11:G15">
    <cfRule type="cellIs" dxfId="53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81" t="s">
        <v>150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4.4" customHeight="1" thickBot="1" x14ac:dyDescent="0.4">
      <c r="A2" s="258" t="s">
        <v>185</v>
      </c>
      <c r="B2" s="107"/>
      <c r="C2" s="107"/>
      <c r="D2" s="107"/>
      <c r="E2" s="107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8"/>
      <c r="Q2" s="164"/>
    </row>
    <row r="3" spans="1:17" ht="14.4" customHeight="1" thickBot="1" x14ac:dyDescent="0.35">
      <c r="E3" s="126" t="s">
        <v>151</v>
      </c>
      <c r="F3" s="165">
        <f t="shared" ref="F3:O3" si="0">SUBTOTAL(9,F6:F1048576)</f>
        <v>463</v>
      </c>
      <c r="G3" s="166">
        <f t="shared" si="0"/>
        <v>939387.67999999993</v>
      </c>
      <c r="H3" s="166"/>
      <c r="I3" s="166"/>
      <c r="J3" s="166">
        <f t="shared" si="0"/>
        <v>380</v>
      </c>
      <c r="K3" s="166">
        <f t="shared" si="0"/>
        <v>745122</v>
      </c>
      <c r="L3" s="166"/>
      <c r="M3" s="166"/>
      <c r="N3" s="166">
        <f t="shared" si="0"/>
        <v>214</v>
      </c>
      <c r="O3" s="166">
        <f t="shared" si="0"/>
        <v>363368</v>
      </c>
      <c r="P3" s="109">
        <f>IF(G3=0,0,O3/G3)</f>
        <v>0.38681367420104978</v>
      </c>
      <c r="Q3" s="167">
        <f>IF(N3=0,0,O3/N3)</f>
        <v>1697.981308411215</v>
      </c>
    </row>
    <row r="4" spans="1:17" ht="14.4" customHeight="1" x14ac:dyDescent="0.3">
      <c r="A4" s="249" t="s">
        <v>91</v>
      </c>
      <c r="B4" s="248" t="s">
        <v>117</v>
      </c>
      <c r="C4" s="249" t="s">
        <v>118</v>
      </c>
      <c r="D4" s="250" t="s">
        <v>119</v>
      </c>
      <c r="E4" s="251" t="s">
        <v>92</v>
      </c>
      <c r="F4" s="255">
        <v>2011</v>
      </c>
      <c r="G4" s="256"/>
      <c r="H4" s="169"/>
      <c r="I4" s="169"/>
      <c r="J4" s="255">
        <v>2012</v>
      </c>
      <c r="K4" s="256"/>
      <c r="L4" s="169"/>
      <c r="M4" s="169"/>
      <c r="N4" s="255">
        <v>2013</v>
      </c>
      <c r="O4" s="256"/>
      <c r="P4" s="257" t="s">
        <v>5</v>
      </c>
      <c r="Q4" s="247" t="s">
        <v>120</v>
      </c>
    </row>
    <row r="5" spans="1:17" ht="14.4" customHeight="1" thickBot="1" x14ac:dyDescent="0.35">
      <c r="A5" s="393"/>
      <c r="B5" s="392"/>
      <c r="C5" s="393"/>
      <c r="D5" s="394"/>
      <c r="E5" s="395"/>
      <c r="F5" s="401" t="s">
        <v>94</v>
      </c>
      <c r="G5" s="402" t="s">
        <v>17</v>
      </c>
      <c r="H5" s="403"/>
      <c r="I5" s="403"/>
      <c r="J5" s="401" t="s">
        <v>94</v>
      </c>
      <c r="K5" s="402" t="s">
        <v>17</v>
      </c>
      <c r="L5" s="403"/>
      <c r="M5" s="403"/>
      <c r="N5" s="401" t="s">
        <v>94</v>
      </c>
      <c r="O5" s="402" t="s">
        <v>17</v>
      </c>
      <c r="P5" s="404"/>
      <c r="Q5" s="400"/>
    </row>
    <row r="6" spans="1:17" ht="14.4" customHeight="1" x14ac:dyDescent="0.3">
      <c r="A6" s="298" t="s">
        <v>802</v>
      </c>
      <c r="B6" s="299" t="s">
        <v>757</v>
      </c>
      <c r="C6" s="299" t="s">
        <v>698</v>
      </c>
      <c r="D6" s="299" t="s">
        <v>762</v>
      </c>
      <c r="E6" s="299" t="s">
        <v>763</v>
      </c>
      <c r="F6" s="302">
        <v>2</v>
      </c>
      <c r="G6" s="302">
        <v>2456</v>
      </c>
      <c r="H6" s="302">
        <v>1</v>
      </c>
      <c r="I6" s="302">
        <v>1228</v>
      </c>
      <c r="J6" s="302"/>
      <c r="K6" s="302"/>
      <c r="L6" s="302"/>
      <c r="M6" s="302"/>
      <c r="N6" s="302"/>
      <c r="O6" s="302"/>
      <c r="P6" s="321"/>
      <c r="Q6" s="303"/>
    </row>
    <row r="7" spans="1:17" ht="14.4" customHeight="1" x14ac:dyDescent="0.3">
      <c r="A7" s="304" t="s">
        <v>803</v>
      </c>
      <c r="B7" s="305" t="s">
        <v>691</v>
      </c>
      <c r="C7" s="305" t="s">
        <v>698</v>
      </c>
      <c r="D7" s="305" t="s">
        <v>717</v>
      </c>
      <c r="E7" s="305" t="s">
        <v>718</v>
      </c>
      <c r="F7" s="308">
        <v>1</v>
      </c>
      <c r="G7" s="308">
        <v>1602</v>
      </c>
      <c r="H7" s="308">
        <v>1</v>
      </c>
      <c r="I7" s="308">
        <v>1602</v>
      </c>
      <c r="J7" s="308">
        <v>3</v>
      </c>
      <c r="K7" s="308">
        <v>4818</v>
      </c>
      <c r="L7" s="308">
        <v>3.0074906367041199</v>
      </c>
      <c r="M7" s="308">
        <v>1606</v>
      </c>
      <c r="N7" s="308">
        <v>3</v>
      </c>
      <c r="O7" s="308">
        <v>4308</v>
      </c>
      <c r="P7" s="352">
        <v>2.6891385767790261</v>
      </c>
      <c r="Q7" s="309">
        <v>1436</v>
      </c>
    </row>
    <row r="8" spans="1:17" ht="14.4" customHeight="1" x14ac:dyDescent="0.3">
      <c r="A8" s="304" t="s">
        <v>803</v>
      </c>
      <c r="B8" s="305" t="s">
        <v>691</v>
      </c>
      <c r="C8" s="305" t="s">
        <v>698</v>
      </c>
      <c r="D8" s="305" t="s">
        <v>725</v>
      </c>
      <c r="E8" s="305" t="s">
        <v>726</v>
      </c>
      <c r="F8" s="308"/>
      <c r="G8" s="308"/>
      <c r="H8" s="308"/>
      <c r="I8" s="308"/>
      <c r="J8" s="308">
        <v>1</v>
      </c>
      <c r="K8" s="308">
        <v>318</v>
      </c>
      <c r="L8" s="308"/>
      <c r="M8" s="308">
        <v>318</v>
      </c>
      <c r="N8" s="308"/>
      <c r="O8" s="308"/>
      <c r="P8" s="352"/>
      <c r="Q8" s="309"/>
    </row>
    <row r="9" spans="1:17" ht="14.4" customHeight="1" x14ac:dyDescent="0.3">
      <c r="A9" s="304" t="s">
        <v>803</v>
      </c>
      <c r="B9" s="305" t="s">
        <v>734</v>
      </c>
      <c r="C9" s="305" t="s">
        <v>698</v>
      </c>
      <c r="D9" s="305" t="s">
        <v>749</v>
      </c>
      <c r="E9" s="305" t="s">
        <v>750</v>
      </c>
      <c r="F9" s="308">
        <v>1</v>
      </c>
      <c r="G9" s="308">
        <v>639</v>
      </c>
      <c r="H9" s="308">
        <v>1</v>
      </c>
      <c r="I9" s="308">
        <v>639</v>
      </c>
      <c r="J9" s="308">
        <v>1</v>
      </c>
      <c r="K9" s="308">
        <v>640</v>
      </c>
      <c r="L9" s="308">
        <v>1.0015649452269171</v>
      </c>
      <c r="M9" s="308">
        <v>640</v>
      </c>
      <c r="N9" s="308"/>
      <c r="O9" s="308"/>
      <c r="P9" s="352"/>
      <c r="Q9" s="309"/>
    </row>
    <row r="10" spans="1:17" ht="14.4" customHeight="1" x14ac:dyDescent="0.3">
      <c r="A10" s="304" t="s">
        <v>803</v>
      </c>
      <c r="B10" s="305" t="s">
        <v>757</v>
      </c>
      <c r="C10" s="305" t="s">
        <v>698</v>
      </c>
      <c r="D10" s="305" t="s">
        <v>762</v>
      </c>
      <c r="E10" s="305" t="s">
        <v>763</v>
      </c>
      <c r="F10" s="308"/>
      <c r="G10" s="308"/>
      <c r="H10" s="308"/>
      <c r="I10" s="308"/>
      <c r="J10" s="308"/>
      <c r="K10" s="308"/>
      <c r="L10" s="308"/>
      <c r="M10" s="308"/>
      <c r="N10" s="308">
        <v>2</v>
      </c>
      <c r="O10" s="308">
        <v>2490</v>
      </c>
      <c r="P10" s="352"/>
      <c r="Q10" s="309">
        <v>1245</v>
      </c>
    </row>
    <row r="11" spans="1:17" ht="14.4" customHeight="1" x14ac:dyDescent="0.3">
      <c r="A11" s="304" t="s">
        <v>804</v>
      </c>
      <c r="B11" s="305" t="s">
        <v>691</v>
      </c>
      <c r="C11" s="305" t="s">
        <v>698</v>
      </c>
      <c r="D11" s="305" t="s">
        <v>717</v>
      </c>
      <c r="E11" s="305" t="s">
        <v>718</v>
      </c>
      <c r="F11" s="308">
        <v>1</v>
      </c>
      <c r="G11" s="308">
        <v>1602</v>
      </c>
      <c r="H11" s="308">
        <v>1</v>
      </c>
      <c r="I11" s="308">
        <v>1602</v>
      </c>
      <c r="J11" s="308"/>
      <c r="K11" s="308"/>
      <c r="L11" s="308"/>
      <c r="M11" s="308"/>
      <c r="N11" s="308"/>
      <c r="O11" s="308"/>
      <c r="P11" s="352"/>
      <c r="Q11" s="309"/>
    </row>
    <row r="12" spans="1:17" ht="14.4" customHeight="1" x14ac:dyDescent="0.3">
      <c r="A12" s="304" t="s">
        <v>805</v>
      </c>
      <c r="B12" s="305" t="s">
        <v>691</v>
      </c>
      <c r="C12" s="305" t="s">
        <v>698</v>
      </c>
      <c r="D12" s="305" t="s">
        <v>715</v>
      </c>
      <c r="E12" s="305" t="s">
        <v>716</v>
      </c>
      <c r="F12" s="308"/>
      <c r="G12" s="308"/>
      <c r="H12" s="308"/>
      <c r="I12" s="308"/>
      <c r="J12" s="308">
        <v>1</v>
      </c>
      <c r="K12" s="308">
        <v>2485</v>
      </c>
      <c r="L12" s="308"/>
      <c r="M12" s="308">
        <v>2485</v>
      </c>
      <c r="N12" s="308"/>
      <c r="O12" s="308"/>
      <c r="P12" s="352"/>
      <c r="Q12" s="309"/>
    </row>
    <row r="13" spans="1:17" ht="14.4" customHeight="1" x14ac:dyDescent="0.3">
      <c r="A13" s="304" t="s">
        <v>806</v>
      </c>
      <c r="B13" s="305" t="s">
        <v>691</v>
      </c>
      <c r="C13" s="305" t="s">
        <v>698</v>
      </c>
      <c r="D13" s="305" t="s">
        <v>717</v>
      </c>
      <c r="E13" s="305" t="s">
        <v>718</v>
      </c>
      <c r="F13" s="308"/>
      <c r="G13" s="308"/>
      <c r="H13" s="308"/>
      <c r="I13" s="308"/>
      <c r="J13" s="308"/>
      <c r="K13" s="308"/>
      <c r="L13" s="308"/>
      <c r="M13" s="308"/>
      <c r="N13" s="308">
        <v>1</v>
      </c>
      <c r="O13" s="308">
        <v>1436</v>
      </c>
      <c r="P13" s="352"/>
      <c r="Q13" s="309">
        <v>1436</v>
      </c>
    </row>
    <row r="14" spans="1:17" ht="14.4" customHeight="1" x14ac:dyDescent="0.3">
      <c r="A14" s="304" t="s">
        <v>806</v>
      </c>
      <c r="B14" s="305" t="s">
        <v>734</v>
      </c>
      <c r="C14" s="305" t="s">
        <v>698</v>
      </c>
      <c r="D14" s="305" t="s">
        <v>735</v>
      </c>
      <c r="E14" s="305" t="s">
        <v>736</v>
      </c>
      <c r="F14" s="308"/>
      <c r="G14" s="308"/>
      <c r="H14" s="308"/>
      <c r="I14" s="308"/>
      <c r="J14" s="308"/>
      <c r="K14" s="308"/>
      <c r="L14" s="308"/>
      <c r="M14" s="308"/>
      <c r="N14" s="308">
        <v>1</v>
      </c>
      <c r="O14" s="308">
        <v>438</v>
      </c>
      <c r="P14" s="352"/>
      <c r="Q14" s="309">
        <v>438</v>
      </c>
    </row>
    <row r="15" spans="1:17" ht="14.4" customHeight="1" x14ac:dyDescent="0.3">
      <c r="A15" s="304" t="s">
        <v>806</v>
      </c>
      <c r="B15" s="305" t="s">
        <v>734</v>
      </c>
      <c r="C15" s="305" t="s">
        <v>698</v>
      </c>
      <c r="D15" s="305" t="s">
        <v>749</v>
      </c>
      <c r="E15" s="305" t="s">
        <v>750</v>
      </c>
      <c r="F15" s="308"/>
      <c r="G15" s="308"/>
      <c r="H15" s="308"/>
      <c r="I15" s="308"/>
      <c r="J15" s="308"/>
      <c r="K15" s="308"/>
      <c r="L15" s="308"/>
      <c r="M15" s="308"/>
      <c r="N15" s="308">
        <v>1</v>
      </c>
      <c r="O15" s="308">
        <v>642</v>
      </c>
      <c r="P15" s="352"/>
      <c r="Q15" s="309">
        <v>642</v>
      </c>
    </row>
    <row r="16" spans="1:17" ht="14.4" customHeight="1" x14ac:dyDescent="0.3">
      <c r="A16" s="304" t="s">
        <v>807</v>
      </c>
      <c r="B16" s="305" t="s">
        <v>691</v>
      </c>
      <c r="C16" s="305" t="s">
        <v>698</v>
      </c>
      <c r="D16" s="305" t="s">
        <v>715</v>
      </c>
      <c r="E16" s="305" t="s">
        <v>716</v>
      </c>
      <c r="F16" s="308">
        <v>2</v>
      </c>
      <c r="G16" s="308">
        <v>4954</v>
      </c>
      <c r="H16" s="308">
        <v>1</v>
      </c>
      <c r="I16" s="308">
        <v>2477</v>
      </c>
      <c r="J16" s="308">
        <v>1</v>
      </c>
      <c r="K16" s="308">
        <v>2485</v>
      </c>
      <c r="L16" s="308">
        <v>0.50161485668146955</v>
      </c>
      <c r="M16" s="308">
        <v>2485</v>
      </c>
      <c r="N16" s="308"/>
      <c r="O16" s="308"/>
      <c r="P16" s="352"/>
      <c r="Q16" s="309"/>
    </row>
    <row r="17" spans="1:17" ht="14.4" customHeight="1" x14ac:dyDescent="0.3">
      <c r="A17" s="304" t="s">
        <v>807</v>
      </c>
      <c r="B17" s="305" t="s">
        <v>691</v>
      </c>
      <c r="C17" s="305" t="s">
        <v>698</v>
      </c>
      <c r="D17" s="305" t="s">
        <v>717</v>
      </c>
      <c r="E17" s="305" t="s">
        <v>718</v>
      </c>
      <c r="F17" s="308">
        <v>7</v>
      </c>
      <c r="G17" s="308">
        <v>11214</v>
      </c>
      <c r="H17" s="308">
        <v>1</v>
      </c>
      <c r="I17" s="308">
        <v>1602</v>
      </c>
      <c r="J17" s="308">
        <v>8</v>
      </c>
      <c r="K17" s="308">
        <v>12848</v>
      </c>
      <c r="L17" s="308">
        <v>1.1457107187444266</v>
      </c>
      <c r="M17" s="308">
        <v>1606</v>
      </c>
      <c r="N17" s="308">
        <v>3</v>
      </c>
      <c r="O17" s="308">
        <v>4308</v>
      </c>
      <c r="P17" s="352">
        <v>0.38416265382557518</v>
      </c>
      <c r="Q17" s="309">
        <v>1436</v>
      </c>
    </row>
    <row r="18" spans="1:17" ht="14.4" customHeight="1" x14ac:dyDescent="0.3">
      <c r="A18" s="304" t="s">
        <v>807</v>
      </c>
      <c r="B18" s="305" t="s">
        <v>691</v>
      </c>
      <c r="C18" s="305" t="s">
        <v>698</v>
      </c>
      <c r="D18" s="305" t="s">
        <v>719</v>
      </c>
      <c r="E18" s="305" t="s">
        <v>720</v>
      </c>
      <c r="F18" s="308">
        <v>17</v>
      </c>
      <c r="G18" s="308">
        <v>5457</v>
      </c>
      <c r="H18" s="308">
        <v>1</v>
      </c>
      <c r="I18" s="308">
        <v>321</v>
      </c>
      <c r="J18" s="308">
        <v>15</v>
      </c>
      <c r="K18" s="308">
        <v>4845</v>
      </c>
      <c r="L18" s="308">
        <v>0.88785046728971961</v>
      </c>
      <c r="M18" s="308">
        <v>323</v>
      </c>
      <c r="N18" s="308">
        <v>9</v>
      </c>
      <c r="O18" s="308">
        <v>2907</v>
      </c>
      <c r="P18" s="352">
        <v>0.53271028037383172</v>
      </c>
      <c r="Q18" s="309">
        <v>323</v>
      </c>
    </row>
    <row r="19" spans="1:17" ht="14.4" customHeight="1" x14ac:dyDescent="0.3">
      <c r="A19" s="304" t="s">
        <v>807</v>
      </c>
      <c r="B19" s="305" t="s">
        <v>691</v>
      </c>
      <c r="C19" s="305" t="s">
        <v>698</v>
      </c>
      <c r="D19" s="305" t="s">
        <v>725</v>
      </c>
      <c r="E19" s="305" t="s">
        <v>726</v>
      </c>
      <c r="F19" s="308">
        <v>1</v>
      </c>
      <c r="G19" s="308">
        <v>316</v>
      </c>
      <c r="H19" s="308">
        <v>1</v>
      </c>
      <c r="I19" s="308">
        <v>316</v>
      </c>
      <c r="J19" s="308">
        <v>2</v>
      </c>
      <c r="K19" s="308">
        <v>636</v>
      </c>
      <c r="L19" s="308">
        <v>2.0126582278481013</v>
      </c>
      <c r="M19" s="308">
        <v>318</v>
      </c>
      <c r="N19" s="308"/>
      <c r="O19" s="308"/>
      <c r="P19" s="352"/>
      <c r="Q19" s="309"/>
    </row>
    <row r="20" spans="1:17" ht="14.4" customHeight="1" x14ac:dyDescent="0.3">
      <c r="A20" s="304" t="s">
        <v>807</v>
      </c>
      <c r="B20" s="305" t="s">
        <v>734</v>
      </c>
      <c r="C20" s="305" t="s">
        <v>692</v>
      </c>
      <c r="D20" s="305" t="s">
        <v>695</v>
      </c>
      <c r="E20" s="305" t="s">
        <v>696</v>
      </c>
      <c r="F20" s="308">
        <v>1</v>
      </c>
      <c r="G20" s="308">
        <v>509.68</v>
      </c>
      <c r="H20" s="308">
        <v>1</v>
      </c>
      <c r="I20" s="308">
        <v>509.68</v>
      </c>
      <c r="J20" s="308"/>
      <c r="K20" s="308"/>
      <c r="L20" s="308"/>
      <c r="M20" s="308"/>
      <c r="N20" s="308"/>
      <c r="O20" s="308"/>
      <c r="P20" s="352"/>
      <c r="Q20" s="309"/>
    </row>
    <row r="21" spans="1:17" ht="14.4" customHeight="1" x14ac:dyDescent="0.3">
      <c r="A21" s="304" t="s">
        <v>807</v>
      </c>
      <c r="B21" s="305" t="s">
        <v>734</v>
      </c>
      <c r="C21" s="305" t="s">
        <v>698</v>
      </c>
      <c r="D21" s="305" t="s">
        <v>735</v>
      </c>
      <c r="E21" s="305" t="s">
        <v>736</v>
      </c>
      <c r="F21" s="308">
        <v>4</v>
      </c>
      <c r="G21" s="308">
        <v>1748</v>
      </c>
      <c r="H21" s="308">
        <v>1</v>
      </c>
      <c r="I21" s="308">
        <v>437</v>
      </c>
      <c r="J21" s="308">
        <v>4</v>
      </c>
      <c r="K21" s="308">
        <v>1748</v>
      </c>
      <c r="L21" s="308">
        <v>1</v>
      </c>
      <c r="M21" s="308">
        <v>437</v>
      </c>
      <c r="N21" s="308"/>
      <c r="O21" s="308"/>
      <c r="P21" s="352"/>
      <c r="Q21" s="309"/>
    </row>
    <row r="22" spans="1:17" ht="14.4" customHeight="1" x14ac:dyDescent="0.3">
      <c r="A22" s="304" t="s">
        <v>807</v>
      </c>
      <c r="B22" s="305" t="s">
        <v>734</v>
      </c>
      <c r="C22" s="305" t="s">
        <v>698</v>
      </c>
      <c r="D22" s="305" t="s">
        <v>737</v>
      </c>
      <c r="E22" s="305" t="s">
        <v>738</v>
      </c>
      <c r="F22" s="308">
        <v>5</v>
      </c>
      <c r="G22" s="308">
        <v>4065</v>
      </c>
      <c r="H22" s="308">
        <v>1</v>
      </c>
      <c r="I22" s="308">
        <v>813</v>
      </c>
      <c r="J22" s="308">
        <v>2</v>
      </c>
      <c r="K22" s="308">
        <v>1630</v>
      </c>
      <c r="L22" s="308">
        <v>0.40098400984009841</v>
      </c>
      <c r="M22" s="308">
        <v>815</v>
      </c>
      <c r="N22" s="308">
        <v>3</v>
      </c>
      <c r="O22" s="308">
        <v>2448</v>
      </c>
      <c r="P22" s="352">
        <v>0.60221402214022135</v>
      </c>
      <c r="Q22" s="309">
        <v>816</v>
      </c>
    </row>
    <row r="23" spans="1:17" ht="14.4" customHeight="1" x14ac:dyDescent="0.3">
      <c r="A23" s="304" t="s">
        <v>807</v>
      </c>
      <c r="B23" s="305" t="s">
        <v>734</v>
      </c>
      <c r="C23" s="305" t="s">
        <v>698</v>
      </c>
      <c r="D23" s="305" t="s">
        <v>739</v>
      </c>
      <c r="E23" s="305" t="s">
        <v>740</v>
      </c>
      <c r="F23" s="308">
        <v>2</v>
      </c>
      <c r="G23" s="308">
        <v>1162</v>
      </c>
      <c r="H23" s="308">
        <v>1</v>
      </c>
      <c r="I23" s="308">
        <v>581</v>
      </c>
      <c r="J23" s="308">
        <v>2</v>
      </c>
      <c r="K23" s="308">
        <v>1166</v>
      </c>
      <c r="L23" s="308">
        <v>1.0034423407917383</v>
      </c>
      <c r="M23" s="308">
        <v>583</v>
      </c>
      <c r="N23" s="308"/>
      <c r="O23" s="308"/>
      <c r="P23" s="352"/>
      <c r="Q23" s="309"/>
    </row>
    <row r="24" spans="1:17" ht="14.4" customHeight="1" x14ac:dyDescent="0.3">
      <c r="A24" s="304" t="s">
        <v>807</v>
      </c>
      <c r="B24" s="305" t="s">
        <v>734</v>
      </c>
      <c r="C24" s="305" t="s">
        <v>698</v>
      </c>
      <c r="D24" s="305" t="s">
        <v>743</v>
      </c>
      <c r="E24" s="305" t="s">
        <v>744</v>
      </c>
      <c r="F24" s="308"/>
      <c r="G24" s="308"/>
      <c r="H24" s="308"/>
      <c r="I24" s="308"/>
      <c r="J24" s="308">
        <v>1</v>
      </c>
      <c r="K24" s="308">
        <v>1113</v>
      </c>
      <c r="L24" s="308"/>
      <c r="M24" s="308">
        <v>1113</v>
      </c>
      <c r="N24" s="308"/>
      <c r="O24" s="308"/>
      <c r="P24" s="352"/>
      <c r="Q24" s="309"/>
    </row>
    <row r="25" spans="1:17" ht="14.4" customHeight="1" x14ac:dyDescent="0.3">
      <c r="A25" s="304" t="s">
        <v>807</v>
      </c>
      <c r="B25" s="305" t="s">
        <v>734</v>
      </c>
      <c r="C25" s="305" t="s">
        <v>698</v>
      </c>
      <c r="D25" s="305" t="s">
        <v>749</v>
      </c>
      <c r="E25" s="305" t="s">
        <v>750</v>
      </c>
      <c r="F25" s="308">
        <v>24</v>
      </c>
      <c r="G25" s="308">
        <v>15336</v>
      </c>
      <c r="H25" s="308">
        <v>1</v>
      </c>
      <c r="I25" s="308">
        <v>639</v>
      </c>
      <c r="J25" s="308">
        <v>19</v>
      </c>
      <c r="K25" s="308">
        <v>12160</v>
      </c>
      <c r="L25" s="308">
        <v>0.79290558163797598</v>
      </c>
      <c r="M25" s="308">
        <v>640</v>
      </c>
      <c r="N25" s="308">
        <v>13</v>
      </c>
      <c r="O25" s="308">
        <v>8346</v>
      </c>
      <c r="P25" s="352">
        <v>0.54420970266040691</v>
      </c>
      <c r="Q25" s="309">
        <v>642</v>
      </c>
    </row>
    <row r="26" spans="1:17" ht="14.4" customHeight="1" x14ac:dyDescent="0.3">
      <c r="A26" s="304" t="s">
        <v>807</v>
      </c>
      <c r="B26" s="305" t="s">
        <v>757</v>
      </c>
      <c r="C26" s="305" t="s">
        <v>698</v>
      </c>
      <c r="D26" s="305" t="s">
        <v>760</v>
      </c>
      <c r="E26" s="305" t="s">
        <v>761</v>
      </c>
      <c r="F26" s="308">
        <v>1</v>
      </c>
      <c r="G26" s="308">
        <v>9261</v>
      </c>
      <c r="H26" s="308">
        <v>1</v>
      </c>
      <c r="I26" s="308">
        <v>9261</v>
      </c>
      <c r="J26" s="308">
        <v>4</v>
      </c>
      <c r="K26" s="308">
        <v>37180</v>
      </c>
      <c r="L26" s="308">
        <v>4.0146852391750354</v>
      </c>
      <c r="M26" s="308">
        <v>9295</v>
      </c>
      <c r="N26" s="308"/>
      <c r="O26" s="308"/>
      <c r="P26" s="352"/>
      <c r="Q26" s="309"/>
    </row>
    <row r="27" spans="1:17" ht="14.4" customHeight="1" x14ac:dyDescent="0.3">
      <c r="A27" s="304" t="s">
        <v>807</v>
      </c>
      <c r="B27" s="305" t="s">
        <v>757</v>
      </c>
      <c r="C27" s="305" t="s">
        <v>698</v>
      </c>
      <c r="D27" s="305" t="s">
        <v>762</v>
      </c>
      <c r="E27" s="305" t="s">
        <v>763</v>
      </c>
      <c r="F27" s="308">
        <v>7</v>
      </c>
      <c r="G27" s="308">
        <v>8596</v>
      </c>
      <c r="H27" s="308">
        <v>1</v>
      </c>
      <c r="I27" s="308">
        <v>1228</v>
      </c>
      <c r="J27" s="308">
        <v>6</v>
      </c>
      <c r="K27" s="308">
        <v>7416</v>
      </c>
      <c r="L27" s="308">
        <v>0.86272684969753377</v>
      </c>
      <c r="M27" s="308">
        <v>1236</v>
      </c>
      <c r="N27" s="308"/>
      <c r="O27" s="308"/>
      <c r="P27" s="352"/>
      <c r="Q27" s="309"/>
    </row>
    <row r="28" spans="1:17" ht="14.4" customHeight="1" x14ac:dyDescent="0.3">
      <c r="A28" s="304" t="s">
        <v>807</v>
      </c>
      <c r="B28" s="305" t="s">
        <v>757</v>
      </c>
      <c r="C28" s="305" t="s">
        <v>698</v>
      </c>
      <c r="D28" s="305" t="s">
        <v>764</v>
      </c>
      <c r="E28" s="305" t="s">
        <v>765</v>
      </c>
      <c r="F28" s="308">
        <v>122</v>
      </c>
      <c r="G28" s="308">
        <v>269742</v>
      </c>
      <c r="H28" s="308">
        <v>1</v>
      </c>
      <c r="I28" s="308">
        <v>2211</v>
      </c>
      <c r="J28" s="308">
        <v>64</v>
      </c>
      <c r="K28" s="308">
        <v>142144</v>
      </c>
      <c r="L28" s="308">
        <v>0.52696280149179586</v>
      </c>
      <c r="M28" s="308">
        <v>2221</v>
      </c>
      <c r="N28" s="308">
        <v>8</v>
      </c>
      <c r="O28" s="308">
        <v>17864</v>
      </c>
      <c r="P28" s="352">
        <v>6.6226245820079924E-2</v>
      </c>
      <c r="Q28" s="309">
        <v>2233</v>
      </c>
    </row>
    <row r="29" spans="1:17" ht="14.4" customHeight="1" x14ac:dyDescent="0.3">
      <c r="A29" s="304" t="s">
        <v>807</v>
      </c>
      <c r="B29" s="305" t="s">
        <v>757</v>
      </c>
      <c r="C29" s="305" t="s">
        <v>698</v>
      </c>
      <c r="D29" s="305" t="s">
        <v>770</v>
      </c>
      <c r="E29" s="305" t="s">
        <v>771</v>
      </c>
      <c r="F29" s="308">
        <v>2</v>
      </c>
      <c r="G29" s="308">
        <v>16886</v>
      </c>
      <c r="H29" s="308">
        <v>1</v>
      </c>
      <c r="I29" s="308">
        <v>8443</v>
      </c>
      <c r="J29" s="308">
        <v>2</v>
      </c>
      <c r="K29" s="308">
        <v>16938</v>
      </c>
      <c r="L29" s="308">
        <v>1.0030794741205733</v>
      </c>
      <c r="M29" s="308">
        <v>8469</v>
      </c>
      <c r="N29" s="308"/>
      <c r="O29" s="308"/>
      <c r="P29" s="352"/>
      <c r="Q29" s="309"/>
    </row>
    <row r="30" spans="1:17" ht="14.4" customHeight="1" x14ac:dyDescent="0.3">
      <c r="A30" s="304" t="s">
        <v>807</v>
      </c>
      <c r="B30" s="305" t="s">
        <v>757</v>
      </c>
      <c r="C30" s="305" t="s">
        <v>698</v>
      </c>
      <c r="D30" s="305" t="s">
        <v>774</v>
      </c>
      <c r="E30" s="305" t="s">
        <v>775</v>
      </c>
      <c r="F30" s="308">
        <v>4</v>
      </c>
      <c r="G30" s="308">
        <v>41208</v>
      </c>
      <c r="H30" s="308">
        <v>1</v>
      </c>
      <c r="I30" s="308">
        <v>10302</v>
      </c>
      <c r="J30" s="308">
        <v>3</v>
      </c>
      <c r="K30" s="308">
        <v>31002</v>
      </c>
      <c r="L30" s="308">
        <v>0.75232964472917885</v>
      </c>
      <c r="M30" s="308">
        <v>10334</v>
      </c>
      <c r="N30" s="308">
        <v>3</v>
      </c>
      <c r="O30" s="308">
        <v>31122</v>
      </c>
      <c r="P30" s="352">
        <v>0.75524170064065232</v>
      </c>
      <c r="Q30" s="309">
        <v>10374</v>
      </c>
    </row>
    <row r="31" spans="1:17" ht="14.4" customHeight="1" x14ac:dyDescent="0.3">
      <c r="A31" s="304" t="s">
        <v>807</v>
      </c>
      <c r="B31" s="305" t="s">
        <v>757</v>
      </c>
      <c r="C31" s="305" t="s">
        <v>698</v>
      </c>
      <c r="D31" s="305" t="s">
        <v>776</v>
      </c>
      <c r="E31" s="305" t="s">
        <v>777</v>
      </c>
      <c r="F31" s="308">
        <v>6</v>
      </c>
      <c r="G31" s="308">
        <v>5190</v>
      </c>
      <c r="H31" s="308">
        <v>1</v>
      </c>
      <c r="I31" s="308">
        <v>865</v>
      </c>
      <c r="J31" s="308">
        <v>5</v>
      </c>
      <c r="K31" s="308">
        <v>4345</v>
      </c>
      <c r="L31" s="308">
        <v>0.83718689788053946</v>
      </c>
      <c r="M31" s="308">
        <v>869</v>
      </c>
      <c r="N31" s="308">
        <v>4</v>
      </c>
      <c r="O31" s="308">
        <v>3492</v>
      </c>
      <c r="P31" s="352">
        <v>0.67283236994219653</v>
      </c>
      <c r="Q31" s="309">
        <v>873</v>
      </c>
    </row>
    <row r="32" spans="1:17" ht="14.4" customHeight="1" x14ac:dyDescent="0.3">
      <c r="A32" s="304" t="s">
        <v>807</v>
      </c>
      <c r="B32" s="305" t="s">
        <v>757</v>
      </c>
      <c r="C32" s="305" t="s">
        <v>698</v>
      </c>
      <c r="D32" s="305" t="s">
        <v>780</v>
      </c>
      <c r="E32" s="305" t="s">
        <v>781</v>
      </c>
      <c r="F32" s="308">
        <v>1</v>
      </c>
      <c r="G32" s="308">
        <v>1010</v>
      </c>
      <c r="H32" s="308">
        <v>1</v>
      </c>
      <c r="I32" s="308">
        <v>1010</v>
      </c>
      <c r="J32" s="308">
        <v>1</v>
      </c>
      <c r="K32" s="308">
        <v>1014</v>
      </c>
      <c r="L32" s="308">
        <v>1.003960396039604</v>
      </c>
      <c r="M32" s="308">
        <v>1014</v>
      </c>
      <c r="N32" s="308"/>
      <c r="O32" s="308"/>
      <c r="P32" s="352"/>
      <c r="Q32" s="309"/>
    </row>
    <row r="33" spans="1:17" ht="14.4" customHeight="1" x14ac:dyDescent="0.3">
      <c r="A33" s="304" t="s">
        <v>807</v>
      </c>
      <c r="B33" s="305" t="s">
        <v>757</v>
      </c>
      <c r="C33" s="305" t="s">
        <v>698</v>
      </c>
      <c r="D33" s="305" t="s">
        <v>782</v>
      </c>
      <c r="E33" s="305" t="s">
        <v>783</v>
      </c>
      <c r="F33" s="308">
        <v>4</v>
      </c>
      <c r="G33" s="308">
        <v>1172</v>
      </c>
      <c r="H33" s="308">
        <v>1</v>
      </c>
      <c r="I33" s="308">
        <v>293</v>
      </c>
      <c r="J33" s="308">
        <v>4</v>
      </c>
      <c r="K33" s="308">
        <v>1180</v>
      </c>
      <c r="L33" s="308">
        <v>1.006825938566553</v>
      </c>
      <c r="M33" s="308">
        <v>295</v>
      </c>
      <c r="N33" s="308">
        <v>3</v>
      </c>
      <c r="O33" s="308">
        <v>891</v>
      </c>
      <c r="P33" s="352">
        <v>0.76023890784982939</v>
      </c>
      <c r="Q33" s="309">
        <v>297</v>
      </c>
    </row>
    <row r="34" spans="1:17" ht="14.4" customHeight="1" x14ac:dyDescent="0.3">
      <c r="A34" s="304" t="s">
        <v>807</v>
      </c>
      <c r="B34" s="305" t="s">
        <v>757</v>
      </c>
      <c r="C34" s="305" t="s">
        <v>698</v>
      </c>
      <c r="D34" s="305" t="s">
        <v>786</v>
      </c>
      <c r="E34" s="305" t="s">
        <v>787</v>
      </c>
      <c r="F34" s="308">
        <v>1</v>
      </c>
      <c r="G34" s="308">
        <v>998</v>
      </c>
      <c r="H34" s="308">
        <v>1</v>
      </c>
      <c r="I34" s="308">
        <v>998</v>
      </c>
      <c r="J34" s="308"/>
      <c r="K34" s="308"/>
      <c r="L34" s="308"/>
      <c r="M34" s="308"/>
      <c r="N34" s="308"/>
      <c r="O34" s="308"/>
      <c r="P34" s="352"/>
      <c r="Q34" s="309"/>
    </row>
    <row r="35" spans="1:17" ht="14.4" customHeight="1" x14ac:dyDescent="0.3">
      <c r="A35" s="304" t="s">
        <v>808</v>
      </c>
      <c r="B35" s="305" t="s">
        <v>691</v>
      </c>
      <c r="C35" s="305" t="s">
        <v>698</v>
      </c>
      <c r="D35" s="305" t="s">
        <v>715</v>
      </c>
      <c r="E35" s="305" t="s">
        <v>716</v>
      </c>
      <c r="F35" s="308">
        <v>4</v>
      </c>
      <c r="G35" s="308">
        <v>9908</v>
      </c>
      <c r="H35" s="308">
        <v>1</v>
      </c>
      <c r="I35" s="308">
        <v>2477</v>
      </c>
      <c r="J35" s="308">
        <v>3</v>
      </c>
      <c r="K35" s="308">
        <v>7455</v>
      </c>
      <c r="L35" s="308">
        <v>0.75242228502220432</v>
      </c>
      <c r="M35" s="308">
        <v>2485</v>
      </c>
      <c r="N35" s="308">
        <v>1</v>
      </c>
      <c r="O35" s="308">
        <v>2313</v>
      </c>
      <c r="P35" s="352">
        <v>0.23344771901493744</v>
      </c>
      <c r="Q35" s="309">
        <v>2313</v>
      </c>
    </row>
    <row r="36" spans="1:17" ht="14.4" customHeight="1" x14ac:dyDescent="0.3">
      <c r="A36" s="304" t="s">
        <v>808</v>
      </c>
      <c r="B36" s="305" t="s">
        <v>691</v>
      </c>
      <c r="C36" s="305" t="s">
        <v>698</v>
      </c>
      <c r="D36" s="305" t="s">
        <v>717</v>
      </c>
      <c r="E36" s="305" t="s">
        <v>718</v>
      </c>
      <c r="F36" s="308">
        <v>22</v>
      </c>
      <c r="G36" s="308">
        <v>35244</v>
      </c>
      <c r="H36" s="308">
        <v>1</v>
      </c>
      <c r="I36" s="308">
        <v>1602</v>
      </c>
      <c r="J36" s="308">
        <v>8</v>
      </c>
      <c r="K36" s="308">
        <v>12848</v>
      </c>
      <c r="L36" s="308">
        <v>0.36454431960049938</v>
      </c>
      <c r="M36" s="308">
        <v>1606</v>
      </c>
      <c r="N36" s="308">
        <v>4</v>
      </c>
      <c r="O36" s="308">
        <v>5744</v>
      </c>
      <c r="P36" s="352">
        <v>0.16297809556236523</v>
      </c>
      <c r="Q36" s="309">
        <v>1436</v>
      </c>
    </row>
    <row r="37" spans="1:17" ht="14.4" customHeight="1" x14ac:dyDescent="0.3">
      <c r="A37" s="304" t="s">
        <v>808</v>
      </c>
      <c r="B37" s="305" t="s">
        <v>691</v>
      </c>
      <c r="C37" s="305" t="s">
        <v>698</v>
      </c>
      <c r="D37" s="305" t="s">
        <v>719</v>
      </c>
      <c r="E37" s="305" t="s">
        <v>720</v>
      </c>
      <c r="F37" s="308">
        <v>1</v>
      </c>
      <c r="G37" s="308">
        <v>321</v>
      </c>
      <c r="H37" s="308">
        <v>1</v>
      </c>
      <c r="I37" s="308">
        <v>321</v>
      </c>
      <c r="J37" s="308">
        <v>3</v>
      </c>
      <c r="K37" s="308">
        <v>969</v>
      </c>
      <c r="L37" s="308">
        <v>3.0186915887850465</v>
      </c>
      <c r="M37" s="308">
        <v>323</v>
      </c>
      <c r="N37" s="308">
        <v>1</v>
      </c>
      <c r="O37" s="308">
        <v>323</v>
      </c>
      <c r="P37" s="352">
        <v>1.0062305295950156</v>
      </c>
      <c r="Q37" s="309">
        <v>323</v>
      </c>
    </row>
    <row r="38" spans="1:17" ht="14.4" customHeight="1" x14ac:dyDescent="0.3">
      <c r="A38" s="304" t="s">
        <v>808</v>
      </c>
      <c r="B38" s="305" t="s">
        <v>757</v>
      </c>
      <c r="C38" s="305" t="s">
        <v>698</v>
      </c>
      <c r="D38" s="305" t="s">
        <v>760</v>
      </c>
      <c r="E38" s="305" t="s">
        <v>761</v>
      </c>
      <c r="F38" s="308">
        <v>1</v>
      </c>
      <c r="G38" s="308">
        <v>9261</v>
      </c>
      <c r="H38" s="308">
        <v>1</v>
      </c>
      <c r="I38" s="308">
        <v>9261</v>
      </c>
      <c r="J38" s="308">
        <v>1</v>
      </c>
      <c r="K38" s="308">
        <v>9295</v>
      </c>
      <c r="L38" s="308">
        <v>1.0036713097937588</v>
      </c>
      <c r="M38" s="308">
        <v>9295</v>
      </c>
      <c r="N38" s="308"/>
      <c r="O38" s="308"/>
      <c r="P38" s="352"/>
      <c r="Q38" s="309"/>
    </row>
    <row r="39" spans="1:17" ht="14.4" customHeight="1" x14ac:dyDescent="0.3">
      <c r="A39" s="304" t="s">
        <v>808</v>
      </c>
      <c r="B39" s="305" t="s">
        <v>757</v>
      </c>
      <c r="C39" s="305" t="s">
        <v>698</v>
      </c>
      <c r="D39" s="305" t="s">
        <v>762</v>
      </c>
      <c r="E39" s="305" t="s">
        <v>763</v>
      </c>
      <c r="F39" s="308">
        <v>7</v>
      </c>
      <c r="G39" s="308">
        <v>8596</v>
      </c>
      <c r="H39" s="308">
        <v>1</v>
      </c>
      <c r="I39" s="308">
        <v>1228</v>
      </c>
      <c r="J39" s="308">
        <v>4</v>
      </c>
      <c r="K39" s="308">
        <v>4944</v>
      </c>
      <c r="L39" s="308">
        <v>0.57515123313168914</v>
      </c>
      <c r="M39" s="308">
        <v>1236</v>
      </c>
      <c r="N39" s="308">
        <v>1</v>
      </c>
      <c r="O39" s="308">
        <v>1245</v>
      </c>
      <c r="P39" s="352">
        <v>0.14483480688692416</v>
      </c>
      <c r="Q39" s="309">
        <v>1245</v>
      </c>
    </row>
    <row r="40" spans="1:17" ht="14.4" customHeight="1" x14ac:dyDescent="0.3">
      <c r="A40" s="304" t="s">
        <v>808</v>
      </c>
      <c r="B40" s="305" t="s">
        <v>757</v>
      </c>
      <c r="C40" s="305" t="s">
        <v>698</v>
      </c>
      <c r="D40" s="305" t="s">
        <v>764</v>
      </c>
      <c r="E40" s="305" t="s">
        <v>765</v>
      </c>
      <c r="F40" s="308">
        <v>36</v>
      </c>
      <c r="G40" s="308">
        <v>79596</v>
      </c>
      <c r="H40" s="308">
        <v>1</v>
      </c>
      <c r="I40" s="308">
        <v>2211</v>
      </c>
      <c r="J40" s="308">
        <v>20</v>
      </c>
      <c r="K40" s="308">
        <v>44420</v>
      </c>
      <c r="L40" s="308">
        <v>0.55806824463540883</v>
      </c>
      <c r="M40" s="308">
        <v>2221</v>
      </c>
      <c r="N40" s="308">
        <v>16</v>
      </c>
      <c r="O40" s="308">
        <v>35728</v>
      </c>
      <c r="P40" s="352">
        <v>0.44886677722498619</v>
      </c>
      <c r="Q40" s="309">
        <v>2233</v>
      </c>
    </row>
    <row r="41" spans="1:17" ht="14.4" customHeight="1" x14ac:dyDescent="0.3">
      <c r="A41" s="304" t="s">
        <v>808</v>
      </c>
      <c r="B41" s="305" t="s">
        <v>757</v>
      </c>
      <c r="C41" s="305" t="s">
        <v>698</v>
      </c>
      <c r="D41" s="305" t="s">
        <v>766</v>
      </c>
      <c r="E41" s="305" t="s">
        <v>767</v>
      </c>
      <c r="F41" s="308">
        <v>12</v>
      </c>
      <c r="G41" s="308">
        <v>77520</v>
      </c>
      <c r="H41" s="308">
        <v>1</v>
      </c>
      <c r="I41" s="308">
        <v>6460</v>
      </c>
      <c r="J41" s="308">
        <v>5</v>
      </c>
      <c r="K41" s="308">
        <v>32420</v>
      </c>
      <c r="L41" s="308">
        <v>0.41821465428276572</v>
      </c>
      <c r="M41" s="308">
        <v>6484</v>
      </c>
      <c r="N41" s="308">
        <v>1</v>
      </c>
      <c r="O41" s="308">
        <v>6514</v>
      </c>
      <c r="P41" s="352">
        <v>8.402992776057791E-2</v>
      </c>
      <c r="Q41" s="309">
        <v>6514</v>
      </c>
    </row>
    <row r="42" spans="1:17" ht="14.4" customHeight="1" x14ac:dyDescent="0.3">
      <c r="A42" s="304" t="s">
        <v>808</v>
      </c>
      <c r="B42" s="305" t="s">
        <v>757</v>
      </c>
      <c r="C42" s="305" t="s">
        <v>698</v>
      </c>
      <c r="D42" s="305" t="s">
        <v>768</v>
      </c>
      <c r="E42" s="305" t="s">
        <v>769</v>
      </c>
      <c r="F42" s="308">
        <v>1</v>
      </c>
      <c r="G42" s="308">
        <v>3284</v>
      </c>
      <c r="H42" s="308">
        <v>1</v>
      </c>
      <c r="I42" s="308">
        <v>3284</v>
      </c>
      <c r="J42" s="308"/>
      <c r="K42" s="308"/>
      <c r="L42" s="308"/>
      <c r="M42" s="308"/>
      <c r="N42" s="308"/>
      <c r="O42" s="308"/>
      <c r="P42" s="352"/>
      <c r="Q42" s="309"/>
    </row>
    <row r="43" spans="1:17" ht="14.4" customHeight="1" x14ac:dyDescent="0.3">
      <c r="A43" s="304" t="s">
        <v>808</v>
      </c>
      <c r="B43" s="305" t="s">
        <v>757</v>
      </c>
      <c r="C43" s="305" t="s">
        <v>698</v>
      </c>
      <c r="D43" s="305" t="s">
        <v>782</v>
      </c>
      <c r="E43" s="305" t="s">
        <v>783</v>
      </c>
      <c r="F43" s="308">
        <v>15</v>
      </c>
      <c r="G43" s="308">
        <v>4395</v>
      </c>
      <c r="H43" s="308">
        <v>1</v>
      </c>
      <c r="I43" s="308">
        <v>293</v>
      </c>
      <c r="J43" s="308">
        <v>5</v>
      </c>
      <c r="K43" s="308">
        <v>1475</v>
      </c>
      <c r="L43" s="308">
        <v>0.33560864618885095</v>
      </c>
      <c r="M43" s="308">
        <v>295</v>
      </c>
      <c r="N43" s="308">
        <v>1</v>
      </c>
      <c r="O43" s="308">
        <v>297</v>
      </c>
      <c r="P43" s="352">
        <v>6.7576791808873715E-2</v>
      </c>
      <c r="Q43" s="309">
        <v>297</v>
      </c>
    </row>
    <row r="44" spans="1:17" ht="14.4" customHeight="1" x14ac:dyDescent="0.3">
      <c r="A44" s="304" t="s">
        <v>808</v>
      </c>
      <c r="B44" s="305" t="s">
        <v>757</v>
      </c>
      <c r="C44" s="305" t="s">
        <v>698</v>
      </c>
      <c r="D44" s="305" t="s">
        <v>786</v>
      </c>
      <c r="E44" s="305" t="s">
        <v>787</v>
      </c>
      <c r="F44" s="308">
        <v>1</v>
      </c>
      <c r="G44" s="308">
        <v>998</v>
      </c>
      <c r="H44" s="308">
        <v>1</v>
      </c>
      <c r="I44" s="308">
        <v>998</v>
      </c>
      <c r="J44" s="308"/>
      <c r="K44" s="308"/>
      <c r="L44" s="308"/>
      <c r="M44" s="308"/>
      <c r="N44" s="308"/>
      <c r="O44" s="308"/>
      <c r="P44" s="352"/>
      <c r="Q44" s="309"/>
    </row>
    <row r="45" spans="1:17" ht="14.4" customHeight="1" x14ac:dyDescent="0.3">
      <c r="A45" s="304" t="s">
        <v>809</v>
      </c>
      <c r="B45" s="305" t="s">
        <v>691</v>
      </c>
      <c r="C45" s="305" t="s">
        <v>698</v>
      </c>
      <c r="D45" s="305" t="s">
        <v>713</v>
      </c>
      <c r="E45" s="305" t="s">
        <v>714</v>
      </c>
      <c r="F45" s="308"/>
      <c r="G45" s="308"/>
      <c r="H45" s="308"/>
      <c r="I45" s="308"/>
      <c r="J45" s="308"/>
      <c r="K45" s="308"/>
      <c r="L45" s="308"/>
      <c r="M45" s="308"/>
      <c r="N45" s="308">
        <v>2</v>
      </c>
      <c r="O45" s="308">
        <v>212</v>
      </c>
      <c r="P45" s="352"/>
      <c r="Q45" s="309">
        <v>106</v>
      </c>
    </row>
    <row r="46" spans="1:17" ht="14.4" customHeight="1" x14ac:dyDescent="0.3">
      <c r="A46" s="304" t="s">
        <v>809</v>
      </c>
      <c r="B46" s="305" t="s">
        <v>691</v>
      </c>
      <c r="C46" s="305" t="s">
        <v>698</v>
      </c>
      <c r="D46" s="305" t="s">
        <v>715</v>
      </c>
      <c r="E46" s="305" t="s">
        <v>716</v>
      </c>
      <c r="F46" s="308">
        <v>1</v>
      </c>
      <c r="G46" s="308">
        <v>2477</v>
      </c>
      <c r="H46" s="308">
        <v>1</v>
      </c>
      <c r="I46" s="308">
        <v>2477</v>
      </c>
      <c r="J46" s="308">
        <v>2</v>
      </c>
      <c r="K46" s="308">
        <v>4970</v>
      </c>
      <c r="L46" s="308">
        <v>2.0064594267258782</v>
      </c>
      <c r="M46" s="308">
        <v>2485</v>
      </c>
      <c r="N46" s="308">
        <v>2</v>
      </c>
      <c r="O46" s="308">
        <v>4626</v>
      </c>
      <c r="P46" s="352">
        <v>1.8675817521194995</v>
      </c>
      <c r="Q46" s="309">
        <v>2313</v>
      </c>
    </row>
    <row r="47" spans="1:17" ht="14.4" customHeight="1" x14ac:dyDescent="0.3">
      <c r="A47" s="304" t="s">
        <v>809</v>
      </c>
      <c r="B47" s="305" t="s">
        <v>691</v>
      </c>
      <c r="C47" s="305" t="s">
        <v>698</v>
      </c>
      <c r="D47" s="305" t="s">
        <v>717</v>
      </c>
      <c r="E47" s="305" t="s">
        <v>718</v>
      </c>
      <c r="F47" s="308">
        <v>10</v>
      </c>
      <c r="G47" s="308">
        <v>16020</v>
      </c>
      <c r="H47" s="308">
        <v>1</v>
      </c>
      <c r="I47" s="308">
        <v>1602</v>
      </c>
      <c r="J47" s="308">
        <v>12</v>
      </c>
      <c r="K47" s="308">
        <v>19272</v>
      </c>
      <c r="L47" s="308">
        <v>1.2029962546816479</v>
      </c>
      <c r="M47" s="308">
        <v>1606</v>
      </c>
      <c r="N47" s="308">
        <v>7</v>
      </c>
      <c r="O47" s="308">
        <v>10052</v>
      </c>
      <c r="P47" s="352">
        <v>0.62746566791510616</v>
      </c>
      <c r="Q47" s="309">
        <v>1436</v>
      </c>
    </row>
    <row r="48" spans="1:17" ht="14.4" customHeight="1" x14ac:dyDescent="0.3">
      <c r="A48" s="304" t="s">
        <v>809</v>
      </c>
      <c r="B48" s="305" t="s">
        <v>691</v>
      </c>
      <c r="C48" s="305" t="s">
        <v>698</v>
      </c>
      <c r="D48" s="305" t="s">
        <v>719</v>
      </c>
      <c r="E48" s="305" t="s">
        <v>720</v>
      </c>
      <c r="F48" s="308">
        <v>5</v>
      </c>
      <c r="G48" s="308">
        <v>1605</v>
      </c>
      <c r="H48" s="308">
        <v>1</v>
      </c>
      <c r="I48" s="308">
        <v>321</v>
      </c>
      <c r="J48" s="308">
        <v>5</v>
      </c>
      <c r="K48" s="308">
        <v>1615</v>
      </c>
      <c r="L48" s="308">
        <v>1.0062305295950156</v>
      </c>
      <c r="M48" s="308">
        <v>323</v>
      </c>
      <c r="N48" s="308">
        <v>2</v>
      </c>
      <c r="O48" s="308">
        <v>646</v>
      </c>
      <c r="P48" s="352">
        <v>0.40249221183800621</v>
      </c>
      <c r="Q48" s="309">
        <v>323</v>
      </c>
    </row>
    <row r="49" spans="1:17" ht="14.4" customHeight="1" x14ac:dyDescent="0.3">
      <c r="A49" s="304" t="s">
        <v>809</v>
      </c>
      <c r="B49" s="305" t="s">
        <v>691</v>
      </c>
      <c r="C49" s="305" t="s">
        <v>698</v>
      </c>
      <c r="D49" s="305" t="s">
        <v>725</v>
      </c>
      <c r="E49" s="305" t="s">
        <v>726</v>
      </c>
      <c r="F49" s="308"/>
      <c r="G49" s="308"/>
      <c r="H49" s="308"/>
      <c r="I49" s="308"/>
      <c r="J49" s="308">
        <v>1</v>
      </c>
      <c r="K49" s="308">
        <v>318</v>
      </c>
      <c r="L49" s="308"/>
      <c r="M49" s="308">
        <v>318</v>
      </c>
      <c r="N49" s="308"/>
      <c r="O49" s="308"/>
      <c r="P49" s="352"/>
      <c r="Q49" s="309"/>
    </row>
    <row r="50" spans="1:17" ht="14.4" customHeight="1" x14ac:dyDescent="0.3">
      <c r="A50" s="304" t="s">
        <v>809</v>
      </c>
      <c r="B50" s="305" t="s">
        <v>734</v>
      </c>
      <c r="C50" s="305" t="s">
        <v>698</v>
      </c>
      <c r="D50" s="305" t="s">
        <v>735</v>
      </c>
      <c r="E50" s="305" t="s">
        <v>736</v>
      </c>
      <c r="F50" s="308"/>
      <c r="G50" s="308"/>
      <c r="H50" s="308"/>
      <c r="I50" s="308"/>
      <c r="J50" s="308"/>
      <c r="K50" s="308"/>
      <c r="L50" s="308"/>
      <c r="M50" s="308"/>
      <c r="N50" s="308">
        <v>1</v>
      </c>
      <c r="O50" s="308">
        <v>438</v>
      </c>
      <c r="P50" s="352"/>
      <c r="Q50" s="309">
        <v>438</v>
      </c>
    </row>
    <row r="51" spans="1:17" ht="14.4" customHeight="1" x14ac:dyDescent="0.3">
      <c r="A51" s="304" t="s">
        <v>809</v>
      </c>
      <c r="B51" s="305" t="s">
        <v>734</v>
      </c>
      <c r="C51" s="305" t="s">
        <v>698</v>
      </c>
      <c r="D51" s="305" t="s">
        <v>749</v>
      </c>
      <c r="E51" s="305" t="s">
        <v>750</v>
      </c>
      <c r="F51" s="308"/>
      <c r="G51" s="308"/>
      <c r="H51" s="308"/>
      <c r="I51" s="308"/>
      <c r="J51" s="308">
        <v>1</v>
      </c>
      <c r="K51" s="308">
        <v>640</v>
      </c>
      <c r="L51" s="308"/>
      <c r="M51" s="308">
        <v>640</v>
      </c>
      <c r="N51" s="308">
        <v>2</v>
      </c>
      <c r="O51" s="308">
        <v>1284</v>
      </c>
      <c r="P51" s="352"/>
      <c r="Q51" s="309">
        <v>642</v>
      </c>
    </row>
    <row r="52" spans="1:17" ht="14.4" customHeight="1" x14ac:dyDescent="0.3">
      <c r="A52" s="304" t="s">
        <v>809</v>
      </c>
      <c r="B52" s="305" t="s">
        <v>757</v>
      </c>
      <c r="C52" s="305" t="s">
        <v>698</v>
      </c>
      <c r="D52" s="305" t="s">
        <v>760</v>
      </c>
      <c r="E52" s="305" t="s">
        <v>761</v>
      </c>
      <c r="F52" s="308">
        <v>4</v>
      </c>
      <c r="G52" s="308">
        <v>37044</v>
      </c>
      <c r="H52" s="308">
        <v>1</v>
      </c>
      <c r="I52" s="308">
        <v>9261</v>
      </c>
      <c r="J52" s="308"/>
      <c r="K52" s="308"/>
      <c r="L52" s="308"/>
      <c r="M52" s="308"/>
      <c r="N52" s="308"/>
      <c r="O52" s="308"/>
      <c r="P52" s="352"/>
      <c r="Q52" s="309"/>
    </row>
    <row r="53" spans="1:17" ht="14.4" customHeight="1" x14ac:dyDescent="0.3">
      <c r="A53" s="304" t="s">
        <v>809</v>
      </c>
      <c r="B53" s="305" t="s">
        <v>757</v>
      </c>
      <c r="C53" s="305" t="s">
        <v>698</v>
      </c>
      <c r="D53" s="305" t="s">
        <v>762</v>
      </c>
      <c r="E53" s="305" t="s">
        <v>763</v>
      </c>
      <c r="F53" s="308">
        <v>9</v>
      </c>
      <c r="G53" s="308">
        <v>11052</v>
      </c>
      <c r="H53" s="308">
        <v>1</v>
      </c>
      <c r="I53" s="308">
        <v>1228</v>
      </c>
      <c r="J53" s="308">
        <v>9</v>
      </c>
      <c r="K53" s="308">
        <v>11124</v>
      </c>
      <c r="L53" s="308">
        <v>1.006514657980456</v>
      </c>
      <c r="M53" s="308">
        <v>1236</v>
      </c>
      <c r="N53" s="308">
        <v>13</v>
      </c>
      <c r="O53" s="308">
        <v>16185</v>
      </c>
      <c r="P53" s="352">
        <v>1.464440825190011</v>
      </c>
      <c r="Q53" s="309">
        <v>1245</v>
      </c>
    </row>
    <row r="54" spans="1:17" ht="14.4" customHeight="1" x14ac:dyDescent="0.3">
      <c r="A54" s="304" t="s">
        <v>809</v>
      </c>
      <c r="B54" s="305" t="s">
        <v>757</v>
      </c>
      <c r="C54" s="305" t="s">
        <v>698</v>
      </c>
      <c r="D54" s="305" t="s">
        <v>764</v>
      </c>
      <c r="E54" s="305" t="s">
        <v>765</v>
      </c>
      <c r="F54" s="308">
        <v>76</v>
      </c>
      <c r="G54" s="308">
        <v>168036</v>
      </c>
      <c r="H54" s="308">
        <v>1</v>
      </c>
      <c r="I54" s="308">
        <v>2211</v>
      </c>
      <c r="J54" s="308">
        <v>66</v>
      </c>
      <c r="K54" s="308">
        <v>146586</v>
      </c>
      <c r="L54" s="308">
        <v>0.87234878240377067</v>
      </c>
      <c r="M54" s="308">
        <v>2221</v>
      </c>
      <c r="N54" s="308">
        <v>40</v>
      </c>
      <c r="O54" s="308">
        <v>89320</v>
      </c>
      <c r="P54" s="352">
        <v>0.5315527625032731</v>
      </c>
      <c r="Q54" s="309">
        <v>2233</v>
      </c>
    </row>
    <row r="55" spans="1:17" ht="14.4" customHeight="1" x14ac:dyDescent="0.3">
      <c r="A55" s="304" t="s">
        <v>809</v>
      </c>
      <c r="B55" s="305" t="s">
        <v>757</v>
      </c>
      <c r="C55" s="305" t="s">
        <v>698</v>
      </c>
      <c r="D55" s="305" t="s">
        <v>766</v>
      </c>
      <c r="E55" s="305" t="s">
        <v>767</v>
      </c>
      <c r="F55" s="308">
        <v>1</v>
      </c>
      <c r="G55" s="308">
        <v>6460</v>
      </c>
      <c r="H55" s="308">
        <v>1</v>
      </c>
      <c r="I55" s="308">
        <v>6460</v>
      </c>
      <c r="J55" s="308">
        <v>4</v>
      </c>
      <c r="K55" s="308">
        <v>25936</v>
      </c>
      <c r="L55" s="308">
        <v>4.0148606811145511</v>
      </c>
      <c r="M55" s="308">
        <v>6484</v>
      </c>
      <c r="N55" s="308">
        <v>2</v>
      </c>
      <c r="O55" s="308">
        <v>13028</v>
      </c>
      <c r="P55" s="352">
        <v>2.0167182662538701</v>
      </c>
      <c r="Q55" s="309">
        <v>6514</v>
      </c>
    </row>
    <row r="56" spans="1:17" ht="14.4" customHeight="1" x14ac:dyDescent="0.3">
      <c r="A56" s="304" t="s">
        <v>809</v>
      </c>
      <c r="B56" s="305" t="s">
        <v>757</v>
      </c>
      <c r="C56" s="305" t="s">
        <v>698</v>
      </c>
      <c r="D56" s="305" t="s">
        <v>774</v>
      </c>
      <c r="E56" s="305" t="s">
        <v>775</v>
      </c>
      <c r="F56" s="308">
        <v>1</v>
      </c>
      <c r="G56" s="308">
        <v>10302</v>
      </c>
      <c r="H56" s="308">
        <v>1</v>
      </c>
      <c r="I56" s="308">
        <v>10302</v>
      </c>
      <c r="J56" s="308"/>
      <c r="K56" s="308"/>
      <c r="L56" s="308"/>
      <c r="M56" s="308"/>
      <c r="N56" s="308"/>
      <c r="O56" s="308"/>
      <c r="P56" s="352"/>
      <c r="Q56" s="309"/>
    </row>
    <row r="57" spans="1:17" ht="14.4" customHeight="1" x14ac:dyDescent="0.3">
      <c r="A57" s="304" t="s">
        <v>809</v>
      </c>
      <c r="B57" s="305" t="s">
        <v>757</v>
      </c>
      <c r="C57" s="305" t="s">
        <v>698</v>
      </c>
      <c r="D57" s="305" t="s">
        <v>780</v>
      </c>
      <c r="E57" s="305" t="s">
        <v>781</v>
      </c>
      <c r="F57" s="308">
        <v>2</v>
      </c>
      <c r="G57" s="308">
        <v>2020</v>
      </c>
      <c r="H57" s="308">
        <v>1</v>
      </c>
      <c r="I57" s="308">
        <v>1010</v>
      </c>
      <c r="J57" s="308"/>
      <c r="K57" s="308"/>
      <c r="L57" s="308"/>
      <c r="M57" s="308"/>
      <c r="N57" s="308"/>
      <c r="O57" s="308"/>
      <c r="P57" s="352"/>
      <c r="Q57" s="309"/>
    </row>
    <row r="58" spans="1:17" ht="14.4" customHeight="1" x14ac:dyDescent="0.3">
      <c r="A58" s="304" t="s">
        <v>809</v>
      </c>
      <c r="B58" s="305" t="s">
        <v>757</v>
      </c>
      <c r="C58" s="305" t="s">
        <v>698</v>
      </c>
      <c r="D58" s="305" t="s">
        <v>782</v>
      </c>
      <c r="E58" s="305" t="s">
        <v>783</v>
      </c>
      <c r="F58" s="308">
        <v>2</v>
      </c>
      <c r="G58" s="308">
        <v>586</v>
      </c>
      <c r="H58" s="308">
        <v>1</v>
      </c>
      <c r="I58" s="308">
        <v>293</v>
      </c>
      <c r="J58" s="308">
        <v>4</v>
      </c>
      <c r="K58" s="308">
        <v>1180</v>
      </c>
      <c r="L58" s="308">
        <v>2.013651877133106</v>
      </c>
      <c r="M58" s="308">
        <v>295</v>
      </c>
      <c r="N58" s="308">
        <v>2</v>
      </c>
      <c r="O58" s="308">
        <v>594</v>
      </c>
      <c r="P58" s="352">
        <v>1.0136518771331058</v>
      </c>
      <c r="Q58" s="309">
        <v>297</v>
      </c>
    </row>
    <row r="59" spans="1:17" ht="14.4" customHeight="1" x14ac:dyDescent="0.3">
      <c r="A59" s="304" t="s">
        <v>810</v>
      </c>
      <c r="B59" s="305" t="s">
        <v>691</v>
      </c>
      <c r="C59" s="305" t="s">
        <v>698</v>
      </c>
      <c r="D59" s="305" t="s">
        <v>717</v>
      </c>
      <c r="E59" s="305" t="s">
        <v>718</v>
      </c>
      <c r="F59" s="308">
        <v>1</v>
      </c>
      <c r="G59" s="308">
        <v>1602</v>
      </c>
      <c r="H59" s="308">
        <v>1</v>
      </c>
      <c r="I59" s="308">
        <v>1602</v>
      </c>
      <c r="J59" s="308"/>
      <c r="K59" s="308"/>
      <c r="L59" s="308"/>
      <c r="M59" s="308"/>
      <c r="N59" s="308"/>
      <c r="O59" s="308"/>
      <c r="P59" s="352"/>
      <c r="Q59" s="309"/>
    </row>
    <row r="60" spans="1:17" ht="14.4" customHeight="1" x14ac:dyDescent="0.3">
      <c r="A60" s="304" t="s">
        <v>810</v>
      </c>
      <c r="B60" s="305" t="s">
        <v>757</v>
      </c>
      <c r="C60" s="305" t="s">
        <v>698</v>
      </c>
      <c r="D60" s="305" t="s">
        <v>762</v>
      </c>
      <c r="E60" s="305" t="s">
        <v>763</v>
      </c>
      <c r="F60" s="308">
        <v>1</v>
      </c>
      <c r="G60" s="308">
        <v>1228</v>
      </c>
      <c r="H60" s="308">
        <v>1</v>
      </c>
      <c r="I60" s="308">
        <v>1228</v>
      </c>
      <c r="J60" s="308"/>
      <c r="K60" s="308"/>
      <c r="L60" s="308"/>
      <c r="M60" s="308"/>
      <c r="N60" s="308"/>
      <c r="O60" s="308"/>
      <c r="P60" s="352"/>
      <c r="Q60" s="309"/>
    </row>
    <row r="61" spans="1:17" ht="14.4" customHeight="1" x14ac:dyDescent="0.3">
      <c r="A61" s="304" t="s">
        <v>811</v>
      </c>
      <c r="B61" s="305" t="s">
        <v>691</v>
      </c>
      <c r="C61" s="305" t="s">
        <v>698</v>
      </c>
      <c r="D61" s="305" t="s">
        <v>717</v>
      </c>
      <c r="E61" s="305" t="s">
        <v>718</v>
      </c>
      <c r="F61" s="308"/>
      <c r="G61" s="308"/>
      <c r="H61" s="308"/>
      <c r="I61" s="308"/>
      <c r="J61" s="308">
        <v>3</v>
      </c>
      <c r="K61" s="308">
        <v>4818</v>
      </c>
      <c r="L61" s="308"/>
      <c r="M61" s="308">
        <v>1606</v>
      </c>
      <c r="N61" s="308"/>
      <c r="O61" s="308"/>
      <c r="P61" s="352"/>
      <c r="Q61" s="309"/>
    </row>
    <row r="62" spans="1:17" ht="14.4" customHeight="1" x14ac:dyDescent="0.3">
      <c r="A62" s="304" t="s">
        <v>811</v>
      </c>
      <c r="B62" s="305" t="s">
        <v>757</v>
      </c>
      <c r="C62" s="305" t="s">
        <v>698</v>
      </c>
      <c r="D62" s="305" t="s">
        <v>762</v>
      </c>
      <c r="E62" s="305" t="s">
        <v>763</v>
      </c>
      <c r="F62" s="308"/>
      <c r="G62" s="308"/>
      <c r="H62" s="308"/>
      <c r="I62" s="308"/>
      <c r="J62" s="308">
        <v>3</v>
      </c>
      <c r="K62" s="308">
        <v>3708</v>
      </c>
      <c r="L62" s="308"/>
      <c r="M62" s="308">
        <v>1236</v>
      </c>
      <c r="N62" s="308"/>
      <c r="O62" s="308"/>
      <c r="P62" s="352"/>
      <c r="Q62" s="309"/>
    </row>
    <row r="63" spans="1:17" ht="14.4" customHeight="1" x14ac:dyDescent="0.3">
      <c r="A63" s="304" t="s">
        <v>811</v>
      </c>
      <c r="B63" s="305" t="s">
        <v>757</v>
      </c>
      <c r="C63" s="305" t="s">
        <v>698</v>
      </c>
      <c r="D63" s="305" t="s">
        <v>764</v>
      </c>
      <c r="E63" s="305" t="s">
        <v>765</v>
      </c>
      <c r="F63" s="308"/>
      <c r="G63" s="308"/>
      <c r="H63" s="308"/>
      <c r="I63" s="308"/>
      <c r="J63" s="308">
        <v>18</v>
      </c>
      <c r="K63" s="308">
        <v>39978</v>
      </c>
      <c r="L63" s="308"/>
      <c r="M63" s="308">
        <v>2221</v>
      </c>
      <c r="N63" s="308"/>
      <c r="O63" s="308"/>
      <c r="P63" s="352"/>
      <c r="Q63" s="309"/>
    </row>
    <row r="64" spans="1:17" ht="14.4" customHeight="1" x14ac:dyDescent="0.3">
      <c r="A64" s="304" t="s">
        <v>812</v>
      </c>
      <c r="B64" s="305" t="s">
        <v>691</v>
      </c>
      <c r="C64" s="305" t="s">
        <v>698</v>
      </c>
      <c r="D64" s="305" t="s">
        <v>715</v>
      </c>
      <c r="E64" s="305" t="s">
        <v>716</v>
      </c>
      <c r="F64" s="308">
        <v>2</v>
      </c>
      <c r="G64" s="308">
        <v>4954</v>
      </c>
      <c r="H64" s="308">
        <v>1</v>
      </c>
      <c r="I64" s="308">
        <v>2477</v>
      </c>
      <c r="J64" s="308">
        <v>3</v>
      </c>
      <c r="K64" s="308">
        <v>7455</v>
      </c>
      <c r="L64" s="308">
        <v>1.5048445700444086</v>
      </c>
      <c r="M64" s="308">
        <v>2485</v>
      </c>
      <c r="N64" s="308">
        <v>3</v>
      </c>
      <c r="O64" s="308">
        <v>6939</v>
      </c>
      <c r="P64" s="352">
        <v>1.4006863140896246</v>
      </c>
      <c r="Q64" s="309">
        <v>2313</v>
      </c>
    </row>
    <row r="65" spans="1:17" ht="14.4" customHeight="1" x14ac:dyDescent="0.3">
      <c r="A65" s="304" t="s">
        <v>812</v>
      </c>
      <c r="B65" s="305" t="s">
        <v>691</v>
      </c>
      <c r="C65" s="305" t="s">
        <v>698</v>
      </c>
      <c r="D65" s="305" t="s">
        <v>717</v>
      </c>
      <c r="E65" s="305" t="s">
        <v>718</v>
      </c>
      <c r="F65" s="308">
        <v>13</v>
      </c>
      <c r="G65" s="308">
        <v>20826</v>
      </c>
      <c r="H65" s="308">
        <v>1</v>
      </c>
      <c r="I65" s="308">
        <v>1602</v>
      </c>
      <c r="J65" s="308">
        <v>13</v>
      </c>
      <c r="K65" s="308">
        <v>20878</v>
      </c>
      <c r="L65" s="308">
        <v>1.0024968789013733</v>
      </c>
      <c r="M65" s="308">
        <v>1606</v>
      </c>
      <c r="N65" s="308">
        <v>24</v>
      </c>
      <c r="O65" s="308">
        <v>34464</v>
      </c>
      <c r="P65" s="352">
        <v>1.6548545087870929</v>
      </c>
      <c r="Q65" s="309">
        <v>1436</v>
      </c>
    </row>
    <row r="66" spans="1:17" ht="14.4" customHeight="1" x14ac:dyDescent="0.3">
      <c r="A66" s="304" t="s">
        <v>812</v>
      </c>
      <c r="B66" s="305" t="s">
        <v>691</v>
      </c>
      <c r="C66" s="305" t="s">
        <v>698</v>
      </c>
      <c r="D66" s="305" t="s">
        <v>719</v>
      </c>
      <c r="E66" s="305" t="s">
        <v>720</v>
      </c>
      <c r="F66" s="308">
        <v>1</v>
      </c>
      <c r="G66" s="308">
        <v>321</v>
      </c>
      <c r="H66" s="308">
        <v>1</v>
      </c>
      <c r="I66" s="308">
        <v>321</v>
      </c>
      <c r="J66" s="308">
        <v>2</v>
      </c>
      <c r="K66" s="308">
        <v>646</v>
      </c>
      <c r="L66" s="308">
        <v>2.0124610591900312</v>
      </c>
      <c r="M66" s="308">
        <v>323</v>
      </c>
      <c r="N66" s="308">
        <v>1</v>
      </c>
      <c r="O66" s="308">
        <v>323</v>
      </c>
      <c r="P66" s="352">
        <v>1.0062305295950156</v>
      </c>
      <c r="Q66" s="309">
        <v>323</v>
      </c>
    </row>
    <row r="67" spans="1:17" ht="14.4" customHeight="1" x14ac:dyDescent="0.3">
      <c r="A67" s="304" t="s">
        <v>812</v>
      </c>
      <c r="B67" s="305" t="s">
        <v>757</v>
      </c>
      <c r="C67" s="305" t="s">
        <v>698</v>
      </c>
      <c r="D67" s="305" t="s">
        <v>762</v>
      </c>
      <c r="E67" s="305" t="s">
        <v>763</v>
      </c>
      <c r="F67" s="308">
        <v>16</v>
      </c>
      <c r="G67" s="308">
        <v>19648</v>
      </c>
      <c r="H67" s="308">
        <v>1</v>
      </c>
      <c r="I67" s="308">
        <v>1228</v>
      </c>
      <c r="J67" s="308">
        <v>15</v>
      </c>
      <c r="K67" s="308">
        <v>18540</v>
      </c>
      <c r="L67" s="308">
        <v>0.94360749185667747</v>
      </c>
      <c r="M67" s="308">
        <v>1236</v>
      </c>
      <c r="N67" s="308">
        <v>23</v>
      </c>
      <c r="O67" s="308">
        <v>28635</v>
      </c>
      <c r="P67" s="352">
        <v>1.4574002442996743</v>
      </c>
      <c r="Q67" s="309">
        <v>1245</v>
      </c>
    </row>
    <row r="68" spans="1:17" ht="14.4" customHeight="1" x14ac:dyDescent="0.3">
      <c r="A68" s="304" t="s">
        <v>812</v>
      </c>
      <c r="B68" s="305" t="s">
        <v>757</v>
      </c>
      <c r="C68" s="305" t="s">
        <v>698</v>
      </c>
      <c r="D68" s="305" t="s">
        <v>764</v>
      </c>
      <c r="E68" s="305" t="s">
        <v>765</v>
      </c>
      <c r="F68" s="308"/>
      <c r="G68" s="308"/>
      <c r="H68" s="308"/>
      <c r="I68" s="308"/>
      <c r="J68" s="308">
        <v>10</v>
      </c>
      <c r="K68" s="308">
        <v>22210</v>
      </c>
      <c r="L68" s="308"/>
      <c r="M68" s="308">
        <v>2221</v>
      </c>
      <c r="N68" s="308">
        <v>10</v>
      </c>
      <c r="O68" s="308">
        <v>22330</v>
      </c>
      <c r="P68" s="352"/>
      <c r="Q68" s="309">
        <v>2233</v>
      </c>
    </row>
    <row r="69" spans="1:17" ht="14.4" customHeight="1" x14ac:dyDescent="0.3">
      <c r="A69" s="304" t="s">
        <v>813</v>
      </c>
      <c r="B69" s="305" t="s">
        <v>691</v>
      </c>
      <c r="C69" s="305" t="s">
        <v>698</v>
      </c>
      <c r="D69" s="305" t="s">
        <v>719</v>
      </c>
      <c r="E69" s="305" t="s">
        <v>720</v>
      </c>
      <c r="F69" s="308">
        <v>1</v>
      </c>
      <c r="G69" s="308">
        <v>321</v>
      </c>
      <c r="H69" s="308">
        <v>1</v>
      </c>
      <c r="I69" s="308">
        <v>321</v>
      </c>
      <c r="J69" s="308"/>
      <c r="K69" s="308"/>
      <c r="L69" s="308"/>
      <c r="M69" s="308"/>
      <c r="N69" s="308"/>
      <c r="O69" s="308"/>
      <c r="P69" s="352"/>
      <c r="Q69" s="309"/>
    </row>
    <row r="70" spans="1:17" ht="14.4" customHeight="1" x14ac:dyDescent="0.3">
      <c r="A70" s="304" t="s">
        <v>813</v>
      </c>
      <c r="B70" s="305" t="s">
        <v>734</v>
      </c>
      <c r="C70" s="305" t="s">
        <v>698</v>
      </c>
      <c r="D70" s="305" t="s">
        <v>735</v>
      </c>
      <c r="E70" s="305" t="s">
        <v>736</v>
      </c>
      <c r="F70" s="308"/>
      <c r="G70" s="308"/>
      <c r="H70" s="308"/>
      <c r="I70" s="308"/>
      <c r="J70" s="308">
        <v>1</v>
      </c>
      <c r="K70" s="308">
        <v>437</v>
      </c>
      <c r="L70" s="308"/>
      <c r="M70" s="308">
        <v>437</v>
      </c>
      <c r="N70" s="308"/>
      <c r="O70" s="308"/>
      <c r="P70" s="352"/>
      <c r="Q70" s="309"/>
    </row>
    <row r="71" spans="1:17" ht="14.4" customHeight="1" x14ac:dyDescent="0.3">
      <c r="A71" s="304" t="s">
        <v>813</v>
      </c>
      <c r="B71" s="305" t="s">
        <v>734</v>
      </c>
      <c r="C71" s="305" t="s">
        <v>698</v>
      </c>
      <c r="D71" s="305" t="s">
        <v>749</v>
      </c>
      <c r="E71" s="305" t="s">
        <v>750</v>
      </c>
      <c r="F71" s="308">
        <v>1</v>
      </c>
      <c r="G71" s="308">
        <v>639</v>
      </c>
      <c r="H71" s="308">
        <v>1</v>
      </c>
      <c r="I71" s="308">
        <v>639</v>
      </c>
      <c r="J71" s="308">
        <v>1</v>
      </c>
      <c r="K71" s="308">
        <v>640</v>
      </c>
      <c r="L71" s="308">
        <v>1.0015649452269171</v>
      </c>
      <c r="M71" s="308">
        <v>640</v>
      </c>
      <c r="N71" s="308"/>
      <c r="O71" s="308"/>
      <c r="P71" s="352"/>
      <c r="Q71" s="309"/>
    </row>
    <row r="72" spans="1:17" ht="14.4" customHeight="1" x14ac:dyDescent="0.3">
      <c r="A72" s="304" t="s">
        <v>814</v>
      </c>
      <c r="B72" s="305" t="s">
        <v>691</v>
      </c>
      <c r="C72" s="305" t="s">
        <v>698</v>
      </c>
      <c r="D72" s="305" t="s">
        <v>717</v>
      </c>
      <c r="E72" s="305" t="s">
        <v>718</v>
      </c>
      <c r="F72" s="308"/>
      <c r="G72" s="308"/>
      <c r="H72" s="308"/>
      <c r="I72" s="308"/>
      <c r="J72" s="308">
        <v>2</v>
      </c>
      <c r="K72" s="308">
        <v>3212</v>
      </c>
      <c r="L72" s="308"/>
      <c r="M72" s="308">
        <v>1606</v>
      </c>
      <c r="N72" s="308">
        <v>1</v>
      </c>
      <c r="O72" s="308">
        <v>1436</v>
      </c>
      <c r="P72" s="352"/>
      <c r="Q72" s="309">
        <v>1436</v>
      </c>
    </row>
    <row r="73" spans="1:17" ht="14.4" customHeight="1" x14ac:dyDescent="0.3">
      <c r="A73" s="304" t="s">
        <v>814</v>
      </c>
      <c r="B73" s="305" t="s">
        <v>757</v>
      </c>
      <c r="C73" s="305" t="s">
        <v>698</v>
      </c>
      <c r="D73" s="305" t="s">
        <v>762</v>
      </c>
      <c r="E73" s="305" t="s">
        <v>763</v>
      </c>
      <c r="F73" s="308"/>
      <c r="G73" s="308"/>
      <c r="H73" s="308"/>
      <c r="I73" s="308"/>
      <c r="J73" s="308">
        <v>4</v>
      </c>
      <c r="K73" s="308">
        <v>4944</v>
      </c>
      <c r="L73" s="308"/>
      <c r="M73" s="308">
        <v>1236</v>
      </c>
      <c r="N73" s="308"/>
      <c r="O73" s="308"/>
      <c r="P73" s="352"/>
      <c r="Q73" s="309"/>
    </row>
    <row r="74" spans="1:17" ht="14.4" customHeight="1" x14ac:dyDescent="0.3">
      <c r="A74" s="304" t="s">
        <v>815</v>
      </c>
      <c r="B74" s="305" t="s">
        <v>691</v>
      </c>
      <c r="C74" s="305" t="s">
        <v>698</v>
      </c>
      <c r="D74" s="305" t="s">
        <v>717</v>
      </c>
      <c r="E74" s="305" t="s">
        <v>718</v>
      </c>
      <c r="F74" s="308"/>
      <c r="G74" s="308"/>
      <c r="H74" s="308"/>
      <c r="I74" s="308"/>
      <c r="J74" s="308">
        <v>1</v>
      </c>
      <c r="K74" s="308">
        <v>1606</v>
      </c>
      <c r="L74" s="308"/>
      <c r="M74" s="308">
        <v>1606</v>
      </c>
      <c r="N74" s="308"/>
      <c r="O74" s="308"/>
      <c r="P74" s="352"/>
      <c r="Q74" s="309"/>
    </row>
    <row r="75" spans="1:17" ht="14.4" customHeight="1" thickBot="1" x14ac:dyDescent="0.35">
      <c r="A75" s="310" t="s">
        <v>815</v>
      </c>
      <c r="B75" s="311" t="s">
        <v>757</v>
      </c>
      <c r="C75" s="311" t="s">
        <v>698</v>
      </c>
      <c r="D75" s="311" t="s">
        <v>762</v>
      </c>
      <c r="E75" s="311" t="s">
        <v>763</v>
      </c>
      <c r="F75" s="314"/>
      <c r="G75" s="314"/>
      <c r="H75" s="314"/>
      <c r="I75" s="314"/>
      <c r="J75" s="314">
        <v>2</v>
      </c>
      <c r="K75" s="314">
        <v>2472</v>
      </c>
      <c r="L75" s="314"/>
      <c r="M75" s="314">
        <v>1236</v>
      </c>
      <c r="N75" s="314"/>
      <c r="O75" s="314"/>
      <c r="P75" s="322"/>
      <c r="Q75" s="31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1"/>
    <col min="2" max="13" width="8.88671875" style="111" customWidth="1"/>
    <col min="14" max="16384" width="8.88671875" style="111"/>
  </cols>
  <sheetData>
    <row r="1" spans="1:13" ht="18.600000000000001" customHeight="1" thickBot="1" x14ac:dyDescent="0.4">
      <c r="A1" s="181" t="s">
        <v>129</v>
      </c>
      <c r="B1" s="181"/>
      <c r="C1" s="181"/>
      <c r="D1" s="181"/>
      <c r="E1" s="181"/>
      <c r="F1" s="181"/>
      <c r="G1" s="181"/>
      <c r="H1" s="191"/>
      <c r="I1" s="191"/>
      <c r="J1" s="191"/>
      <c r="K1" s="191"/>
      <c r="L1" s="191"/>
      <c r="M1" s="191"/>
    </row>
    <row r="2" spans="1:13" ht="14.4" customHeight="1" x14ac:dyDescent="0.3">
      <c r="A2" s="258" t="s">
        <v>185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4.4" customHeight="1" x14ac:dyDescent="0.3">
      <c r="A3" s="152"/>
      <c r="B3" s="153" t="s">
        <v>104</v>
      </c>
      <c r="C3" s="154" t="s">
        <v>105</v>
      </c>
      <c r="D3" s="154" t="s">
        <v>106</v>
      </c>
      <c r="E3" s="153" t="s">
        <v>107</v>
      </c>
      <c r="F3" s="154" t="s">
        <v>108</v>
      </c>
      <c r="G3" s="154" t="s">
        <v>109</v>
      </c>
      <c r="H3" s="154" t="s">
        <v>110</v>
      </c>
      <c r="I3" s="154" t="s">
        <v>111</v>
      </c>
      <c r="J3" s="154" t="s">
        <v>112</v>
      </c>
      <c r="K3" s="154" t="s">
        <v>113</v>
      </c>
      <c r="L3" s="154" t="s">
        <v>114</v>
      </c>
      <c r="M3" s="154" t="s">
        <v>115</v>
      </c>
    </row>
    <row r="4" spans="1:13" ht="14.4" customHeight="1" x14ac:dyDescent="0.3">
      <c r="A4" s="152" t="s">
        <v>103</v>
      </c>
      <c r="B4" s="155">
        <f>(B10+B8)/B6</f>
        <v>2.6390354871383157</v>
      </c>
      <c r="C4" s="155">
        <f t="shared" ref="C4:M4" si="0">(C10+C8)/C6</f>
        <v>2.838958614114746</v>
      </c>
      <c r="D4" s="155">
        <f t="shared" si="0"/>
        <v>2.7570438984903287</v>
      </c>
      <c r="E4" s="155">
        <f t="shared" si="0"/>
        <v>2.8187897314949919</v>
      </c>
      <c r="F4" s="155">
        <f t="shared" si="0"/>
        <v>2.848596026448321</v>
      </c>
      <c r="G4" s="155">
        <f t="shared" si="0"/>
        <v>2.6399779926709424</v>
      </c>
      <c r="H4" s="155">
        <f t="shared" si="0"/>
        <v>2.550673044637092</v>
      </c>
      <c r="I4" s="155">
        <f t="shared" si="0"/>
        <v>2.550673044637092</v>
      </c>
      <c r="J4" s="155">
        <f t="shared" si="0"/>
        <v>2.550673044637092</v>
      </c>
      <c r="K4" s="155">
        <f t="shared" si="0"/>
        <v>2.550673044637092</v>
      </c>
      <c r="L4" s="155">
        <f t="shared" si="0"/>
        <v>2.550673044637092</v>
      </c>
      <c r="M4" s="155">
        <f t="shared" si="0"/>
        <v>2.550673044637092</v>
      </c>
    </row>
    <row r="5" spans="1:13" ht="14.4" customHeight="1" x14ac:dyDescent="0.3">
      <c r="A5" s="156" t="s">
        <v>70</v>
      </c>
      <c r="B5" s="155">
        <f>IF(ISERROR(VLOOKUP($A5,'Man Tab'!$A:$Q,COLUMN()+2,0)),0,VLOOKUP($A5,'Man Tab'!$A:$Q,COLUMN()+2,0))</f>
        <v>1775.29784</v>
      </c>
      <c r="C5" s="155">
        <f>IF(ISERROR(VLOOKUP($A5,'Man Tab'!$A:$Q,COLUMN()+2,0)),0,VLOOKUP($A5,'Man Tab'!$A:$Q,COLUMN()+2,0))</f>
        <v>1619.32086</v>
      </c>
      <c r="D5" s="155">
        <f>IF(ISERROR(VLOOKUP($A5,'Man Tab'!$A:$Q,COLUMN()+2,0)),0,VLOOKUP($A5,'Man Tab'!$A:$Q,COLUMN()+2,0))</f>
        <v>1779.17995</v>
      </c>
      <c r="E5" s="155">
        <f>IF(ISERROR(VLOOKUP($A5,'Man Tab'!$A:$Q,COLUMN()+2,0)),0,VLOOKUP($A5,'Man Tab'!$A:$Q,COLUMN()+2,0))</f>
        <v>1699.3837599999999</v>
      </c>
      <c r="F5" s="155">
        <f>IF(ISERROR(VLOOKUP($A5,'Man Tab'!$A:$Q,COLUMN()+2,0)),0,VLOOKUP($A5,'Man Tab'!$A:$Q,COLUMN()+2,0))</f>
        <v>1741.2819689999999</v>
      </c>
      <c r="G5" s="155">
        <f>IF(ISERROR(VLOOKUP($A5,'Man Tab'!$A:$Q,COLUMN()+2,0)),0,VLOOKUP($A5,'Man Tab'!$A:$Q,COLUMN()+2,0))</f>
        <v>2205.3493010000002</v>
      </c>
      <c r="H5" s="155">
        <f>IF(ISERROR(VLOOKUP($A5,'Man Tab'!$A:$Q,COLUMN()+2,0)),0,VLOOKUP($A5,'Man Tab'!$A:$Q,COLUMN()+2,0))</f>
        <v>1927.8883699999999</v>
      </c>
      <c r="I5" s="155">
        <f>IF(ISERROR(VLOOKUP($A5,'Man Tab'!$A:$Q,COLUMN()+2,0)),0,VLOOKUP($A5,'Man Tab'!$A:$Q,COLUMN()+2,0))</f>
        <v>4.9406564584124654E-324</v>
      </c>
      <c r="J5" s="155">
        <f>IF(ISERROR(VLOOKUP($A5,'Man Tab'!$A:$Q,COLUMN()+2,0)),0,VLOOKUP($A5,'Man Tab'!$A:$Q,COLUMN()+2,0))</f>
        <v>4.9406564584124654E-324</v>
      </c>
      <c r="K5" s="155">
        <f>IF(ISERROR(VLOOKUP($A5,'Man Tab'!$A:$Q,COLUMN()+2,0)),0,VLOOKUP($A5,'Man Tab'!$A:$Q,COLUMN()+2,0))</f>
        <v>4.9406564584124654E-324</v>
      </c>
      <c r="L5" s="155">
        <f>IF(ISERROR(VLOOKUP($A5,'Man Tab'!$A:$Q,COLUMN()+2,0)),0,VLOOKUP($A5,'Man Tab'!$A:$Q,COLUMN()+2,0))</f>
        <v>4.9406564584124654E-324</v>
      </c>
      <c r="M5" s="155">
        <f>IF(ISERROR(VLOOKUP($A5,'Man Tab'!$A:$Q,COLUMN()+2,0)),0,VLOOKUP($A5,'Man Tab'!$A:$Q,COLUMN()+2,0))</f>
        <v>4.9406564584124654E-324</v>
      </c>
    </row>
    <row r="6" spans="1:13" ht="14.4" customHeight="1" x14ac:dyDescent="0.3">
      <c r="A6" s="156" t="s">
        <v>99</v>
      </c>
      <c r="B6" s="157">
        <f>B5</f>
        <v>1775.29784</v>
      </c>
      <c r="C6" s="157">
        <f t="shared" ref="C6:M6" si="1">C5+B6</f>
        <v>3394.6187</v>
      </c>
      <c r="D6" s="157">
        <f t="shared" si="1"/>
        <v>5173.7986499999997</v>
      </c>
      <c r="E6" s="157">
        <f t="shared" si="1"/>
        <v>6873.1824099999994</v>
      </c>
      <c r="F6" s="157">
        <f t="shared" si="1"/>
        <v>8614.4643789999991</v>
      </c>
      <c r="G6" s="157">
        <f t="shared" si="1"/>
        <v>10819.813679999999</v>
      </c>
      <c r="H6" s="157">
        <f t="shared" si="1"/>
        <v>12747.70205</v>
      </c>
      <c r="I6" s="157">
        <f t="shared" si="1"/>
        <v>12747.70205</v>
      </c>
      <c r="J6" s="157">
        <f t="shared" si="1"/>
        <v>12747.70205</v>
      </c>
      <c r="K6" s="157">
        <f t="shared" si="1"/>
        <v>12747.70205</v>
      </c>
      <c r="L6" s="157">
        <f t="shared" si="1"/>
        <v>12747.70205</v>
      </c>
      <c r="M6" s="157">
        <f t="shared" si="1"/>
        <v>12747.70205</v>
      </c>
    </row>
    <row r="7" spans="1:13" ht="14.4" customHeight="1" x14ac:dyDescent="0.3">
      <c r="A7" s="156" t="s">
        <v>127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14.4" customHeight="1" x14ac:dyDescent="0.3">
      <c r="A8" s="156" t="s">
        <v>100</v>
      </c>
      <c r="B8" s="157">
        <f>B7*29.5</f>
        <v>0</v>
      </c>
      <c r="C8" s="157">
        <f t="shared" ref="C8:M8" si="2">C7*29.5</f>
        <v>0</v>
      </c>
      <c r="D8" s="157">
        <f t="shared" si="2"/>
        <v>0</v>
      </c>
      <c r="E8" s="157">
        <f t="shared" si="2"/>
        <v>0</v>
      </c>
      <c r="F8" s="157">
        <f t="shared" si="2"/>
        <v>0</v>
      </c>
      <c r="G8" s="157">
        <f t="shared" si="2"/>
        <v>0</v>
      </c>
      <c r="H8" s="157">
        <f t="shared" si="2"/>
        <v>0</v>
      </c>
      <c r="I8" s="157">
        <f t="shared" si="2"/>
        <v>0</v>
      </c>
      <c r="J8" s="157">
        <f t="shared" si="2"/>
        <v>0</v>
      </c>
      <c r="K8" s="157">
        <f t="shared" si="2"/>
        <v>0</v>
      </c>
      <c r="L8" s="157">
        <f t="shared" si="2"/>
        <v>0</v>
      </c>
      <c r="M8" s="157">
        <f t="shared" si="2"/>
        <v>0</v>
      </c>
    </row>
    <row r="9" spans="1:13" ht="14.4" customHeight="1" x14ac:dyDescent="0.3">
      <c r="A9" s="156" t="s">
        <v>128</v>
      </c>
      <c r="B9" s="156">
        <v>4685074</v>
      </c>
      <c r="C9" s="156">
        <v>4952108</v>
      </c>
      <c r="D9" s="156">
        <v>4627208</v>
      </c>
      <c r="E9" s="156">
        <v>5109666</v>
      </c>
      <c r="F9" s="156">
        <v>5165073</v>
      </c>
      <c r="G9" s="156">
        <v>4024941</v>
      </c>
      <c r="H9" s="156">
        <v>3951150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</row>
    <row r="10" spans="1:13" ht="14.4" customHeight="1" x14ac:dyDescent="0.3">
      <c r="A10" s="156" t="s">
        <v>101</v>
      </c>
      <c r="B10" s="157">
        <f>B9/1000</f>
        <v>4685.0739999999996</v>
      </c>
      <c r="C10" s="157">
        <f t="shared" ref="C10:M10" si="3">C9/1000+B10</f>
        <v>9637.1820000000007</v>
      </c>
      <c r="D10" s="157">
        <f t="shared" si="3"/>
        <v>14264.39</v>
      </c>
      <c r="E10" s="157">
        <f t="shared" si="3"/>
        <v>19374.056</v>
      </c>
      <c r="F10" s="157">
        <f t="shared" si="3"/>
        <v>24539.129000000001</v>
      </c>
      <c r="G10" s="157">
        <f t="shared" si="3"/>
        <v>28564.07</v>
      </c>
      <c r="H10" s="157">
        <f t="shared" si="3"/>
        <v>32515.22</v>
      </c>
      <c r="I10" s="157">
        <f t="shared" si="3"/>
        <v>32515.22</v>
      </c>
      <c r="J10" s="157">
        <f t="shared" si="3"/>
        <v>32515.22</v>
      </c>
      <c r="K10" s="157">
        <f t="shared" si="3"/>
        <v>32515.22</v>
      </c>
      <c r="L10" s="157">
        <f t="shared" si="3"/>
        <v>32515.22</v>
      </c>
      <c r="M10" s="157">
        <f t="shared" si="3"/>
        <v>32515.22</v>
      </c>
    </row>
    <row r="11" spans="1:13" ht="14.4" customHeight="1" x14ac:dyDescent="0.3">
      <c r="A11" s="152"/>
      <c r="B11" s="152" t="s">
        <v>116</v>
      </c>
      <c r="C11" s="152">
        <f>COUNTIF(B7:M7,"&lt;&gt;")</f>
        <v>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1:13" ht="14.4" customHeight="1" x14ac:dyDescent="0.3">
      <c r="A12" s="152">
        <v>0</v>
      </c>
      <c r="B12" s="155">
        <f>IF(ISERROR(HI!F15),#REF!,HI!F15)</f>
        <v>2.534034664728019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</row>
    <row r="13" spans="1:13" ht="14.4" customHeight="1" x14ac:dyDescent="0.3">
      <c r="A13" s="152">
        <v>1</v>
      </c>
      <c r="B13" s="155">
        <f>IF(ISERROR(HI!F15),#REF!,HI!F15)</f>
        <v>2.534034664728019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3" t="s">
        <v>187</v>
      </c>
      <c r="B1" s="193"/>
      <c r="C1" s="193"/>
      <c r="D1" s="193"/>
      <c r="E1" s="193"/>
      <c r="F1" s="193"/>
      <c r="G1" s="193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s="67" customFormat="1" ht="14.4" customHeight="1" thickBot="1" x14ac:dyDescent="0.35">
      <c r="A2" s="258" t="s">
        <v>185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5"/>
      <c r="B3" s="194" t="s">
        <v>33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6"/>
      <c r="Q3" s="58"/>
    </row>
    <row r="4" spans="1:17" ht="14.4" customHeight="1" x14ac:dyDescent="0.3">
      <c r="A4" s="116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196" t="s">
        <v>6</v>
      </c>
      <c r="Q4" s="197"/>
    </row>
    <row r="5" spans="1:17" ht="14.4" customHeight="1" thickBot="1" x14ac:dyDescent="0.35">
      <c r="A5" s="117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37" t="s">
        <v>186</v>
      </c>
    </row>
    <row r="7" spans="1:17" ht="14.4" customHeight="1" x14ac:dyDescent="0.3">
      <c r="A7" s="21" t="s">
        <v>52</v>
      </c>
      <c r="B7" s="72">
        <v>88.444601140076998</v>
      </c>
      <c r="C7" s="73">
        <v>7.3703834283390002</v>
      </c>
      <c r="D7" s="73">
        <v>10.07588</v>
      </c>
      <c r="E7" s="73">
        <v>12.87077</v>
      </c>
      <c r="F7" s="73">
        <v>3.79088</v>
      </c>
      <c r="G7" s="73">
        <v>3.42117</v>
      </c>
      <c r="H7" s="73">
        <v>11.667490000000001</v>
      </c>
      <c r="I7" s="73">
        <v>3.5441699999999998</v>
      </c>
      <c r="J7" s="73">
        <v>8.03111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53.401470000000003</v>
      </c>
      <c r="Q7" s="138">
        <v>1.035058963043</v>
      </c>
    </row>
    <row r="8" spans="1:17" ht="14.4" customHeight="1" x14ac:dyDescent="0.3">
      <c r="A8" s="21" t="s">
        <v>53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38" t="s">
        <v>186</v>
      </c>
    </row>
    <row r="9" spans="1:17" ht="14.4" customHeight="1" x14ac:dyDescent="0.3">
      <c r="A9" s="21" t="s">
        <v>54</v>
      </c>
      <c r="B9" s="72">
        <v>2221.5630277416299</v>
      </c>
      <c r="C9" s="73">
        <v>185.130252311802</v>
      </c>
      <c r="D9" s="73">
        <v>213.31817000000001</v>
      </c>
      <c r="E9" s="73">
        <v>139.30385000000001</v>
      </c>
      <c r="F9" s="73">
        <v>104.50726</v>
      </c>
      <c r="G9" s="73">
        <v>135.41773000000001</v>
      </c>
      <c r="H9" s="73">
        <v>232.92963</v>
      </c>
      <c r="I9" s="73">
        <v>160.0145</v>
      </c>
      <c r="J9" s="73">
        <v>115.09952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1100.5906600000001</v>
      </c>
      <c r="Q9" s="138">
        <v>0.84927900858700001</v>
      </c>
    </row>
    <row r="10" spans="1:17" ht="14.4" customHeight="1" x14ac:dyDescent="0.3">
      <c r="A10" s="21" t="s">
        <v>55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3.4584595208887258E-323</v>
      </c>
      <c r="Q10" s="138" t="s">
        <v>186</v>
      </c>
    </row>
    <row r="11" spans="1:17" ht="14.4" customHeight="1" x14ac:dyDescent="0.3">
      <c r="A11" s="21" t="s">
        <v>56</v>
      </c>
      <c r="B11" s="72">
        <v>121.43684975246001</v>
      </c>
      <c r="C11" s="73">
        <v>10.119737479371</v>
      </c>
      <c r="D11" s="73">
        <v>17.331230000000001</v>
      </c>
      <c r="E11" s="73">
        <v>12.728400000000001</v>
      </c>
      <c r="F11" s="73">
        <v>8.4074600000000004</v>
      </c>
      <c r="G11" s="73">
        <v>7.0034899999990001</v>
      </c>
      <c r="H11" s="73">
        <v>10.429460000000001</v>
      </c>
      <c r="I11" s="73">
        <v>7.6730099999999997</v>
      </c>
      <c r="J11" s="73">
        <v>7.16174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70.734790000000004</v>
      </c>
      <c r="Q11" s="138">
        <v>0.99854072505299996</v>
      </c>
    </row>
    <row r="12" spans="1:17" ht="14.4" customHeight="1" x14ac:dyDescent="0.3">
      <c r="A12" s="21" t="s">
        <v>57</v>
      </c>
      <c r="B12" s="72">
        <v>14.499916119238</v>
      </c>
      <c r="C12" s="73">
        <v>1.2083263432689999</v>
      </c>
      <c r="D12" s="73">
        <v>4.9406564584124654E-324</v>
      </c>
      <c r="E12" s="73">
        <v>0.14363000000000001</v>
      </c>
      <c r="F12" s="73">
        <v>1.1365099999999999</v>
      </c>
      <c r="G12" s="73">
        <v>4.9406564584124654E-324</v>
      </c>
      <c r="H12" s="73">
        <v>4.9406564584124654E-324</v>
      </c>
      <c r="I12" s="73">
        <v>4.9406564584124654E-324</v>
      </c>
      <c r="J12" s="73">
        <v>9.6649999999999991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10.94514</v>
      </c>
      <c r="Q12" s="138">
        <v>1.2940141852239999</v>
      </c>
    </row>
    <row r="13" spans="1:17" ht="14.4" customHeight="1" x14ac:dyDescent="0.3">
      <c r="A13" s="21" t="s">
        <v>58</v>
      </c>
      <c r="B13" s="72">
        <v>22.522095808663</v>
      </c>
      <c r="C13" s="73">
        <v>1.8768413173880001</v>
      </c>
      <c r="D13" s="73">
        <v>1.85192</v>
      </c>
      <c r="E13" s="73">
        <v>1.7985100000000001</v>
      </c>
      <c r="F13" s="73">
        <v>8.8299999999999993E-3</v>
      </c>
      <c r="G13" s="73">
        <v>1.73268</v>
      </c>
      <c r="H13" s="73">
        <v>1.0925100000000001</v>
      </c>
      <c r="I13" s="73">
        <v>2.26573</v>
      </c>
      <c r="J13" s="73">
        <v>0.64736000000000005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9.3975399999999993</v>
      </c>
      <c r="Q13" s="138">
        <v>0.71530059672400004</v>
      </c>
    </row>
    <row r="14" spans="1:17" ht="14.4" customHeight="1" x14ac:dyDescent="0.3">
      <c r="A14" s="21" t="s">
        <v>59</v>
      </c>
      <c r="B14" s="72">
        <v>259.55638851803701</v>
      </c>
      <c r="C14" s="73">
        <v>21.629699043169001</v>
      </c>
      <c r="D14" s="73">
        <v>29.651</v>
      </c>
      <c r="E14" s="73">
        <v>24.356999999999999</v>
      </c>
      <c r="F14" s="73">
        <v>25.564</v>
      </c>
      <c r="G14" s="73">
        <v>19.562999999999999</v>
      </c>
      <c r="H14" s="73">
        <v>16.815999999999999</v>
      </c>
      <c r="I14" s="73">
        <v>17.427</v>
      </c>
      <c r="J14" s="73">
        <v>17.556999999999999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150.935</v>
      </c>
      <c r="Q14" s="138">
        <v>0.99687669320299999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38" t="s">
        <v>186</v>
      </c>
    </row>
    <row r="16" spans="1:17" ht="14.4" customHeight="1" x14ac:dyDescent="0.3">
      <c r="A16" s="21" t="s">
        <v>61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38" t="s">
        <v>186</v>
      </c>
    </row>
    <row r="17" spans="1:17" ht="14.4" customHeight="1" x14ac:dyDescent="0.3">
      <c r="A17" s="21" t="s">
        <v>62</v>
      </c>
      <c r="B17" s="72">
        <v>107.24972122446</v>
      </c>
      <c r="C17" s="73">
        <v>8.9374767687040002</v>
      </c>
      <c r="D17" s="73">
        <v>0.73843000000000003</v>
      </c>
      <c r="E17" s="73">
        <v>3.5985399999999998</v>
      </c>
      <c r="F17" s="73">
        <v>3.6360000000000001</v>
      </c>
      <c r="G17" s="73">
        <v>5.4518299999990001</v>
      </c>
      <c r="H17" s="73">
        <v>5.49641</v>
      </c>
      <c r="I17" s="73">
        <v>10.971069999999999</v>
      </c>
      <c r="J17" s="73">
        <v>13.412039999999999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43.304319999999997</v>
      </c>
      <c r="Q17" s="138">
        <v>0.69217874224099996</v>
      </c>
    </row>
    <row r="18" spans="1:17" ht="14.4" customHeight="1" x14ac:dyDescent="0.3">
      <c r="A18" s="21" t="s">
        <v>63</v>
      </c>
      <c r="B18" s="72">
        <v>0</v>
      </c>
      <c r="C18" s="73">
        <v>0</v>
      </c>
      <c r="D18" s="73">
        <v>0.91400000000000003</v>
      </c>
      <c r="E18" s="73">
        <v>4.1239999999999997</v>
      </c>
      <c r="F18" s="73">
        <v>10.882999999999999</v>
      </c>
      <c r="G18" s="73">
        <v>2.8340000000000001</v>
      </c>
      <c r="H18" s="73">
        <v>23.808</v>
      </c>
      <c r="I18" s="73">
        <v>4.9260000000000002</v>
      </c>
      <c r="J18" s="73">
        <v>34.978000000000002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82.466999999999999</v>
      </c>
      <c r="Q18" s="138" t="s">
        <v>186</v>
      </c>
    </row>
    <row r="19" spans="1:17" ht="14.4" customHeight="1" x14ac:dyDescent="0.3">
      <c r="A19" s="21" t="s">
        <v>64</v>
      </c>
      <c r="B19" s="72">
        <v>823.41607044244404</v>
      </c>
      <c r="C19" s="73">
        <v>68.618005870203007</v>
      </c>
      <c r="D19" s="73">
        <v>54.733029999999999</v>
      </c>
      <c r="E19" s="73">
        <v>45.411799999999999</v>
      </c>
      <c r="F19" s="73">
        <v>235.15656000000001</v>
      </c>
      <c r="G19" s="73">
        <v>49.729079999999001</v>
      </c>
      <c r="H19" s="73">
        <v>55.716479</v>
      </c>
      <c r="I19" s="73">
        <v>109.601961</v>
      </c>
      <c r="J19" s="73">
        <v>52.226390000000002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602.57529999999997</v>
      </c>
      <c r="Q19" s="138">
        <v>1.2545130774719999</v>
      </c>
    </row>
    <row r="20" spans="1:17" ht="14.4" customHeight="1" x14ac:dyDescent="0.3">
      <c r="A20" s="21" t="s">
        <v>65</v>
      </c>
      <c r="B20" s="72">
        <v>13788.9962865823</v>
      </c>
      <c r="C20" s="73">
        <v>1149.0830238818601</v>
      </c>
      <c r="D20" s="73">
        <v>1212.4561799999999</v>
      </c>
      <c r="E20" s="73">
        <v>1129.69406</v>
      </c>
      <c r="F20" s="73">
        <v>1142.8534500000001</v>
      </c>
      <c r="G20" s="73">
        <v>1213.0067799999999</v>
      </c>
      <c r="H20" s="73">
        <v>1143.6789900000001</v>
      </c>
      <c r="I20" s="73">
        <v>1650.7788599999999</v>
      </c>
      <c r="J20" s="73">
        <v>1433.96281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8926.4311300000008</v>
      </c>
      <c r="Q20" s="138">
        <v>1.109758320886</v>
      </c>
    </row>
    <row r="21" spans="1:17" ht="14.4" customHeight="1" x14ac:dyDescent="0.3">
      <c r="A21" s="22" t="s">
        <v>66</v>
      </c>
      <c r="B21" s="72">
        <v>2768.9999999998499</v>
      </c>
      <c r="C21" s="73">
        <v>230.74999999998701</v>
      </c>
      <c r="D21" s="73">
        <v>230.22800000000001</v>
      </c>
      <c r="E21" s="73">
        <v>231.697</v>
      </c>
      <c r="F21" s="73">
        <v>235.036</v>
      </c>
      <c r="G21" s="73">
        <v>235.14699999999999</v>
      </c>
      <c r="H21" s="73">
        <v>235.14699999999999</v>
      </c>
      <c r="I21" s="73">
        <v>235.14699999999999</v>
      </c>
      <c r="J21" s="73">
        <v>235.14699999999999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1637.549</v>
      </c>
      <c r="Q21" s="138">
        <v>1.013805293298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17.247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17.247</v>
      </c>
      <c r="Q22" s="138" t="s">
        <v>186</v>
      </c>
    </row>
    <row r="23" spans="1:17" ht="14.4" customHeight="1" x14ac:dyDescent="0.3">
      <c r="A23" s="22" t="s">
        <v>68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38" t="s">
        <v>186</v>
      </c>
    </row>
    <row r="24" spans="1:17" ht="14.4" customHeight="1" x14ac:dyDescent="0.3">
      <c r="A24" s="22" t="s">
        <v>69</v>
      </c>
      <c r="B24" s="72">
        <v>3.6379788070917101E-12</v>
      </c>
      <c r="C24" s="73">
        <v>2.2737367544323201E-13</v>
      </c>
      <c r="D24" s="73">
        <v>4</v>
      </c>
      <c r="E24" s="73">
        <v>13.593299999999999</v>
      </c>
      <c r="F24" s="73">
        <v>8.1999999999999993</v>
      </c>
      <c r="G24" s="73">
        <v>8.829999999999</v>
      </c>
      <c r="H24" s="73">
        <v>4.5</v>
      </c>
      <c r="I24" s="73">
        <v>3</v>
      </c>
      <c r="J24" s="73">
        <v>4.0000000000000002E-4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42.123700000001001</v>
      </c>
      <c r="Q24" s="138" t="s">
        <v>186</v>
      </c>
    </row>
    <row r="25" spans="1:17" ht="14.4" customHeight="1" x14ac:dyDescent="0.3">
      <c r="A25" s="23" t="s">
        <v>70</v>
      </c>
      <c r="B25" s="75">
        <v>20216.6849573291</v>
      </c>
      <c r="C25" s="76">
        <v>1684.7237464441</v>
      </c>
      <c r="D25" s="76">
        <v>1775.29784</v>
      </c>
      <c r="E25" s="76">
        <v>1619.32086</v>
      </c>
      <c r="F25" s="76">
        <v>1779.17995</v>
      </c>
      <c r="G25" s="76">
        <v>1699.3837599999999</v>
      </c>
      <c r="H25" s="76">
        <v>1741.2819689999999</v>
      </c>
      <c r="I25" s="76">
        <v>2205.3493010000002</v>
      </c>
      <c r="J25" s="76">
        <v>1927.8883699999999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12747.70205</v>
      </c>
      <c r="Q25" s="139">
        <v>1.0809489073209999</v>
      </c>
    </row>
    <row r="26" spans="1:17" ht="14.4" customHeight="1" x14ac:dyDescent="0.3">
      <c r="A26" s="21" t="s">
        <v>71</v>
      </c>
      <c r="B26" s="72">
        <v>2362.0921578286202</v>
      </c>
      <c r="C26" s="73">
        <v>196.84101315238499</v>
      </c>
      <c r="D26" s="73">
        <v>165.91222999999999</v>
      </c>
      <c r="E26" s="73">
        <v>142.94655</v>
      </c>
      <c r="F26" s="73">
        <v>145.64794000000001</v>
      </c>
      <c r="G26" s="73">
        <v>159.61847</v>
      </c>
      <c r="H26" s="73">
        <v>204.07216</v>
      </c>
      <c r="I26" s="73">
        <v>263.51557000000003</v>
      </c>
      <c r="J26" s="73">
        <v>191.70124000000001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1273.41416</v>
      </c>
      <c r="Q26" s="138">
        <v>0.92417888761099998</v>
      </c>
    </row>
    <row r="27" spans="1:17" ht="14.4" customHeight="1" x14ac:dyDescent="0.3">
      <c r="A27" s="24" t="s">
        <v>72</v>
      </c>
      <c r="B27" s="75">
        <v>22578.777115157802</v>
      </c>
      <c r="C27" s="76">
        <v>1881.5647595964799</v>
      </c>
      <c r="D27" s="76">
        <v>1941.2100700000001</v>
      </c>
      <c r="E27" s="76">
        <v>1762.2674099999999</v>
      </c>
      <c r="F27" s="76">
        <v>1924.82789</v>
      </c>
      <c r="G27" s="76">
        <v>1859.0022300000001</v>
      </c>
      <c r="H27" s="76">
        <v>1945.3541290000001</v>
      </c>
      <c r="I27" s="76">
        <v>2468.8648710000002</v>
      </c>
      <c r="J27" s="76">
        <v>2119.58961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14021.11621</v>
      </c>
      <c r="Q27" s="139">
        <v>1.0645483187389999</v>
      </c>
    </row>
    <row r="28" spans="1:17" ht="14.4" customHeight="1" x14ac:dyDescent="0.3">
      <c r="A28" s="22" t="s">
        <v>73</v>
      </c>
      <c r="B28" s="72">
        <v>175.875105956667</v>
      </c>
      <c r="C28" s="73">
        <v>14.656258829722001</v>
      </c>
      <c r="D28" s="73">
        <v>26.279900000000001</v>
      </c>
      <c r="E28" s="73">
        <v>23.554659999999998</v>
      </c>
      <c r="F28" s="73">
        <v>31.185600000000001</v>
      </c>
      <c r="G28" s="73">
        <v>68.925759999999997</v>
      </c>
      <c r="H28" s="73">
        <v>16.75872</v>
      </c>
      <c r="I28" s="73">
        <v>22.810880000000001</v>
      </c>
      <c r="J28" s="73">
        <v>87.202240000000003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276.71776</v>
      </c>
      <c r="Q28" s="138">
        <v>2.6972168703279999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38" t="s">
        <v>186</v>
      </c>
    </row>
    <row r="30" spans="1:17" ht="14.4" customHeight="1" x14ac:dyDescent="0.3">
      <c r="A30" s="22" t="s">
        <v>75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38">
        <v>0</v>
      </c>
    </row>
    <row r="31" spans="1:17" ht="14.4" customHeight="1" thickBot="1" x14ac:dyDescent="0.35">
      <c r="A31" s="25" t="s">
        <v>76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17.247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17.247</v>
      </c>
      <c r="Q31" s="140" t="s">
        <v>186</v>
      </c>
    </row>
    <row r="32" spans="1:17" ht="14.4" customHeight="1" x14ac:dyDescent="0.3">
      <c r="A32" s="198" t="s">
        <v>77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ht="14.4" customHeight="1" x14ac:dyDescent="0.3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ht="14.4" customHeight="1" x14ac:dyDescent="0.3">
      <c r="A34" s="198" t="s">
        <v>78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ht="14.4" customHeight="1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2"/>
      <c r="Q36" s="19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3" t="s">
        <v>79</v>
      </c>
      <c r="B1" s="193"/>
      <c r="C1" s="193"/>
      <c r="D1" s="193"/>
      <c r="E1" s="193"/>
      <c r="F1" s="193"/>
      <c r="G1" s="193"/>
      <c r="H1" s="199"/>
      <c r="I1" s="199"/>
      <c r="J1" s="199"/>
      <c r="K1" s="199"/>
    </row>
    <row r="2" spans="1:11" s="81" customFormat="1" ht="14.4" customHeight="1" thickBot="1" x14ac:dyDescent="0.35">
      <c r="A2" s="258" t="s">
        <v>185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5"/>
      <c r="B3" s="194" t="s">
        <v>80</v>
      </c>
      <c r="C3" s="195"/>
      <c r="D3" s="195"/>
      <c r="E3" s="195"/>
      <c r="F3" s="202" t="s">
        <v>81</v>
      </c>
      <c r="G3" s="195"/>
      <c r="H3" s="195"/>
      <c r="I3" s="195"/>
      <c r="J3" s="195"/>
      <c r="K3" s="203"/>
    </row>
    <row r="4" spans="1:11" ht="14.4" customHeight="1" x14ac:dyDescent="0.3">
      <c r="A4" s="116"/>
      <c r="B4" s="200"/>
      <c r="C4" s="201"/>
      <c r="D4" s="201"/>
      <c r="E4" s="201"/>
      <c r="F4" s="204" t="s">
        <v>125</v>
      </c>
      <c r="G4" s="206" t="s">
        <v>82</v>
      </c>
      <c r="H4" s="59" t="s">
        <v>173</v>
      </c>
      <c r="I4" s="204" t="s">
        <v>83</v>
      </c>
      <c r="J4" s="206" t="s">
        <v>84</v>
      </c>
      <c r="K4" s="207" t="s">
        <v>85</v>
      </c>
    </row>
    <row r="5" spans="1:11" ht="42" thickBot="1" x14ac:dyDescent="0.35">
      <c r="A5" s="117"/>
      <c r="B5" s="30" t="s">
        <v>126</v>
      </c>
      <c r="C5" s="31" t="s">
        <v>86</v>
      </c>
      <c r="D5" s="32" t="s">
        <v>87</v>
      </c>
      <c r="E5" s="32" t="s">
        <v>88</v>
      </c>
      <c r="F5" s="205"/>
      <c r="G5" s="205"/>
      <c r="H5" s="31" t="s">
        <v>89</v>
      </c>
      <c r="I5" s="205"/>
      <c r="J5" s="205"/>
      <c r="K5" s="208"/>
    </row>
    <row r="6" spans="1:11" ht="14.4" customHeight="1" thickBot="1" x14ac:dyDescent="0.35">
      <c r="A6" s="277" t="s">
        <v>188</v>
      </c>
      <c r="B6" s="259">
        <v>19499.970845884101</v>
      </c>
      <c r="C6" s="259">
        <v>19988.995269999999</v>
      </c>
      <c r="D6" s="260">
        <v>489.024424115854</v>
      </c>
      <c r="E6" s="261">
        <v>1.0250782130889999</v>
      </c>
      <c r="F6" s="259">
        <v>20216.6849573291</v>
      </c>
      <c r="G6" s="260">
        <v>11793.0662251087</v>
      </c>
      <c r="H6" s="262">
        <v>1927.8883699999999</v>
      </c>
      <c r="I6" s="259">
        <v>12747.70205</v>
      </c>
      <c r="J6" s="260">
        <v>954.63582489132898</v>
      </c>
      <c r="K6" s="263">
        <v>0.63055352926999997</v>
      </c>
    </row>
    <row r="7" spans="1:11" ht="14.4" customHeight="1" thickBot="1" x14ac:dyDescent="0.35">
      <c r="A7" s="278" t="s">
        <v>189</v>
      </c>
      <c r="B7" s="259">
        <v>2341.5448490128701</v>
      </c>
      <c r="C7" s="259">
        <v>2121.201</v>
      </c>
      <c r="D7" s="260">
        <v>-220.343849012871</v>
      </c>
      <c r="E7" s="261">
        <v>0.90589808727900001</v>
      </c>
      <c r="F7" s="259">
        <v>2728.0228790801002</v>
      </c>
      <c r="G7" s="260">
        <v>1591.34667946339</v>
      </c>
      <c r="H7" s="262">
        <v>158.16212999999999</v>
      </c>
      <c r="I7" s="259">
        <v>1396.0050000000001</v>
      </c>
      <c r="J7" s="260">
        <v>-195.341679463394</v>
      </c>
      <c r="K7" s="263">
        <v>0.51172774638499996</v>
      </c>
    </row>
    <row r="8" spans="1:11" ht="14.4" customHeight="1" thickBot="1" x14ac:dyDescent="0.35">
      <c r="A8" s="279" t="s">
        <v>190</v>
      </c>
      <c r="B8" s="259">
        <v>2085.4530144324499</v>
      </c>
      <c r="C8" s="259">
        <v>1867.9939999999999</v>
      </c>
      <c r="D8" s="260">
        <v>-217.459014432456</v>
      </c>
      <c r="E8" s="261">
        <v>0.89572576657000003</v>
      </c>
      <c r="F8" s="259">
        <v>2468.4664905620698</v>
      </c>
      <c r="G8" s="260">
        <v>1439.9387861612099</v>
      </c>
      <c r="H8" s="262">
        <v>140.60513</v>
      </c>
      <c r="I8" s="259">
        <v>1245.07</v>
      </c>
      <c r="J8" s="260">
        <v>-194.868786161206</v>
      </c>
      <c r="K8" s="263">
        <v>0.50439007568399996</v>
      </c>
    </row>
    <row r="9" spans="1:11" ht="14.4" customHeight="1" thickBot="1" x14ac:dyDescent="0.35">
      <c r="A9" s="280" t="s">
        <v>191</v>
      </c>
      <c r="B9" s="264">
        <v>4.9406564584124654E-324</v>
      </c>
      <c r="C9" s="264">
        <v>4.9406564584124654E-324</v>
      </c>
      <c r="D9" s="265">
        <v>0</v>
      </c>
      <c r="E9" s="266">
        <v>1</v>
      </c>
      <c r="F9" s="264">
        <v>4.9406564584124654E-324</v>
      </c>
      <c r="G9" s="265">
        <v>0</v>
      </c>
      <c r="H9" s="267">
        <v>4.0000000000000002E-4</v>
      </c>
      <c r="I9" s="264">
        <v>4.0000000000000002E-4</v>
      </c>
      <c r="J9" s="265">
        <v>4.0000000000000002E-4</v>
      </c>
      <c r="K9" s="268" t="s">
        <v>192</v>
      </c>
    </row>
    <row r="10" spans="1:11" ht="14.4" customHeight="1" thickBot="1" x14ac:dyDescent="0.35">
      <c r="A10" s="281" t="s">
        <v>193</v>
      </c>
      <c r="B10" s="259">
        <v>4.9406564584124654E-324</v>
      </c>
      <c r="C10" s="259">
        <v>4.9406564584124654E-324</v>
      </c>
      <c r="D10" s="260">
        <v>0</v>
      </c>
      <c r="E10" s="261">
        <v>1</v>
      </c>
      <c r="F10" s="259">
        <v>4.9406564584124654E-324</v>
      </c>
      <c r="G10" s="260">
        <v>0</v>
      </c>
      <c r="H10" s="262">
        <v>4.0000000000000002E-4</v>
      </c>
      <c r="I10" s="259">
        <v>4.0000000000000002E-4</v>
      </c>
      <c r="J10" s="260">
        <v>4.0000000000000002E-4</v>
      </c>
      <c r="K10" s="269" t="s">
        <v>192</v>
      </c>
    </row>
    <row r="11" spans="1:11" ht="14.4" customHeight="1" thickBot="1" x14ac:dyDescent="0.35">
      <c r="A11" s="280" t="s">
        <v>194</v>
      </c>
      <c r="B11" s="264">
        <v>89.051454638107998</v>
      </c>
      <c r="C11" s="264">
        <v>91.077150000000003</v>
      </c>
      <c r="D11" s="265">
        <v>2.0256953618910001</v>
      </c>
      <c r="E11" s="266">
        <v>1.0227474707749999</v>
      </c>
      <c r="F11" s="264">
        <v>88.444601140076998</v>
      </c>
      <c r="G11" s="265">
        <v>51.592683998378</v>
      </c>
      <c r="H11" s="267">
        <v>8.03111</v>
      </c>
      <c r="I11" s="264">
        <v>53.401470000000003</v>
      </c>
      <c r="J11" s="265">
        <v>1.808786001621</v>
      </c>
      <c r="K11" s="270">
        <v>0.60378439510799997</v>
      </c>
    </row>
    <row r="12" spans="1:11" ht="14.4" customHeight="1" thickBot="1" x14ac:dyDescent="0.35">
      <c r="A12" s="281" t="s">
        <v>195</v>
      </c>
      <c r="B12" s="259">
        <v>87.051414758532999</v>
      </c>
      <c r="C12" s="259">
        <v>83.640010000000004</v>
      </c>
      <c r="D12" s="260">
        <v>-3.4114047585330001</v>
      </c>
      <c r="E12" s="261">
        <v>0.96081161037899998</v>
      </c>
      <c r="F12" s="259">
        <v>85.999838105546999</v>
      </c>
      <c r="G12" s="260">
        <v>50.166572228235999</v>
      </c>
      <c r="H12" s="262">
        <v>8.03111</v>
      </c>
      <c r="I12" s="259">
        <v>50.517539999999997</v>
      </c>
      <c r="J12" s="260">
        <v>0.35096777176299998</v>
      </c>
      <c r="K12" s="263">
        <v>0.587414361617</v>
      </c>
    </row>
    <row r="13" spans="1:11" ht="14.4" customHeight="1" thickBot="1" x14ac:dyDescent="0.35">
      <c r="A13" s="281" t="s">
        <v>196</v>
      </c>
      <c r="B13" s="259">
        <v>4.9406564584124654E-324</v>
      </c>
      <c r="C13" s="259">
        <v>0.40994000000000003</v>
      </c>
      <c r="D13" s="260">
        <v>0.40994000000000003</v>
      </c>
      <c r="E13" s="271" t="s">
        <v>192</v>
      </c>
      <c r="F13" s="259">
        <v>0.39764808784900002</v>
      </c>
      <c r="G13" s="260">
        <v>0.231961384578</v>
      </c>
      <c r="H13" s="262">
        <v>4.9406564584124654E-324</v>
      </c>
      <c r="I13" s="259">
        <v>0.22677</v>
      </c>
      <c r="J13" s="260">
        <v>-5.1913845779999997E-3</v>
      </c>
      <c r="K13" s="263">
        <v>0.57027811003999995</v>
      </c>
    </row>
    <row r="14" spans="1:11" ht="14.4" customHeight="1" thickBot="1" x14ac:dyDescent="0.35">
      <c r="A14" s="281" t="s">
        <v>197</v>
      </c>
      <c r="B14" s="259">
        <v>2.0000398795750001</v>
      </c>
      <c r="C14" s="259">
        <v>7.0271999999999997</v>
      </c>
      <c r="D14" s="260">
        <v>5.027160120424</v>
      </c>
      <c r="E14" s="261">
        <v>3.5135299409590002</v>
      </c>
      <c r="F14" s="259">
        <v>2.0471149466790002</v>
      </c>
      <c r="G14" s="260">
        <v>1.194150385563</v>
      </c>
      <c r="H14" s="262">
        <v>4.9406564584124654E-324</v>
      </c>
      <c r="I14" s="259">
        <v>2.6571600000000002</v>
      </c>
      <c r="J14" s="260">
        <v>1.4630096144360001</v>
      </c>
      <c r="K14" s="263">
        <v>1.2980023443769999</v>
      </c>
    </row>
    <row r="15" spans="1:11" ht="14.4" customHeight="1" thickBot="1" x14ac:dyDescent="0.35">
      <c r="A15" s="280" t="s">
        <v>198</v>
      </c>
      <c r="B15" s="264">
        <v>1779.06537288041</v>
      </c>
      <c r="C15" s="264">
        <v>1601.6347499999999</v>
      </c>
      <c r="D15" s="265">
        <v>-177.43062288041</v>
      </c>
      <c r="E15" s="266">
        <v>0.900267508105</v>
      </c>
      <c r="F15" s="264">
        <v>2221.5630277416299</v>
      </c>
      <c r="G15" s="265">
        <v>1295.9117661826201</v>
      </c>
      <c r="H15" s="267">
        <v>115.09952</v>
      </c>
      <c r="I15" s="264">
        <v>1100.5906600000001</v>
      </c>
      <c r="J15" s="265">
        <v>-195.32110618261601</v>
      </c>
      <c r="K15" s="270">
        <v>0.49541275500900001</v>
      </c>
    </row>
    <row r="16" spans="1:11" ht="14.4" customHeight="1" thickBot="1" x14ac:dyDescent="0.35">
      <c r="A16" s="281" t="s">
        <v>199</v>
      </c>
      <c r="B16" s="259">
        <v>1325.8754401675001</v>
      </c>
      <c r="C16" s="259">
        <v>1362.23287</v>
      </c>
      <c r="D16" s="260">
        <v>36.357429832497999</v>
      </c>
      <c r="E16" s="261">
        <v>1.0274214520689999</v>
      </c>
      <c r="F16" s="259">
        <v>1882.4983353284899</v>
      </c>
      <c r="G16" s="260">
        <v>1098.1240289416201</v>
      </c>
      <c r="H16" s="262">
        <v>97.069659999999999</v>
      </c>
      <c r="I16" s="259">
        <v>926.87769000000003</v>
      </c>
      <c r="J16" s="260">
        <v>-171.246338941619</v>
      </c>
      <c r="K16" s="263">
        <v>0.49236574216500001</v>
      </c>
    </row>
    <row r="17" spans="1:11" ht="14.4" customHeight="1" thickBot="1" x14ac:dyDescent="0.35">
      <c r="A17" s="281" t="s">
        <v>200</v>
      </c>
      <c r="B17" s="259">
        <v>103.333353778179</v>
      </c>
      <c r="C17" s="259">
        <v>122.9551</v>
      </c>
      <c r="D17" s="260">
        <v>19.621746221820999</v>
      </c>
      <c r="E17" s="261">
        <v>1.1898878290920001</v>
      </c>
      <c r="F17" s="259">
        <v>99.974946737918998</v>
      </c>
      <c r="G17" s="260">
        <v>58.318718930453002</v>
      </c>
      <c r="H17" s="262">
        <v>8.0655999999999999</v>
      </c>
      <c r="I17" s="259">
        <v>58.804090000000002</v>
      </c>
      <c r="J17" s="260">
        <v>0.48537106954600001</v>
      </c>
      <c r="K17" s="263">
        <v>0.58818826034600002</v>
      </c>
    </row>
    <row r="18" spans="1:11" ht="14.4" customHeight="1" thickBot="1" x14ac:dyDescent="0.35">
      <c r="A18" s="281" t="s">
        <v>201</v>
      </c>
      <c r="B18" s="259">
        <v>50.189996978002</v>
      </c>
      <c r="C18" s="259">
        <v>25.822839999999999</v>
      </c>
      <c r="D18" s="260">
        <v>-24.367156978002001</v>
      </c>
      <c r="E18" s="261">
        <v>0.51450172454300003</v>
      </c>
      <c r="F18" s="259">
        <v>49.244154737792002</v>
      </c>
      <c r="G18" s="260">
        <v>28.725756930378001</v>
      </c>
      <c r="H18" s="262">
        <v>1.26441</v>
      </c>
      <c r="I18" s="259">
        <v>13.266719999999999</v>
      </c>
      <c r="J18" s="260">
        <v>-15.459036930378</v>
      </c>
      <c r="K18" s="263">
        <v>0.26940700009200003</v>
      </c>
    </row>
    <row r="19" spans="1:11" ht="14.4" customHeight="1" thickBot="1" x14ac:dyDescent="0.35">
      <c r="A19" s="281" t="s">
        <v>202</v>
      </c>
      <c r="B19" s="259">
        <v>269.66658376306202</v>
      </c>
      <c r="C19" s="259">
        <v>55.611319999999999</v>
      </c>
      <c r="D19" s="260">
        <v>-214.05526376306199</v>
      </c>
      <c r="E19" s="261">
        <v>0.20622251086400001</v>
      </c>
      <c r="F19" s="259">
        <v>159.42202992537099</v>
      </c>
      <c r="G19" s="260">
        <v>92.996184123131997</v>
      </c>
      <c r="H19" s="262">
        <v>5.7826500000000003</v>
      </c>
      <c r="I19" s="259">
        <v>89.239419999999996</v>
      </c>
      <c r="J19" s="260">
        <v>-3.7567641231320001</v>
      </c>
      <c r="K19" s="263">
        <v>0.55976843377100005</v>
      </c>
    </row>
    <row r="20" spans="1:11" ht="14.4" customHeight="1" thickBot="1" x14ac:dyDescent="0.35">
      <c r="A20" s="281" t="s">
        <v>203</v>
      </c>
      <c r="B20" s="259">
        <v>4.9406564584124654E-324</v>
      </c>
      <c r="C20" s="259">
        <v>7.6899999999999996E-2</v>
      </c>
      <c r="D20" s="260">
        <v>7.6899999999999996E-2</v>
      </c>
      <c r="E20" s="271" t="s">
        <v>192</v>
      </c>
      <c r="F20" s="259">
        <v>0</v>
      </c>
      <c r="G20" s="260">
        <v>0</v>
      </c>
      <c r="H20" s="262">
        <v>4.9406564584124654E-324</v>
      </c>
      <c r="I20" s="259">
        <v>3.4584595208887258E-323</v>
      </c>
      <c r="J20" s="260">
        <v>3.4584595208887258E-323</v>
      </c>
      <c r="K20" s="269" t="s">
        <v>186</v>
      </c>
    </row>
    <row r="21" spans="1:11" ht="14.4" customHeight="1" thickBot="1" x14ac:dyDescent="0.35">
      <c r="A21" s="281" t="s">
        <v>204</v>
      </c>
      <c r="B21" s="259">
        <v>23.999998554931999</v>
      </c>
      <c r="C21" s="259">
        <v>22.25611</v>
      </c>
      <c r="D21" s="260">
        <v>-1.743888554932</v>
      </c>
      <c r="E21" s="261">
        <v>0.92733797250200001</v>
      </c>
      <c r="F21" s="259">
        <v>21.802429111466999</v>
      </c>
      <c r="G21" s="260">
        <v>12.718083648356</v>
      </c>
      <c r="H21" s="262">
        <v>1.2135</v>
      </c>
      <c r="I21" s="259">
        <v>3.9369999999999998</v>
      </c>
      <c r="J21" s="260">
        <v>-8.7810836483560006</v>
      </c>
      <c r="K21" s="263">
        <v>0.18057620918600001</v>
      </c>
    </row>
    <row r="22" spans="1:11" ht="14.4" customHeight="1" thickBot="1" x14ac:dyDescent="0.35">
      <c r="A22" s="281" t="s">
        <v>205</v>
      </c>
      <c r="B22" s="259">
        <v>5.9999996387329997</v>
      </c>
      <c r="C22" s="259">
        <v>12.67961</v>
      </c>
      <c r="D22" s="260">
        <v>6.6796103612659996</v>
      </c>
      <c r="E22" s="261">
        <v>2.1132684605750001</v>
      </c>
      <c r="F22" s="259">
        <v>8.6211319005880007</v>
      </c>
      <c r="G22" s="260">
        <v>5.0289936086760001</v>
      </c>
      <c r="H22" s="262">
        <v>1.7037</v>
      </c>
      <c r="I22" s="259">
        <v>8.4657400000000003</v>
      </c>
      <c r="J22" s="260">
        <v>3.4367463913230001</v>
      </c>
      <c r="K22" s="263">
        <v>0.98197546419799997</v>
      </c>
    </row>
    <row r="23" spans="1:11" ht="14.4" customHeight="1" thickBot="1" x14ac:dyDescent="0.35">
      <c r="A23" s="280" t="s">
        <v>206</v>
      </c>
      <c r="B23" s="264">
        <v>150.681590927287</v>
      </c>
      <c r="C23" s="264">
        <v>130.81746999999999</v>
      </c>
      <c r="D23" s="265">
        <v>-19.864120927285999</v>
      </c>
      <c r="E23" s="266">
        <v>0.86817154766500004</v>
      </c>
      <c r="F23" s="264">
        <v>121.43684975246001</v>
      </c>
      <c r="G23" s="265">
        <v>70.838162355601</v>
      </c>
      <c r="H23" s="267">
        <v>7.16174</v>
      </c>
      <c r="I23" s="264">
        <v>70.734790000000004</v>
      </c>
      <c r="J23" s="265">
        <v>-0.103372355601</v>
      </c>
      <c r="K23" s="270">
        <v>0.58248208961400005</v>
      </c>
    </row>
    <row r="24" spans="1:11" ht="14.4" customHeight="1" thickBot="1" x14ac:dyDescent="0.35">
      <c r="A24" s="281" t="s">
        <v>207</v>
      </c>
      <c r="B24" s="259">
        <v>38.000037711973</v>
      </c>
      <c r="C24" s="259">
        <v>44.313420000000001</v>
      </c>
      <c r="D24" s="260">
        <v>6.3133822880260002</v>
      </c>
      <c r="E24" s="261">
        <v>1.1661414742759999</v>
      </c>
      <c r="F24" s="259">
        <v>42.001901266691</v>
      </c>
      <c r="G24" s="260">
        <v>24.501109072236002</v>
      </c>
      <c r="H24" s="262">
        <v>0.109</v>
      </c>
      <c r="I24" s="259">
        <v>2.0089999999999999</v>
      </c>
      <c r="J24" s="260">
        <v>-22.492109072236001</v>
      </c>
      <c r="K24" s="263">
        <v>4.7831168099000003E-2</v>
      </c>
    </row>
    <row r="25" spans="1:11" ht="14.4" customHeight="1" thickBot="1" x14ac:dyDescent="0.35">
      <c r="A25" s="281" t="s">
        <v>208</v>
      </c>
      <c r="B25" s="259">
        <v>4.0000797591500001</v>
      </c>
      <c r="C25" s="259">
        <v>2.3828900000000002</v>
      </c>
      <c r="D25" s="260">
        <v>-1.61718975915</v>
      </c>
      <c r="E25" s="261">
        <v>0.59571062165599997</v>
      </c>
      <c r="F25" s="259">
        <v>2.2382350860289999</v>
      </c>
      <c r="G25" s="260">
        <v>1.3056371335170001</v>
      </c>
      <c r="H25" s="262">
        <v>0.21029999999999999</v>
      </c>
      <c r="I25" s="259">
        <v>1.8822399999999999</v>
      </c>
      <c r="J25" s="260">
        <v>0.57660286648199999</v>
      </c>
      <c r="K25" s="263">
        <v>0.8409483042</v>
      </c>
    </row>
    <row r="26" spans="1:11" ht="14.4" customHeight="1" thickBot="1" x14ac:dyDescent="0.35">
      <c r="A26" s="281" t="s">
        <v>209</v>
      </c>
      <c r="B26" s="259">
        <v>14.999999096831999</v>
      </c>
      <c r="C26" s="259">
        <v>12.06757</v>
      </c>
      <c r="D26" s="260">
        <v>-2.9324290968320001</v>
      </c>
      <c r="E26" s="261">
        <v>0.80450471510599997</v>
      </c>
      <c r="F26" s="259">
        <v>8.0559604235559998</v>
      </c>
      <c r="G26" s="260">
        <v>4.699310247074</v>
      </c>
      <c r="H26" s="262">
        <v>0.65824000000000005</v>
      </c>
      <c r="I26" s="259">
        <v>3.1995900000000002</v>
      </c>
      <c r="J26" s="260">
        <v>-1.4997202470740001</v>
      </c>
      <c r="K26" s="263">
        <v>0.39717052117599999</v>
      </c>
    </row>
    <row r="27" spans="1:11" ht="14.4" customHeight="1" thickBot="1" x14ac:dyDescent="0.35">
      <c r="A27" s="281" t="s">
        <v>210</v>
      </c>
      <c r="B27" s="259">
        <v>37.999917711979997</v>
      </c>
      <c r="C27" s="259">
        <v>40.721980000000002</v>
      </c>
      <c r="D27" s="260">
        <v>2.722062288019</v>
      </c>
      <c r="E27" s="261">
        <v>1.0716333732250001</v>
      </c>
      <c r="F27" s="259">
        <v>40.663497180324001</v>
      </c>
      <c r="G27" s="260">
        <v>23.720373355189</v>
      </c>
      <c r="H27" s="262">
        <v>2.6537799999999998</v>
      </c>
      <c r="I27" s="259">
        <v>20.033639999999998</v>
      </c>
      <c r="J27" s="260">
        <v>-3.6867333551889998</v>
      </c>
      <c r="K27" s="263">
        <v>0.49266888952400001</v>
      </c>
    </row>
    <row r="28" spans="1:11" ht="14.4" customHeight="1" thickBot="1" x14ac:dyDescent="0.35">
      <c r="A28" s="281" t="s">
        <v>211</v>
      </c>
      <c r="B28" s="259">
        <v>2.2221598662009998</v>
      </c>
      <c r="C28" s="259">
        <v>5.7538400000000003</v>
      </c>
      <c r="D28" s="260">
        <v>3.5316801337979999</v>
      </c>
      <c r="E28" s="261">
        <v>2.5893006563180001</v>
      </c>
      <c r="F28" s="259">
        <v>5.611225015024</v>
      </c>
      <c r="G28" s="260">
        <v>3.2732145920970002</v>
      </c>
      <c r="H28" s="262">
        <v>4.9406564584124654E-324</v>
      </c>
      <c r="I28" s="259">
        <v>1.34114</v>
      </c>
      <c r="J28" s="260">
        <v>-1.9320745920969999</v>
      </c>
      <c r="K28" s="263">
        <v>0.23901019766699999</v>
      </c>
    </row>
    <row r="29" spans="1:11" ht="14.4" customHeight="1" thickBot="1" x14ac:dyDescent="0.35">
      <c r="A29" s="281" t="s">
        <v>212</v>
      </c>
      <c r="B29" s="259">
        <v>4.9406564584124654E-324</v>
      </c>
      <c r="C29" s="259">
        <v>6.7280000000000006E-2</v>
      </c>
      <c r="D29" s="260">
        <v>6.7280000000000006E-2</v>
      </c>
      <c r="E29" s="271" t="s">
        <v>192</v>
      </c>
      <c r="F29" s="259">
        <v>3.9539959664E-2</v>
      </c>
      <c r="G29" s="260">
        <v>2.3064976470000002E-2</v>
      </c>
      <c r="H29" s="262">
        <v>4.9406564584124654E-324</v>
      </c>
      <c r="I29" s="259">
        <v>5.3350000000000002E-2</v>
      </c>
      <c r="J29" s="260">
        <v>3.0285023529000001E-2</v>
      </c>
      <c r="K29" s="263">
        <v>1.34926794192</v>
      </c>
    </row>
    <row r="30" spans="1:11" ht="14.4" customHeight="1" thickBot="1" x14ac:dyDescent="0.35">
      <c r="A30" s="281" t="s">
        <v>213</v>
      </c>
      <c r="B30" s="259">
        <v>5.9999996387329997</v>
      </c>
      <c r="C30" s="259">
        <v>1.34988</v>
      </c>
      <c r="D30" s="260">
        <v>-4.6501196387329999</v>
      </c>
      <c r="E30" s="261">
        <v>0.224980013546</v>
      </c>
      <c r="F30" s="259">
        <v>1.3603005507629999</v>
      </c>
      <c r="G30" s="260">
        <v>0.79350865461099995</v>
      </c>
      <c r="H30" s="262">
        <v>4.9406564584124654E-324</v>
      </c>
      <c r="I30" s="259">
        <v>3.4584595208887258E-323</v>
      </c>
      <c r="J30" s="260">
        <v>-0.79350865461099995</v>
      </c>
      <c r="K30" s="263">
        <v>2.4703282292062327E-323</v>
      </c>
    </row>
    <row r="31" spans="1:11" ht="14.4" customHeight="1" thickBot="1" x14ac:dyDescent="0.35">
      <c r="A31" s="281" t="s">
        <v>214</v>
      </c>
      <c r="B31" s="259">
        <v>46.459437202623</v>
      </c>
      <c r="C31" s="259">
        <v>24.160609999999998</v>
      </c>
      <c r="D31" s="260">
        <v>-22.298827202622999</v>
      </c>
      <c r="E31" s="261">
        <v>0.52003664819700002</v>
      </c>
      <c r="F31" s="259">
        <v>21.466190270405001</v>
      </c>
      <c r="G31" s="260">
        <v>12.521944324403</v>
      </c>
      <c r="H31" s="262">
        <v>0.35794999999999999</v>
      </c>
      <c r="I31" s="259">
        <v>24.561610000000002</v>
      </c>
      <c r="J31" s="260">
        <v>12.039665675597</v>
      </c>
      <c r="K31" s="263">
        <v>1.144199771389</v>
      </c>
    </row>
    <row r="32" spans="1:11" ht="14.4" customHeight="1" thickBot="1" x14ac:dyDescent="0.35">
      <c r="A32" s="281" t="s">
        <v>215</v>
      </c>
      <c r="B32" s="259">
        <v>4.9406564584124654E-324</v>
      </c>
      <c r="C32" s="259">
        <v>4.9406564584124654E-324</v>
      </c>
      <c r="D32" s="260">
        <v>0</v>
      </c>
      <c r="E32" s="261">
        <v>1</v>
      </c>
      <c r="F32" s="259">
        <v>4.9406564584124654E-324</v>
      </c>
      <c r="G32" s="260">
        <v>0</v>
      </c>
      <c r="H32" s="262">
        <v>3.1724700000000001</v>
      </c>
      <c r="I32" s="259">
        <v>17.654219999999999</v>
      </c>
      <c r="J32" s="260">
        <v>17.654219999999999</v>
      </c>
      <c r="K32" s="269" t="s">
        <v>192</v>
      </c>
    </row>
    <row r="33" spans="1:11" ht="14.4" customHeight="1" thickBot="1" x14ac:dyDescent="0.35">
      <c r="A33" s="280" t="s">
        <v>216</v>
      </c>
      <c r="B33" s="264">
        <v>24.914038499896002</v>
      </c>
      <c r="C33" s="264">
        <v>14.70417</v>
      </c>
      <c r="D33" s="265">
        <v>-10.209868499896</v>
      </c>
      <c r="E33" s="266">
        <v>0.59019616591099999</v>
      </c>
      <c r="F33" s="264">
        <v>14.499916119238</v>
      </c>
      <c r="G33" s="265">
        <v>8.4582844028889994</v>
      </c>
      <c r="H33" s="267">
        <v>9.6649999999999991</v>
      </c>
      <c r="I33" s="264">
        <v>10.94514</v>
      </c>
      <c r="J33" s="265">
        <v>2.4868555971099999</v>
      </c>
      <c r="K33" s="270">
        <v>0.75484160804699996</v>
      </c>
    </row>
    <row r="34" spans="1:11" ht="14.4" customHeight="1" thickBot="1" x14ac:dyDescent="0.35">
      <c r="A34" s="281" t="s">
        <v>217</v>
      </c>
      <c r="B34" s="259">
        <v>2.0000398795750001</v>
      </c>
      <c r="C34" s="259">
        <v>0.33400000000000002</v>
      </c>
      <c r="D34" s="260">
        <v>-1.666039879575</v>
      </c>
      <c r="E34" s="261">
        <v>0.166996670121</v>
      </c>
      <c r="F34" s="259">
        <v>0.23540701576</v>
      </c>
      <c r="G34" s="260">
        <v>0.13732075919299999</v>
      </c>
      <c r="H34" s="262">
        <v>4.9406564584124654E-324</v>
      </c>
      <c r="I34" s="259">
        <v>3.4584595208887258E-323</v>
      </c>
      <c r="J34" s="260">
        <v>-0.13732075919299999</v>
      </c>
      <c r="K34" s="263">
        <v>1.4821969375237396E-322</v>
      </c>
    </row>
    <row r="35" spans="1:11" ht="14.4" customHeight="1" thickBot="1" x14ac:dyDescent="0.35">
      <c r="A35" s="281" t="s">
        <v>218</v>
      </c>
      <c r="B35" s="259">
        <v>20.000038795774</v>
      </c>
      <c r="C35" s="259">
        <v>12.074400000000001</v>
      </c>
      <c r="D35" s="260">
        <v>-7.9256387957739998</v>
      </c>
      <c r="E35" s="261">
        <v>0.60371882891299999</v>
      </c>
      <c r="F35" s="259">
        <v>11.866344165272</v>
      </c>
      <c r="G35" s="260">
        <v>6.9220340964079998</v>
      </c>
      <c r="H35" s="262">
        <v>9.6649999999999991</v>
      </c>
      <c r="I35" s="259">
        <v>10.536</v>
      </c>
      <c r="J35" s="260">
        <v>3.6139659035910001</v>
      </c>
      <c r="K35" s="263">
        <v>0.88788929878099998</v>
      </c>
    </row>
    <row r="36" spans="1:11" ht="14.4" customHeight="1" thickBot="1" x14ac:dyDescent="0.35">
      <c r="A36" s="281" t="s">
        <v>219</v>
      </c>
      <c r="B36" s="259">
        <v>2.0975998737010002</v>
      </c>
      <c r="C36" s="259">
        <v>2.2957700000000001</v>
      </c>
      <c r="D36" s="260">
        <v>0.19817012629799999</v>
      </c>
      <c r="E36" s="261">
        <v>1.09447470358</v>
      </c>
      <c r="F36" s="259">
        <v>2.398164938206</v>
      </c>
      <c r="G36" s="260">
        <v>1.398929547287</v>
      </c>
      <c r="H36" s="262">
        <v>4.9406564584124654E-324</v>
      </c>
      <c r="I36" s="259">
        <v>0.40914</v>
      </c>
      <c r="J36" s="260">
        <v>-0.98978954728699997</v>
      </c>
      <c r="K36" s="263">
        <v>0.17060544647299999</v>
      </c>
    </row>
    <row r="37" spans="1:11" ht="14.4" customHeight="1" thickBot="1" x14ac:dyDescent="0.35">
      <c r="A37" s="280" t="s">
        <v>220</v>
      </c>
      <c r="B37" s="264">
        <v>41.740557486752003</v>
      </c>
      <c r="C37" s="264">
        <v>23.152460000000001</v>
      </c>
      <c r="D37" s="265">
        <v>-18.588097486752002</v>
      </c>
      <c r="E37" s="266">
        <v>0.55467538993300003</v>
      </c>
      <c r="F37" s="264">
        <v>22.522095808663</v>
      </c>
      <c r="G37" s="265">
        <v>13.13788922172</v>
      </c>
      <c r="H37" s="267">
        <v>0.64736000000000005</v>
      </c>
      <c r="I37" s="264">
        <v>9.3975399999999993</v>
      </c>
      <c r="J37" s="265">
        <v>-3.7403492217199998</v>
      </c>
      <c r="K37" s="270">
        <v>0.41725868142200001</v>
      </c>
    </row>
    <row r="38" spans="1:11" ht="14.4" customHeight="1" thickBot="1" x14ac:dyDescent="0.35">
      <c r="A38" s="281" t="s">
        <v>221</v>
      </c>
      <c r="B38" s="259">
        <v>18.999958855989998</v>
      </c>
      <c r="C38" s="259">
        <v>8.2683700000000009</v>
      </c>
      <c r="D38" s="260">
        <v>-10.731588855989999</v>
      </c>
      <c r="E38" s="261">
        <v>0.43517831078800001</v>
      </c>
      <c r="F38" s="259">
        <v>7.7591193320120002</v>
      </c>
      <c r="G38" s="260">
        <v>4.5261529436729999</v>
      </c>
      <c r="H38" s="262">
        <v>0.64736000000000005</v>
      </c>
      <c r="I38" s="259">
        <v>2.9393899999999999</v>
      </c>
      <c r="J38" s="260">
        <v>-1.586762943673</v>
      </c>
      <c r="K38" s="263">
        <v>0.37883036388800001</v>
      </c>
    </row>
    <row r="39" spans="1:11" ht="14.4" customHeight="1" thickBot="1" x14ac:dyDescent="0.35">
      <c r="A39" s="281" t="s">
        <v>222</v>
      </c>
      <c r="B39" s="259">
        <v>22.740598630762001</v>
      </c>
      <c r="C39" s="259">
        <v>14.88409</v>
      </c>
      <c r="D39" s="260">
        <v>-7.8565086307619998</v>
      </c>
      <c r="E39" s="261">
        <v>0.65451619113699999</v>
      </c>
      <c r="F39" s="259">
        <v>14.762976476651</v>
      </c>
      <c r="G39" s="260">
        <v>8.6117362780459992</v>
      </c>
      <c r="H39" s="262">
        <v>4.9406564584124654E-324</v>
      </c>
      <c r="I39" s="259">
        <v>6.4581499999999998</v>
      </c>
      <c r="J39" s="260">
        <v>-2.1535862780459998</v>
      </c>
      <c r="K39" s="263">
        <v>0.43745582133799998</v>
      </c>
    </row>
    <row r="40" spans="1:11" ht="14.4" customHeight="1" thickBot="1" x14ac:dyDescent="0.35">
      <c r="A40" s="280" t="s">
        <v>223</v>
      </c>
      <c r="B40" s="264">
        <v>4.9406564584124654E-324</v>
      </c>
      <c r="C40" s="264">
        <v>6.6079999999999997</v>
      </c>
      <c r="D40" s="265">
        <v>6.6079999999999997</v>
      </c>
      <c r="E40" s="272" t="s">
        <v>192</v>
      </c>
      <c r="F40" s="264">
        <v>0</v>
      </c>
      <c r="G40" s="265">
        <v>0</v>
      </c>
      <c r="H40" s="267">
        <v>4.9406564584124654E-324</v>
      </c>
      <c r="I40" s="264">
        <v>3.4584595208887258E-323</v>
      </c>
      <c r="J40" s="265">
        <v>3.4584595208887258E-323</v>
      </c>
      <c r="K40" s="268" t="s">
        <v>186</v>
      </c>
    </row>
    <row r="41" spans="1:11" ht="14.4" customHeight="1" thickBot="1" x14ac:dyDescent="0.35">
      <c r="A41" s="281" t="s">
        <v>224</v>
      </c>
      <c r="B41" s="259">
        <v>4.9406564584124654E-324</v>
      </c>
      <c r="C41" s="259">
        <v>6.6079999999999997</v>
      </c>
      <c r="D41" s="260">
        <v>6.6079999999999997</v>
      </c>
      <c r="E41" s="271" t="s">
        <v>192</v>
      </c>
      <c r="F41" s="259">
        <v>0</v>
      </c>
      <c r="G41" s="260">
        <v>0</v>
      </c>
      <c r="H41" s="262">
        <v>4.9406564584124654E-324</v>
      </c>
      <c r="I41" s="259">
        <v>3.4584595208887258E-323</v>
      </c>
      <c r="J41" s="260">
        <v>3.4584595208887258E-323</v>
      </c>
      <c r="K41" s="269" t="s">
        <v>186</v>
      </c>
    </row>
    <row r="42" spans="1:11" ht="14.4" customHeight="1" thickBot="1" x14ac:dyDescent="0.35">
      <c r="A42" s="279" t="s">
        <v>59</v>
      </c>
      <c r="B42" s="259">
        <v>256.091834580414</v>
      </c>
      <c r="C42" s="259">
        <v>253.20699999999999</v>
      </c>
      <c r="D42" s="260">
        <v>-2.884834580413</v>
      </c>
      <c r="E42" s="261">
        <v>0.98873515594399997</v>
      </c>
      <c r="F42" s="259">
        <v>259.55638851803701</v>
      </c>
      <c r="G42" s="260">
        <v>151.407893302188</v>
      </c>
      <c r="H42" s="262">
        <v>17.556999999999999</v>
      </c>
      <c r="I42" s="259">
        <v>150.935</v>
      </c>
      <c r="J42" s="260">
        <v>-0.47289330218800002</v>
      </c>
      <c r="K42" s="263">
        <v>0.58151140436799997</v>
      </c>
    </row>
    <row r="43" spans="1:11" ht="14.4" customHeight="1" thickBot="1" x14ac:dyDescent="0.35">
      <c r="A43" s="280" t="s">
        <v>225</v>
      </c>
      <c r="B43" s="264">
        <v>256.091834580414</v>
      </c>
      <c r="C43" s="264">
        <v>253.20699999999999</v>
      </c>
      <c r="D43" s="265">
        <v>-2.884834580413</v>
      </c>
      <c r="E43" s="266">
        <v>0.98873515594399997</v>
      </c>
      <c r="F43" s="264">
        <v>259.55638851803701</v>
      </c>
      <c r="G43" s="265">
        <v>151.407893302188</v>
      </c>
      <c r="H43" s="267">
        <v>17.556999999999999</v>
      </c>
      <c r="I43" s="264">
        <v>150.935</v>
      </c>
      <c r="J43" s="265">
        <v>-0.47289330218800002</v>
      </c>
      <c r="K43" s="270">
        <v>0.58151140436799997</v>
      </c>
    </row>
    <row r="44" spans="1:11" ht="14.4" customHeight="1" thickBot="1" x14ac:dyDescent="0.35">
      <c r="A44" s="281" t="s">
        <v>226</v>
      </c>
      <c r="B44" s="259">
        <v>69.090835839959993</v>
      </c>
      <c r="C44" s="259">
        <v>74.837999999999994</v>
      </c>
      <c r="D44" s="260">
        <v>5.7471641600390004</v>
      </c>
      <c r="E44" s="261">
        <v>1.083182727349</v>
      </c>
      <c r="F44" s="259">
        <v>73.544772511204002</v>
      </c>
      <c r="G44" s="260">
        <v>42.901117298202003</v>
      </c>
      <c r="H44" s="262">
        <v>6.8879999999999999</v>
      </c>
      <c r="I44" s="259">
        <v>43.451999999999998</v>
      </c>
      <c r="J44" s="260">
        <v>0.55088270179700005</v>
      </c>
      <c r="K44" s="263">
        <v>0.59082377327799995</v>
      </c>
    </row>
    <row r="45" spans="1:11" ht="14.4" customHeight="1" thickBot="1" x14ac:dyDescent="0.35">
      <c r="A45" s="281" t="s">
        <v>227</v>
      </c>
      <c r="B45" s="259">
        <v>77.999995303529005</v>
      </c>
      <c r="C45" s="259">
        <v>80.296999999999997</v>
      </c>
      <c r="D45" s="260">
        <v>2.2970046964700002</v>
      </c>
      <c r="E45" s="261">
        <v>1.0294487799330001</v>
      </c>
      <c r="F45" s="259">
        <v>78.003352435707995</v>
      </c>
      <c r="G45" s="260">
        <v>45.501955587495999</v>
      </c>
      <c r="H45" s="262">
        <v>7.08</v>
      </c>
      <c r="I45" s="259">
        <v>46.884999999999998</v>
      </c>
      <c r="J45" s="260">
        <v>1.3830444125029999</v>
      </c>
      <c r="K45" s="263">
        <v>0.60106390989500003</v>
      </c>
    </row>
    <row r="46" spans="1:11" ht="14.4" customHeight="1" thickBot="1" x14ac:dyDescent="0.35">
      <c r="A46" s="281" t="s">
        <v>228</v>
      </c>
      <c r="B46" s="259">
        <v>109.001003436923</v>
      </c>
      <c r="C46" s="259">
        <v>98.072000000000003</v>
      </c>
      <c r="D46" s="260">
        <v>-10.929003436923001</v>
      </c>
      <c r="E46" s="261">
        <v>0.89973483644800001</v>
      </c>
      <c r="F46" s="259">
        <v>108.008263571123</v>
      </c>
      <c r="G46" s="260">
        <v>63.004820416488002</v>
      </c>
      <c r="H46" s="262">
        <v>3.589</v>
      </c>
      <c r="I46" s="259">
        <v>60.597999999999999</v>
      </c>
      <c r="J46" s="260">
        <v>-2.4068204164879998</v>
      </c>
      <c r="K46" s="263">
        <v>0.56104966413099999</v>
      </c>
    </row>
    <row r="47" spans="1:11" ht="14.4" customHeight="1" thickBot="1" x14ac:dyDescent="0.35">
      <c r="A47" s="282" t="s">
        <v>229</v>
      </c>
      <c r="B47" s="264">
        <v>871.62725751831204</v>
      </c>
      <c r="C47" s="264">
        <v>1040.94013</v>
      </c>
      <c r="D47" s="265">
        <v>169.312872481688</v>
      </c>
      <c r="E47" s="266">
        <v>1.1942491713300001</v>
      </c>
      <c r="F47" s="264">
        <v>930.66579166690303</v>
      </c>
      <c r="G47" s="265">
        <v>542.88837847236005</v>
      </c>
      <c r="H47" s="267">
        <v>100.61642999999999</v>
      </c>
      <c r="I47" s="264">
        <v>728.34662000000003</v>
      </c>
      <c r="J47" s="265">
        <v>185.45824152764001</v>
      </c>
      <c r="K47" s="270">
        <v>0.78260813550999997</v>
      </c>
    </row>
    <row r="48" spans="1:11" ht="14.4" customHeight="1" thickBot="1" x14ac:dyDescent="0.35">
      <c r="A48" s="279" t="s">
        <v>62</v>
      </c>
      <c r="B48" s="259">
        <v>188.03502867819299</v>
      </c>
      <c r="C48" s="259">
        <v>161.85668999999999</v>
      </c>
      <c r="D48" s="260">
        <v>-26.178338678191999</v>
      </c>
      <c r="E48" s="261">
        <v>0.86077945762399999</v>
      </c>
      <c r="F48" s="259">
        <v>107.24972122446</v>
      </c>
      <c r="G48" s="260">
        <v>62.562337380933997</v>
      </c>
      <c r="H48" s="262">
        <v>13.412039999999999</v>
      </c>
      <c r="I48" s="259">
        <v>43.304319999999997</v>
      </c>
      <c r="J48" s="260">
        <v>-19.258017380934</v>
      </c>
      <c r="K48" s="263">
        <v>0.40377093297299999</v>
      </c>
    </row>
    <row r="49" spans="1:11" ht="14.4" customHeight="1" thickBot="1" x14ac:dyDescent="0.35">
      <c r="A49" s="280" t="s">
        <v>230</v>
      </c>
      <c r="B49" s="264">
        <v>188.03502867819299</v>
      </c>
      <c r="C49" s="264">
        <v>161.85668999999999</v>
      </c>
      <c r="D49" s="265">
        <v>-26.178338678191999</v>
      </c>
      <c r="E49" s="266">
        <v>0.86077945762399999</v>
      </c>
      <c r="F49" s="264">
        <v>107.24972122446</v>
      </c>
      <c r="G49" s="265">
        <v>62.562337380933997</v>
      </c>
      <c r="H49" s="267">
        <v>13.412039999999999</v>
      </c>
      <c r="I49" s="264">
        <v>43.304319999999997</v>
      </c>
      <c r="J49" s="265">
        <v>-19.258017380934</v>
      </c>
      <c r="K49" s="270">
        <v>0.40377093297299999</v>
      </c>
    </row>
    <row r="50" spans="1:11" ht="14.4" customHeight="1" thickBot="1" x14ac:dyDescent="0.35">
      <c r="A50" s="281" t="s">
        <v>231</v>
      </c>
      <c r="B50" s="259">
        <v>150.034990966219</v>
      </c>
      <c r="C50" s="259">
        <v>38.3932</v>
      </c>
      <c r="D50" s="260">
        <v>-111.64179096621901</v>
      </c>
      <c r="E50" s="261">
        <v>0.25589497324999999</v>
      </c>
      <c r="F50" s="259">
        <v>32.669930261422003</v>
      </c>
      <c r="G50" s="260">
        <v>19.057459319163002</v>
      </c>
      <c r="H50" s="262">
        <v>8.18</v>
      </c>
      <c r="I50" s="259">
        <v>16.25357</v>
      </c>
      <c r="J50" s="260">
        <v>-2.8038893191629999</v>
      </c>
      <c r="K50" s="263">
        <v>0.497508561234</v>
      </c>
    </row>
    <row r="51" spans="1:11" ht="14.4" customHeight="1" thickBot="1" x14ac:dyDescent="0.35">
      <c r="A51" s="281" t="s">
        <v>232</v>
      </c>
      <c r="B51" s="259">
        <v>4.9406564584124654E-324</v>
      </c>
      <c r="C51" s="259">
        <v>7.2</v>
      </c>
      <c r="D51" s="260">
        <v>7.2</v>
      </c>
      <c r="E51" s="271" t="s">
        <v>192</v>
      </c>
      <c r="F51" s="259">
        <v>0</v>
      </c>
      <c r="G51" s="260">
        <v>0</v>
      </c>
      <c r="H51" s="262">
        <v>4.9406564584124654E-324</v>
      </c>
      <c r="I51" s="259">
        <v>3.4584595208887258E-323</v>
      </c>
      <c r="J51" s="260">
        <v>3.4584595208887258E-323</v>
      </c>
      <c r="K51" s="269" t="s">
        <v>186</v>
      </c>
    </row>
    <row r="52" spans="1:11" ht="14.4" customHeight="1" thickBot="1" x14ac:dyDescent="0.35">
      <c r="A52" s="281" t="s">
        <v>233</v>
      </c>
      <c r="B52" s="259">
        <v>4.9406564584124654E-324</v>
      </c>
      <c r="C52" s="259">
        <v>25.434000000000001</v>
      </c>
      <c r="D52" s="260">
        <v>25.434000000000001</v>
      </c>
      <c r="E52" s="271" t="s">
        <v>192</v>
      </c>
      <c r="F52" s="259">
        <v>21.583872254721001</v>
      </c>
      <c r="G52" s="260">
        <v>12.590592148587</v>
      </c>
      <c r="H52" s="262">
        <v>4.9406564584124654E-324</v>
      </c>
      <c r="I52" s="259">
        <v>3.4584595208887258E-323</v>
      </c>
      <c r="J52" s="260">
        <v>-12.590592148587</v>
      </c>
      <c r="K52" s="263">
        <v>0</v>
      </c>
    </row>
    <row r="53" spans="1:11" ht="14.4" customHeight="1" thickBot="1" x14ac:dyDescent="0.35">
      <c r="A53" s="281" t="s">
        <v>234</v>
      </c>
      <c r="B53" s="259">
        <v>10.000079397883001</v>
      </c>
      <c r="C53" s="259">
        <v>45.037280000000003</v>
      </c>
      <c r="D53" s="260">
        <v>35.037200602116002</v>
      </c>
      <c r="E53" s="261">
        <v>4.5036922416360001</v>
      </c>
      <c r="F53" s="259">
        <v>24.997983976722001</v>
      </c>
      <c r="G53" s="260">
        <v>14.582157319754</v>
      </c>
      <c r="H53" s="262">
        <v>4.9406564584124654E-324</v>
      </c>
      <c r="I53" s="259">
        <v>8.5879799999999999</v>
      </c>
      <c r="J53" s="260">
        <v>-5.9941773197539998</v>
      </c>
      <c r="K53" s="263">
        <v>0.34354690394199999</v>
      </c>
    </row>
    <row r="54" spans="1:11" ht="14.4" customHeight="1" thickBot="1" x14ac:dyDescent="0.35">
      <c r="A54" s="281" t="s">
        <v>235</v>
      </c>
      <c r="B54" s="259">
        <v>27.999958314090001</v>
      </c>
      <c r="C54" s="259">
        <v>45.792209999999997</v>
      </c>
      <c r="D54" s="260">
        <v>17.792251685909999</v>
      </c>
      <c r="E54" s="261">
        <v>1.6354385062400001</v>
      </c>
      <c r="F54" s="259">
        <v>27.997934731592999</v>
      </c>
      <c r="G54" s="260">
        <v>16.332128593429001</v>
      </c>
      <c r="H54" s="262">
        <v>5.2320399999999996</v>
      </c>
      <c r="I54" s="259">
        <v>18.462769999999999</v>
      </c>
      <c r="J54" s="260">
        <v>2.1306414065700001</v>
      </c>
      <c r="K54" s="263">
        <v>0.65943328238300003</v>
      </c>
    </row>
    <row r="55" spans="1:11" ht="14.4" customHeight="1" thickBot="1" x14ac:dyDescent="0.35">
      <c r="A55" s="283" t="s">
        <v>63</v>
      </c>
      <c r="B55" s="264">
        <v>39.999957591555997</v>
      </c>
      <c r="C55" s="264">
        <v>36.44</v>
      </c>
      <c r="D55" s="265">
        <v>-3.559957591556</v>
      </c>
      <c r="E55" s="266">
        <v>0.91100096585300006</v>
      </c>
      <c r="F55" s="264">
        <v>0</v>
      </c>
      <c r="G55" s="265">
        <v>0</v>
      </c>
      <c r="H55" s="267">
        <v>34.978000000000002</v>
      </c>
      <c r="I55" s="264">
        <v>82.466999999999999</v>
      </c>
      <c r="J55" s="265">
        <v>82.466999999999999</v>
      </c>
      <c r="K55" s="268" t="s">
        <v>186</v>
      </c>
    </row>
    <row r="56" spans="1:11" ht="14.4" customHeight="1" thickBot="1" x14ac:dyDescent="0.35">
      <c r="A56" s="280" t="s">
        <v>236</v>
      </c>
      <c r="B56" s="264">
        <v>39.999957591555997</v>
      </c>
      <c r="C56" s="264">
        <v>14.38</v>
      </c>
      <c r="D56" s="265">
        <v>-25.619957591555998</v>
      </c>
      <c r="E56" s="266">
        <v>0.35950038114600003</v>
      </c>
      <c r="F56" s="264">
        <v>0</v>
      </c>
      <c r="G56" s="265">
        <v>0</v>
      </c>
      <c r="H56" s="267">
        <v>4.9406564584124654E-324</v>
      </c>
      <c r="I56" s="264">
        <v>31.978999999999999</v>
      </c>
      <c r="J56" s="265">
        <v>31.978999999999999</v>
      </c>
      <c r="K56" s="268" t="s">
        <v>186</v>
      </c>
    </row>
    <row r="57" spans="1:11" ht="14.4" customHeight="1" thickBot="1" x14ac:dyDescent="0.35">
      <c r="A57" s="281" t="s">
        <v>237</v>
      </c>
      <c r="B57" s="259">
        <v>39.999957591555997</v>
      </c>
      <c r="C57" s="259">
        <v>11.34</v>
      </c>
      <c r="D57" s="260">
        <v>-28.659957591556001</v>
      </c>
      <c r="E57" s="261">
        <v>0.28350030056999997</v>
      </c>
      <c r="F57" s="259">
        <v>0</v>
      </c>
      <c r="G57" s="260">
        <v>0</v>
      </c>
      <c r="H57" s="262">
        <v>4.9406564584124654E-324</v>
      </c>
      <c r="I57" s="259">
        <v>31.579000000000001</v>
      </c>
      <c r="J57" s="260">
        <v>31.579000000000001</v>
      </c>
      <c r="K57" s="269" t="s">
        <v>186</v>
      </c>
    </row>
    <row r="58" spans="1:11" ht="14.4" customHeight="1" thickBot="1" x14ac:dyDescent="0.35">
      <c r="A58" s="281" t="s">
        <v>238</v>
      </c>
      <c r="B58" s="259">
        <v>4.9406564584124654E-324</v>
      </c>
      <c r="C58" s="259">
        <v>3.04</v>
      </c>
      <c r="D58" s="260">
        <v>3.04</v>
      </c>
      <c r="E58" s="271" t="s">
        <v>192</v>
      </c>
      <c r="F58" s="259">
        <v>0</v>
      </c>
      <c r="G58" s="260">
        <v>0</v>
      </c>
      <c r="H58" s="262">
        <v>4.9406564584124654E-324</v>
      </c>
      <c r="I58" s="259">
        <v>0.4</v>
      </c>
      <c r="J58" s="260">
        <v>0.4</v>
      </c>
      <c r="K58" s="269" t="s">
        <v>186</v>
      </c>
    </row>
    <row r="59" spans="1:11" ht="14.4" customHeight="1" thickBot="1" x14ac:dyDescent="0.35">
      <c r="A59" s="280" t="s">
        <v>239</v>
      </c>
      <c r="B59" s="264">
        <v>4.9406564584124654E-324</v>
      </c>
      <c r="C59" s="264">
        <v>22.06</v>
      </c>
      <c r="D59" s="265">
        <v>22.06</v>
      </c>
      <c r="E59" s="272" t="s">
        <v>192</v>
      </c>
      <c r="F59" s="264">
        <v>0</v>
      </c>
      <c r="G59" s="265">
        <v>0</v>
      </c>
      <c r="H59" s="267">
        <v>34.978000000000002</v>
      </c>
      <c r="I59" s="264">
        <v>50.488</v>
      </c>
      <c r="J59" s="265">
        <v>50.488</v>
      </c>
      <c r="K59" s="268" t="s">
        <v>186</v>
      </c>
    </row>
    <row r="60" spans="1:11" ht="14.4" customHeight="1" thickBot="1" x14ac:dyDescent="0.35">
      <c r="A60" s="281" t="s">
        <v>240</v>
      </c>
      <c r="B60" s="259">
        <v>4.9406564584124654E-324</v>
      </c>
      <c r="C60" s="259">
        <v>22.06</v>
      </c>
      <c r="D60" s="260">
        <v>22.06</v>
      </c>
      <c r="E60" s="271" t="s">
        <v>192</v>
      </c>
      <c r="F60" s="259">
        <v>0</v>
      </c>
      <c r="G60" s="260">
        <v>0</v>
      </c>
      <c r="H60" s="262">
        <v>34.978000000000002</v>
      </c>
      <c r="I60" s="259">
        <v>50.488</v>
      </c>
      <c r="J60" s="260">
        <v>50.488</v>
      </c>
      <c r="K60" s="269" t="s">
        <v>186</v>
      </c>
    </row>
    <row r="61" spans="1:11" ht="14.4" customHeight="1" thickBot="1" x14ac:dyDescent="0.35">
      <c r="A61" s="279" t="s">
        <v>64</v>
      </c>
      <c r="B61" s="259">
        <v>643.59227124856295</v>
      </c>
      <c r="C61" s="259">
        <v>842.64344000000006</v>
      </c>
      <c r="D61" s="260">
        <v>199.05116875143699</v>
      </c>
      <c r="E61" s="261">
        <v>1.309281477798</v>
      </c>
      <c r="F61" s="259">
        <v>823.41607044244404</v>
      </c>
      <c r="G61" s="260">
        <v>480.326041091425</v>
      </c>
      <c r="H61" s="262">
        <v>52.226390000000002</v>
      </c>
      <c r="I61" s="259">
        <v>602.57529999999997</v>
      </c>
      <c r="J61" s="260">
        <v>122.249258908575</v>
      </c>
      <c r="K61" s="263">
        <v>0.73179929519200004</v>
      </c>
    </row>
    <row r="62" spans="1:11" ht="14.4" customHeight="1" thickBot="1" x14ac:dyDescent="0.35">
      <c r="A62" s="280" t="s">
        <v>241</v>
      </c>
      <c r="B62" s="264">
        <v>20.230578781893001</v>
      </c>
      <c r="C62" s="264">
        <v>27.411000000000001</v>
      </c>
      <c r="D62" s="265">
        <v>7.1804212181059999</v>
      </c>
      <c r="E62" s="266">
        <v>1.354929104872</v>
      </c>
      <c r="F62" s="264">
        <v>26.294024882523001</v>
      </c>
      <c r="G62" s="265">
        <v>15.338181181472001</v>
      </c>
      <c r="H62" s="267">
        <v>2.2021999999999999</v>
      </c>
      <c r="I62" s="264">
        <v>17.805150000000001</v>
      </c>
      <c r="J62" s="265">
        <v>2.466968818527</v>
      </c>
      <c r="K62" s="270">
        <v>0.67715574468100004</v>
      </c>
    </row>
    <row r="63" spans="1:11" ht="14.4" customHeight="1" thickBot="1" x14ac:dyDescent="0.35">
      <c r="A63" s="281" t="s">
        <v>242</v>
      </c>
      <c r="B63" s="259">
        <v>20.230578781893001</v>
      </c>
      <c r="C63" s="259">
        <v>27.411000000000001</v>
      </c>
      <c r="D63" s="260">
        <v>7.1804212181059999</v>
      </c>
      <c r="E63" s="261">
        <v>1.354929104872</v>
      </c>
      <c r="F63" s="259">
        <v>26.294024882523001</v>
      </c>
      <c r="G63" s="260">
        <v>15.338181181472001</v>
      </c>
      <c r="H63" s="262">
        <v>2.2021999999999999</v>
      </c>
      <c r="I63" s="259">
        <v>17.805150000000001</v>
      </c>
      <c r="J63" s="260">
        <v>2.466968818527</v>
      </c>
      <c r="K63" s="263">
        <v>0.67715574468100004</v>
      </c>
    </row>
    <row r="64" spans="1:11" ht="14.4" customHeight="1" thickBot="1" x14ac:dyDescent="0.35">
      <c r="A64" s="280" t="s">
        <v>243</v>
      </c>
      <c r="B64" s="264">
        <v>85.230474868173999</v>
      </c>
      <c r="C64" s="264">
        <v>66.91189</v>
      </c>
      <c r="D64" s="265">
        <v>-18.318584868174</v>
      </c>
      <c r="E64" s="266">
        <v>0.78507001285</v>
      </c>
      <c r="F64" s="264">
        <v>69.913852851808997</v>
      </c>
      <c r="G64" s="265">
        <v>40.783080830221998</v>
      </c>
      <c r="H64" s="267">
        <v>5.1078599999999996</v>
      </c>
      <c r="I64" s="264">
        <v>48.706249999999997</v>
      </c>
      <c r="J64" s="265">
        <v>7.9231691697770001</v>
      </c>
      <c r="K64" s="270">
        <v>0.69666093360900005</v>
      </c>
    </row>
    <row r="65" spans="1:11" ht="14.4" customHeight="1" thickBot="1" x14ac:dyDescent="0.35">
      <c r="A65" s="281" t="s">
        <v>244</v>
      </c>
      <c r="B65" s="259">
        <v>65.230436072399002</v>
      </c>
      <c r="C65" s="259">
        <v>46.117899999999999</v>
      </c>
      <c r="D65" s="260">
        <v>-19.112536072398999</v>
      </c>
      <c r="E65" s="261">
        <v>0.70699971940700002</v>
      </c>
      <c r="F65" s="259">
        <v>53.251623983656998</v>
      </c>
      <c r="G65" s="260">
        <v>31.063447323799998</v>
      </c>
      <c r="H65" s="262">
        <v>4.3452999999999999</v>
      </c>
      <c r="I65" s="259">
        <v>34.209600000000002</v>
      </c>
      <c r="J65" s="260">
        <v>3.1461526761990002</v>
      </c>
      <c r="K65" s="263">
        <v>0.64241421088799999</v>
      </c>
    </row>
    <row r="66" spans="1:11" ht="14.4" customHeight="1" thickBot="1" x14ac:dyDescent="0.35">
      <c r="A66" s="281" t="s">
        <v>245</v>
      </c>
      <c r="B66" s="259">
        <v>20.000038795774</v>
      </c>
      <c r="C66" s="259">
        <v>20.793990000000001</v>
      </c>
      <c r="D66" s="260">
        <v>0.79395120422499998</v>
      </c>
      <c r="E66" s="261">
        <v>1.039697483206</v>
      </c>
      <c r="F66" s="259">
        <v>16.662228868151999</v>
      </c>
      <c r="G66" s="260">
        <v>9.7196335064219994</v>
      </c>
      <c r="H66" s="262">
        <v>0.76256000000000002</v>
      </c>
      <c r="I66" s="259">
        <v>14.496650000000001</v>
      </c>
      <c r="J66" s="260">
        <v>4.7770164935770003</v>
      </c>
      <c r="K66" s="263">
        <v>0.87003066124600004</v>
      </c>
    </row>
    <row r="67" spans="1:11" ht="14.4" customHeight="1" thickBot="1" x14ac:dyDescent="0.35">
      <c r="A67" s="280" t="s">
        <v>246</v>
      </c>
      <c r="B67" s="264">
        <v>17.093398970786001</v>
      </c>
      <c r="C67" s="264">
        <v>20.956199999999999</v>
      </c>
      <c r="D67" s="265">
        <v>3.8628010292130002</v>
      </c>
      <c r="E67" s="266">
        <v>1.225982031766</v>
      </c>
      <c r="F67" s="264">
        <v>20.02988268316</v>
      </c>
      <c r="G67" s="265">
        <v>11.684098231843</v>
      </c>
      <c r="H67" s="267">
        <v>1.08</v>
      </c>
      <c r="I67" s="264">
        <v>14.11848</v>
      </c>
      <c r="J67" s="265">
        <v>2.4343817681559998</v>
      </c>
      <c r="K67" s="270">
        <v>0.70487082841799997</v>
      </c>
    </row>
    <row r="68" spans="1:11" ht="14.4" customHeight="1" thickBot="1" x14ac:dyDescent="0.35">
      <c r="A68" s="281" t="s">
        <v>247</v>
      </c>
      <c r="B68" s="259">
        <v>6.0934796331039998</v>
      </c>
      <c r="C68" s="259">
        <v>4.1849999999999996</v>
      </c>
      <c r="D68" s="260">
        <v>-1.9084796331039999</v>
      </c>
      <c r="E68" s="261">
        <v>0.68679970263000001</v>
      </c>
      <c r="F68" s="259">
        <v>3.7371809279980002</v>
      </c>
      <c r="G68" s="260">
        <v>2.1800222079979998</v>
      </c>
      <c r="H68" s="262">
        <v>1.08</v>
      </c>
      <c r="I68" s="259">
        <v>2.7</v>
      </c>
      <c r="J68" s="260">
        <v>0.51997779200100003</v>
      </c>
      <c r="K68" s="263">
        <v>0.72246970430799995</v>
      </c>
    </row>
    <row r="69" spans="1:11" ht="14.4" customHeight="1" thickBot="1" x14ac:dyDescent="0.35">
      <c r="A69" s="281" t="s">
        <v>248</v>
      </c>
      <c r="B69" s="259">
        <v>10.999919337682</v>
      </c>
      <c r="C69" s="259">
        <v>16.7712</v>
      </c>
      <c r="D69" s="260">
        <v>5.7712806623170003</v>
      </c>
      <c r="E69" s="261">
        <v>1.5246657257330001</v>
      </c>
      <c r="F69" s="259">
        <v>16.292701755161001</v>
      </c>
      <c r="G69" s="260">
        <v>9.5040760238440001</v>
      </c>
      <c r="H69" s="262">
        <v>4.9406564584124654E-324</v>
      </c>
      <c r="I69" s="259">
        <v>11.418480000000001</v>
      </c>
      <c r="J69" s="260">
        <v>1.914403976155</v>
      </c>
      <c r="K69" s="263">
        <v>0.70083404039300001</v>
      </c>
    </row>
    <row r="70" spans="1:11" ht="14.4" customHeight="1" thickBot="1" x14ac:dyDescent="0.35">
      <c r="A70" s="280" t="s">
        <v>249</v>
      </c>
      <c r="B70" s="264">
        <v>351.65157882665</v>
      </c>
      <c r="C70" s="264">
        <v>345.92541</v>
      </c>
      <c r="D70" s="265">
        <v>-5.7261688266500004</v>
      </c>
      <c r="E70" s="266">
        <v>0.98371635683799996</v>
      </c>
      <c r="F70" s="264">
        <v>333.94296172202002</v>
      </c>
      <c r="G70" s="265">
        <v>194.800061004512</v>
      </c>
      <c r="H70" s="267">
        <v>27.59843</v>
      </c>
      <c r="I70" s="264">
        <v>202.52042</v>
      </c>
      <c r="J70" s="265">
        <v>7.7203589954879996</v>
      </c>
      <c r="K70" s="270">
        <v>0.60645212869700005</v>
      </c>
    </row>
    <row r="71" spans="1:11" ht="14.4" customHeight="1" thickBot="1" x14ac:dyDescent="0.35">
      <c r="A71" s="281" t="s">
        <v>250</v>
      </c>
      <c r="B71" s="259">
        <v>309.99994133454402</v>
      </c>
      <c r="C71" s="259">
        <v>308.98930000000001</v>
      </c>
      <c r="D71" s="260">
        <v>-1.0106413345430001</v>
      </c>
      <c r="E71" s="261">
        <v>0.99673986604499998</v>
      </c>
      <c r="F71" s="259">
        <v>296.99947526821302</v>
      </c>
      <c r="G71" s="260">
        <v>173.24969390645799</v>
      </c>
      <c r="H71" s="262">
        <v>25.70401</v>
      </c>
      <c r="I71" s="259">
        <v>183.58227099999999</v>
      </c>
      <c r="J71" s="260">
        <v>10.332577093542</v>
      </c>
      <c r="K71" s="263">
        <v>0.61812321666199999</v>
      </c>
    </row>
    <row r="72" spans="1:11" ht="14.4" customHeight="1" thickBot="1" x14ac:dyDescent="0.35">
      <c r="A72" s="281" t="s">
        <v>251</v>
      </c>
      <c r="B72" s="259">
        <v>0.74423995518800001</v>
      </c>
      <c r="C72" s="259">
        <v>0.18</v>
      </c>
      <c r="D72" s="260">
        <v>-0.56423995518799996</v>
      </c>
      <c r="E72" s="261">
        <v>0.24185747989600001</v>
      </c>
      <c r="F72" s="259">
        <v>0.178567104014</v>
      </c>
      <c r="G72" s="260">
        <v>0.104164144008</v>
      </c>
      <c r="H72" s="262">
        <v>4.9406564584124654E-324</v>
      </c>
      <c r="I72" s="259">
        <v>0.182</v>
      </c>
      <c r="J72" s="260">
        <v>7.7835855991E-2</v>
      </c>
      <c r="K72" s="263">
        <v>1.019224683092</v>
      </c>
    </row>
    <row r="73" spans="1:11" ht="14.4" customHeight="1" thickBot="1" x14ac:dyDescent="0.35">
      <c r="A73" s="281" t="s">
        <v>252</v>
      </c>
      <c r="B73" s="259">
        <v>40.907397536917998</v>
      </c>
      <c r="C73" s="259">
        <v>36.75611</v>
      </c>
      <c r="D73" s="260">
        <v>-4.1512875369179998</v>
      </c>
      <c r="E73" s="261">
        <v>0.898519881809</v>
      </c>
      <c r="F73" s="259">
        <v>36.764919349792002</v>
      </c>
      <c r="G73" s="260">
        <v>21.446202954044999</v>
      </c>
      <c r="H73" s="262">
        <v>1.89442</v>
      </c>
      <c r="I73" s="259">
        <v>18.756149000000001</v>
      </c>
      <c r="J73" s="260">
        <v>-2.6900539540450001</v>
      </c>
      <c r="K73" s="263">
        <v>0.51016429062500002</v>
      </c>
    </row>
    <row r="74" spans="1:11" ht="14.4" customHeight="1" thickBot="1" x14ac:dyDescent="0.35">
      <c r="A74" s="280" t="s">
        <v>253</v>
      </c>
      <c r="B74" s="264">
        <v>169.32250980489499</v>
      </c>
      <c r="C74" s="264">
        <v>379.71190999999999</v>
      </c>
      <c r="D74" s="265">
        <v>210.389400195105</v>
      </c>
      <c r="E74" s="266">
        <v>2.2425365088050002</v>
      </c>
      <c r="F74" s="264">
        <v>373.16010456715401</v>
      </c>
      <c r="G74" s="265">
        <v>217.676727664173</v>
      </c>
      <c r="H74" s="267">
        <v>16.2379</v>
      </c>
      <c r="I74" s="264">
        <v>319.42500000000001</v>
      </c>
      <c r="J74" s="265">
        <v>101.748272335827</v>
      </c>
      <c r="K74" s="270">
        <v>0.85599986732300004</v>
      </c>
    </row>
    <row r="75" spans="1:11" ht="14.4" customHeight="1" thickBot="1" x14ac:dyDescent="0.35">
      <c r="A75" s="281" t="s">
        <v>254</v>
      </c>
      <c r="B75" s="259">
        <v>140.32247155102101</v>
      </c>
      <c r="C75" s="259">
        <v>257.71686999999997</v>
      </c>
      <c r="D75" s="260">
        <v>117.394398448979</v>
      </c>
      <c r="E75" s="261">
        <v>1.8366044094809999</v>
      </c>
      <c r="F75" s="259">
        <v>237.58978299378501</v>
      </c>
      <c r="G75" s="260">
        <v>138.59404007970801</v>
      </c>
      <c r="H75" s="262">
        <v>3.1339000000000001</v>
      </c>
      <c r="I75" s="259">
        <v>249.05609999999999</v>
      </c>
      <c r="J75" s="260">
        <v>110.46205992029201</v>
      </c>
      <c r="K75" s="263">
        <v>1.048260985223</v>
      </c>
    </row>
    <row r="76" spans="1:11" ht="14.4" customHeight="1" thickBot="1" x14ac:dyDescent="0.35">
      <c r="A76" s="281" t="s">
        <v>255</v>
      </c>
      <c r="B76" s="259">
        <v>29.000038253873999</v>
      </c>
      <c r="C76" s="259">
        <v>31.860399999999998</v>
      </c>
      <c r="D76" s="260">
        <v>2.8603617461250002</v>
      </c>
      <c r="E76" s="261">
        <v>1.098633033552</v>
      </c>
      <c r="F76" s="259">
        <v>29.984450287083</v>
      </c>
      <c r="G76" s="260">
        <v>17.490929334132002</v>
      </c>
      <c r="H76" s="262">
        <v>13.103999999999999</v>
      </c>
      <c r="I76" s="259">
        <v>17.5959</v>
      </c>
      <c r="J76" s="260">
        <v>0.104970665867</v>
      </c>
      <c r="K76" s="263">
        <v>0.58683417009500005</v>
      </c>
    </row>
    <row r="77" spans="1:11" ht="14.4" customHeight="1" thickBot="1" x14ac:dyDescent="0.35">
      <c r="A77" s="281" t="s">
        <v>256</v>
      </c>
      <c r="B77" s="259">
        <v>4.9406564584124654E-324</v>
      </c>
      <c r="C77" s="259">
        <v>90.134640000000005</v>
      </c>
      <c r="D77" s="260">
        <v>90.134640000000005</v>
      </c>
      <c r="E77" s="271" t="s">
        <v>192</v>
      </c>
      <c r="F77" s="259">
        <v>105.58587128628599</v>
      </c>
      <c r="G77" s="260">
        <v>61.591758250333001</v>
      </c>
      <c r="H77" s="262">
        <v>4.9406564584124654E-324</v>
      </c>
      <c r="I77" s="259">
        <v>52.773000000000003</v>
      </c>
      <c r="J77" s="260">
        <v>-8.8187582503329995</v>
      </c>
      <c r="K77" s="263">
        <v>0.49981119023800002</v>
      </c>
    </row>
    <row r="78" spans="1:11" ht="14.4" customHeight="1" thickBot="1" x14ac:dyDescent="0.35">
      <c r="A78" s="280" t="s">
        <v>257</v>
      </c>
      <c r="B78" s="264">
        <v>6.3729996161999994E-2</v>
      </c>
      <c r="C78" s="264">
        <v>1.7270300000000001</v>
      </c>
      <c r="D78" s="265">
        <v>1.6633000038370001</v>
      </c>
      <c r="E78" s="266">
        <v>27.099169998217999</v>
      </c>
      <c r="F78" s="264">
        <v>7.5243735776000006E-2</v>
      </c>
      <c r="G78" s="265">
        <v>4.3892179202000003E-2</v>
      </c>
      <c r="H78" s="267">
        <v>4.9406564584124654E-324</v>
      </c>
      <c r="I78" s="264">
        <v>3.4584595208887258E-323</v>
      </c>
      <c r="J78" s="265">
        <v>-4.3892179202000003E-2</v>
      </c>
      <c r="K78" s="270">
        <v>4.5948105063235929E-322</v>
      </c>
    </row>
    <row r="79" spans="1:11" ht="14.4" customHeight="1" thickBot="1" x14ac:dyDescent="0.35">
      <c r="A79" s="281" t="s">
        <v>258</v>
      </c>
      <c r="B79" s="259">
        <v>4.9406564584124654E-324</v>
      </c>
      <c r="C79" s="259">
        <v>1.7270300000000001</v>
      </c>
      <c r="D79" s="260">
        <v>1.7270300000000001</v>
      </c>
      <c r="E79" s="271" t="s">
        <v>192</v>
      </c>
      <c r="F79" s="259">
        <v>0</v>
      </c>
      <c r="G79" s="260">
        <v>0</v>
      </c>
      <c r="H79" s="262">
        <v>4.9406564584124654E-324</v>
      </c>
      <c r="I79" s="259">
        <v>3.4584595208887258E-323</v>
      </c>
      <c r="J79" s="260">
        <v>3.4584595208887258E-323</v>
      </c>
      <c r="K79" s="269" t="s">
        <v>186</v>
      </c>
    </row>
    <row r="80" spans="1:11" ht="14.4" customHeight="1" thickBot="1" x14ac:dyDescent="0.35">
      <c r="A80" s="278" t="s">
        <v>65</v>
      </c>
      <c r="B80" s="259">
        <v>13254.9988019011</v>
      </c>
      <c r="C80" s="259">
        <v>13942.215980000001</v>
      </c>
      <c r="D80" s="260">
        <v>687.21717809884797</v>
      </c>
      <c r="E80" s="261">
        <v>1.0518458876050001</v>
      </c>
      <c r="F80" s="259">
        <v>13788.9962865823</v>
      </c>
      <c r="G80" s="260">
        <v>8043.5811671729998</v>
      </c>
      <c r="H80" s="262">
        <v>1433.96281</v>
      </c>
      <c r="I80" s="259">
        <v>8926.4311300000008</v>
      </c>
      <c r="J80" s="260">
        <v>882.84996282699501</v>
      </c>
      <c r="K80" s="263">
        <v>0.64735902051700001</v>
      </c>
    </row>
    <row r="81" spans="1:11" ht="14.4" customHeight="1" thickBot="1" x14ac:dyDescent="0.35">
      <c r="A81" s="283" t="s">
        <v>259</v>
      </c>
      <c r="B81" s="264">
        <v>9814.99920902751</v>
      </c>
      <c r="C81" s="264">
        <v>10331.958000000001</v>
      </c>
      <c r="D81" s="265">
        <v>516.95879097249201</v>
      </c>
      <c r="E81" s="266">
        <v>1.052670283508</v>
      </c>
      <c r="F81" s="264">
        <v>10226.9999999994</v>
      </c>
      <c r="G81" s="265">
        <v>5965.7499999996699</v>
      </c>
      <c r="H81" s="267">
        <v>1062.193</v>
      </c>
      <c r="I81" s="264">
        <v>6615.36</v>
      </c>
      <c r="J81" s="265">
        <v>649.61000000032698</v>
      </c>
      <c r="K81" s="270">
        <v>0.64685244939800002</v>
      </c>
    </row>
    <row r="82" spans="1:11" ht="14.4" customHeight="1" thickBot="1" x14ac:dyDescent="0.35">
      <c r="A82" s="280" t="s">
        <v>260</v>
      </c>
      <c r="B82" s="264">
        <v>9782.9992909542598</v>
      </c>
      <c r="C82" s="264">
        <v>10314.546</v>
      </c>
      <c r="D82" s="265">
        <v>531.54670904574198</v>
      </c>
      <c r="E82" s="266">
        <v>1.054333716403</v>
      </c>
      <c r="F82" s="264">
        <v>10226.9999999994</v>
      </c>
      <c r="G82" s="265">
        <v>5965.7499999996699</v>
      </c>
      <c r="H82" s="267">
        <v>1062.193</v>
      </c>
      <c r="I82" s="264">
        <v>6602.6909999999998</v>
      </c>
      <c r="J82" s="265">
        <v>636.94100000032699</v>
      </c>
      <c r="K82" s="270">
        <v>0.64561366969699996</v>
      </c>
    </row>
    <row r="83" spans="1:11" ht="14.4" customHeight="1" thickBot="1" x14ac:dyDescent="0.35">
      <c r="A83" s="281" t="s">
        <v>261</v>
      </c>
      <c r="B83" s="259">
        <v>9782.9992909542598</v>
      </c>
      <c r="C83" s="259">
        <v>10314.546</v>
      </c>
      <c r="D83" s="260">
        <v>531.54670904574198</v>
      </c>
      <c r="E83" s="261">
        <v>1.054333716403</v>
      </c>
      <c r="F83" s="259">
        <v>10226.9999999994</v>
      </c>
      <c r="G83" s="260">
        <v>5965.7499999996699</v>
      </c>
      <c r="H83" s="262">
        <v>1062.193</v>
      </c>
      <c r="I83" s="259">
        <v>6602.6909999999998</v>
      </c>
      <c r="J83" s="260">
        <v>636.94100000032699</v>
      </c>
      <c r="K83" s="263">
        <v>0.64561366969699996</v>
      </c>
    </row>
    <row r="84" spans="1:11" ht="14.4" customHeight="1" thickBot="1" x14ac:dyDescent="0.35">
      <c r="A84" s="280" t="s">
        <v>262</v>
      </c>
      <c r="B84" s="264">
        <v>31.999918073246999</v>
      </c>
      <c r="C84" s="264">
        <v>17.411999999999999</v>
      </c>
      <c r="D84" s="265">
        <v>-14.587918073247</v>
      </c>
      <c r="E84" s="266">
        <v>0.54412639307800004</v>
      </c>
      <c r="F84" s="264">
        <v>0</v>
      </c>
      <c r="G84" s="265">
        <v>0</v>
      </c>
      <c r="H84" s="267">
        <v>4.9406564584124654E-324</v>
      </c>
      <c r="I84" s="264">
        <v>12.669</v>
      </c>
      <c r="J84" s="265">
        <v>12.669</v>
      </c>
      <c r="K84" s="268" t="s">
        <v>186</v>
      </c>
    </row>
    <row r="85" spans="1:11" ht="14.4" customHeight="1" thickBot="1" x14ac:dyDescent="0.35">
      <c r="A85" s="281" t="s">
        <v>263</v>
      </c>
      <c r="B85" s="259">
        <v>31.999918073246999</v>
      </c>
      <c r="C85" s="259">
        <v>17.411999999999999</v>
      </c>
      <c r="D85" s="260">
        <v>-14.587918073247</v>
      </c>
      <c r="E85" s="261">
        <v>0.54412639307800004</v>
      </c>
      <c r="F85" s="259">
        <v>0</v>
      </c>
      <c r="G85" s="260">
        <v>0</v>
      </c>
      <c r="H85" s="262">
        <v>4.9406564584124654E-324</v>
      </c>
      <c r="I85" s="259">
        <v>12.669</v>
      </c>
      <c r="J85" s="260">
        <v>12.669</v>
      </c>
      <c r="K85" s="269" t="s">
        <v>186</v>
      </c>
    </row>
    <row r="86" spans="1:11" ht="14.4" customHeight="1" thickBot="1" x14ac:dyDescent="0.35">
      <c r="A86" s="279" t="s">
        <v>264</v>
      </c>
      <c r="B86" s="259">
        <v>3339.9997588947399</v>
      </c>
      <c r="C86" s="259">
        <v>3506.9364399999999</v>
      </c>
      <c r="D86" s="260">
        <v>166.93668110525999</v>
      </c>
      <c r="E86" s="261">
        <v>1.0499810458550001</v>
      </c>
      <c r="F86" s="259">
        <v>3459.9962865828602</v>
      </c>
      <c r="G86" s="260">
        <v>2018.33116717334</v>
      </c>
      <c r="H86" s="262">
        <v>361.14625999999998</v>
      </c>
      <c r="I86" s="259">
        <v>2244.9128799999999</v>
      </c>
      <c r="J86" s="260">
        <v>226.58171282666501</v>
      </c>
      <c r="K86" s="263">
        <v>0.648819447785</v>
      </c>
    </row>
    <row r="87" spans="1:11" ht="14.4" customHeight="1" thickBot="1" x14ac:dyDescent="0.35">
      <c r="A87" s="280" t="s">
        <v>265</v>
      </c>
      <c r="B87" s="264">
        <v>884.99994671312595</v>
      </c>
      <c r="C87" s="264">
        <v>928.29965000000004</v>
      </c>
      <c r="D87" s="265">
        <v>43.299703286872997</v>
      </c>
      <c r="E87" s="266">
        <v>1.048926221349</v>
      </c>
      <c r="F87" s="264">
        <v>915.99999294962402</v>
      </c>
      <c r="G87" s="265">
        <v>534.33332922061402</v>
      </c>
      <c r="H87" s="267">
        <v>95.598010000000002</v>
      </c>
      <c r="I87" s="264">
        <v>594.24009000000001</v>
      </c>
      <c r="J87" s="265">
        <v>59.906760779385003</v>
      </c>
      <c r="K87" s="270">
        <v>0.64873372770000004</v>
      </c>
    </row>
    <row r="88" spans="1:11" ht="14.4" customHeight="1" thickBot="1" x14ac:dyDescent="0.35">
      <c r="A88" s="281" t="s">
        <v>266</v>
      </c>
      <c r="B88" s="259">
        <v>884.99994671312595</v>
      </c>
      <c r="C88" s="259">
        <v>928.29965000000004</v>
      </c>
      <c r="D88" s="260">
        <v>43.299703286872997</v>
      </c>
      <c r="E88" s="261">
        <v>1.048926221349</v>
      </c>
      <c r="F88" s="259">
        <v>915.99999294962402</v>
      </c>
      <c r="G88" s="260">
        <v>534.33332922061402</v>
      </c>
      <c r="H88" s="262">
        <v>95.598010000000002</v>
      </c>
      <c r="I88" s="259">
        <v>594.24009000000001</v>
      </c>
      <c r="J88" s="260">
        <v>59.906760779385003</v>
      </c>
      <c r="K88" s="263">
        <v>0.64873372770000004</v>
      </c>
    </row>
    <row r="89" spans="1:11" ht="14.4" customHeight="1" thickBot="1" x14ac:dyDescent="0.35">
      <c r="A89" s="280" t="s">
        <v>267</v>
      </c>
      <c r="B89" s="264">
        <v>2454.9998121816102</v>
      </c>
      <c r="C89" s="264">
        <v>2578.63679</v>
      </c>
      <c r="D89" s="265">
        <v>123.636977818388</v>
      </c>
      <c r="E89" s="266">
        <v>1.050361298279</v>
      </c>
      <c r="F89" s="264">
        <v>2543.9962936332399</v>
      </c>
      <c r="G89" s="265">
        <v>1483.9978379527199</v>
      </c>
      <c r="H89" s="267">
        <v>265.54825</v>
      </c>
      <c r="I89" s="264">
        <v>1650.6727900000001</v>
      </c>
      <c r="J89" s="265">
        <v>166.67495204727899</v>
      </c>
      <c r="K89" s="270">
        <v>0.648850312451</v>
      </c>
    </row>
    <row r="90" spans="1:11" ht="14.4" customHeight="1" thickBot="1" x14ac:dyDescent="0.35">
      <c r="A90" s="281" t="s">
        <v>268</v>
      </c>
      <c r="B90" s="259">
        <v>2454.9998121816102</v>
      </c>
      <c r="C90" s="259">
        <v>2578.63679</v>
      </c>
      <c r="D90" s="260">
        <v>123.636977818388</v>
      </c>
      <c r="E90" s="261">
        <v>1.050361298279</v>
      </c>
      <c r="F90" s="259">
        <v>2543.9962936332399</v>
      </c>
      <c r="G90" s="260">
        <v>1483.9978379527199</v>
      </c>
      <c r="H90" s="262">
        <v>265.54825</v>
      </c>
      <c r="I90" s="259">
        <v>1650.6727900000001</v>
      </c>
      <c r="J90" s="260">
        <v>166.67495204727899</v>
      </c>
      <c r="K90" s="263">
        <v>0.648850312451</v>
      </c>
    </row>
    <row r="91" spans="1:11" ht="14.4" customHeight="1" thickBot="1" x14ac:dyDescent="0.35">
      <c r="A91" s="279" t="s">
        <v>269</v>
      </c>
      <c r="B91" s="259">
        <v>99.999833978894003</v>
      </c>
      <c r="C91" s="259">
        <v>103.32154</v>
      </c>
      <c r="D91" s="260">
        <v>3.3217060211059999</v>
      </c>
      <c r="E91" s="261">
        <v>1.0332171153580001</v>
      </c>
      <c r="F91" s="259">
        <v>101.999999999994</v>
      </c>
      <c r="G91" s="260">
        <v>59.499999999996</v>
      </c>
      <c r="H91" s="262">
        <v>10.62355</v>
      </c>
      <c r="I91" s="259">
        <v>66.158249999999995</v>
      </c>
      <c r="J91" s="260">
        <v>6.658250000003</v>
      </c>
      <c r="K91" s="263">
        <v>0.648610294117</v>
      </c>
    </row>
    <row r="92" spans="1:11" ht="14.4" customHeight="1" thickBot="1" x14ac:dyDescent="0.35">
      <c r="A92" s="280" t="s">
        <v>270</v>
      </c>
      <c r="B92" s="264">
        <v>99.999833978894003</v>
      </c>
      <c r="C92" s="264">
        <v>103.32154</v>
      </c>
      <c r="D92" s="265">
        <v>3.3217060211059999</v>
      </c>
      <c r="E92" s="266">
        <v>1.0332171153580001</v>
      </c>
      <c r="F92" s="264">
        <v>101.999999999994</v>
      </c>
      <c r="G92" s="265">
        <v>59.499999999996</v>
      </c>
      <c r="H92" s="267">
        <v>10.62355</v>
      </c>
      <c r="I92" s="264">
        <v>66.158249999999995</v>
      </c>
      <c r="J92" s="265">
        <v>6.658250000003</v>
      </c>
      <c r="K92" s="270">
        <v>0.648610294117</v>
      </c>
    </row>
    <row r="93" spans="1:11" ht="14.4" customHeight="1" thickBot="1" x14ac:dyDescent="0.35">
      <c r="A93" s="281" t="s">
        <v>271</v>
      </c>
      <c r="B93" s="259">
        <v>99.999833978894003</v>
      </c>
      <c r="C93" s="259">
        <v>103.32154</v>
      </c>
      <c r="D93" s="260">
        <v>3.3217060211059999</v>
      </c>
      <c r="E93" s="261">
        <v>1.0332171153580001</v>
      </c>
      <c r="F93" s="259">
        <v>101.999999999994</v>
      </c>
      <c r="G93" s="260">
        <v>59.499999999996</v>
      </c>
      <c r="H93" s="262">
        <v>10.62355</v>
      </c>
      <c r="I93" s="259">
        <v>66.158249999999995</v>
      </c>
      <c r="J93" s="260">
        <v>6.658250000003</v>
      </c>
      <c r="K93" s="263">
        <v>0.648610294117</v>
      </c>
    </row>
    <row r="94" spans="1:11" ht="14.4" customHeight="1" thickBot="1" x14ac:dyDescent="0.35">
      <c r="A94" s="278" t="s">
        <v>272</v>
      </c>
      <c r="B94" s="259">
        <v>4.9406564584124654E-324</v>
      </c>
      <c r="C94" s="259">
        <v>37.332000000000001</v>
      </c>
      <c r="D94" s="260">
        <v>37.332000000000001</v>
      </c>
      <c r="E94" s="271" t="s">
        <v>192</v>
      </c>
      <c r="F94" s="259">
        <v>0</v>
      </c>
      <c r="G94" s="260">
        <v>0</v>
      </c>
      <c r="H94" s="262">
        <v>4.9406564584124654E-324</v>
      </c>
      <c r="I94" s="259">
        <v>42.1233</v>
      </c>
      <c r="J94" s="260">
        <v>42.1233</v>
      </c>
      <c r="K94" s="269" t="s">
        <v>186</v>
      </c>
    </row>
    <row r="95" spans="1:11" ht="14.4" customHeight="1" thickBot="1" x14ac:dyDescent="0.35">
      <c r="A95" s="279" t="s">
        <v>273</v>
      </c>
      <c r="B95" s="259">
        <v>4.9406564584124654E-324</v>
      </c>
      <c r="C95" s="259">
        <v>37.332000000000001</v>
      </c>
      <c r="D95" s="260">
        <v>37.332000000000001</v>
      </c>
      <c r="E95" s="271" t="s">
        <v>192</v>
      </c>
      <c r="F95" s="259">
        <v>0</v>
      </c>
      <c r="G95" s="260">
        <v>0</v>
      </c>
      <c r="H95" s="262">
        <v>4.9406564584124654E-324</v>
      </c>
      <c r="I95" s="259">
        <v>42.1233</v>
      </c>
      <c r="J95" s="260">
        <v>42.1233</v>
      </c>
      <c r="K95" s="269" t="s">
        <v>186</v>
      </c>
    </row>
    <row r="96" spans="1:11" ht="14.4" customHeight="1" thickBot="1" x14ac:dyDescent="0.35">
      <c r="A96" s="280" t="s">
        <v>274</v>
      </c>
      <c r="B96" s="264">
        <v>4.9406564584124654E-324</v>
      </c>
      <c r="C96" s="264">
        <v>22.492000000000001</v>
      </c>
      <c r="D96" s="265">
        <v>22.492000000000001</v>
      </c>
      <c r="E96" s="272" t="s">
        <v>192</v>
      </c>
      <c r="F96" s="264">
        <v>0</v>
      </c>
      <c r="G96" s="265">
        <v>0</v>
      </c>
      <c r="H96" s="267">
        <v>4.9406564584124654E-324</v>
      </c>
      <c r="I96" s="264">
        <v>17.423300000000001</v>
      </c>
      <c r="J96" s="265">
        <v>17.423300000000001</v>
      </c>
      <c r="K96" s="268" t="s">
        <v>186</v>
      </c>
    </row>
    <row r="97" spans="1:11" ht="14.4" customHeight="1" thickBot="1" x14ac:dyDescent="0.35">
      <c r="A97" s="281" t="s">
        <v>275</v>
      </c>
      <c r="B97" s="259">
        <v>4.9406564584124654E-324</v>
      </c>
      <c r="C97" s="259">
        <v>0.20399999999999999</v>
      </c>
      <c r="D97" s="260">
        <v>0.20399999999999999</v>
      </c>
      <c r="E97" s="271" t="s">
        <v>192</v>
      </c>
      <c r="F97" s="259">
        <v>0</v>
      </c>
      <c r="G97" s="260">
        <v>0</v>
      </c>
      <c r="H97" s="262">
        <v>4.9406564584124654E-324</v>
      </c>
      <c r="I97" s="259">
        <v>0.59330000000000005</v>
      </c>
      <c r="J97" s="260">
        <v>0.59330000000000005</v>
      </c>
      <c r="K97" s="269" t="s">
        <v>186</v>
      </c>
    </row>
    <row r="98" spans="1:11" ht="14.4" customHeight="1" thickBot="1" x14ac:dyDescent="0.35">
      <c r="A98" s="281" t="s">
        <v>276</v>
      </c>
      <c r="B98" s="259">
        <v>4.9406564584124654E-324</v>
      </c>
      <c r="C98" s="259">
        <v>4</v>
      </c>
      <c r="D98" s="260">
        <v>4</v>
      </c>
      <c r="E98" s="271" t="s">
        <v>192</v>
      </c>
      <c r="F98" s="259">
        <v>0</v>
      </c>
      <c r="G98" s="260">
        <v>0</v>
      </c>
      <c r="H98" s="262">
        <v>4.9406564584124654E-324</v>
      </c>
      <c r="I98" s="259">
        <v>7.829999999999</v>
      </c>
      <c r="J98" s="260">
        <v>7.829999999999</v>
      </c>
      <c r="K98" s="269" t="s">
        <v>186</v>
      </c>
    </row>
    <row r="99" spans="1:11" ht="14.4" customHeight="1" thickBot="1" x14ac:dyDescent="0.35">
      <c r="A99" s="281" t="s">
        <v>277</v>
      </c>
      <c r="B99" s="259">
        <v>4.9406564584124654E-324</v>
      </c>
      <c r="C99" s="259">
        <v>17.808</v>
      </c>
      <c r="D99" s="260">
        <v>17.808</v>
      </c>
      <c r="E99" s="271" t="s">
        <v>192</v>
      </c>
      <c r="F99" s="259">
        <v>0</v>
      </c>
      <c r="G99" s="260">
        <v>0</v>
      </c>
      <c r="H99" s="262">
        <v>4.9406564584124654E-324</v>
      </c>
      <c r="I99" s="259">
        <v>9</v>
      </c>
      <c r="J99" s="260">
        <v>9</v>
      </c>
      <c r="K99" s="269" t="s">
        <v>186</v>
      </c>
    </row>
    <row r="100" spans="1:11" ht="14.4" customHeight="1" thickBot="1" x14ac:dyDescent="0.35">
      <c r="A100" s="281" t="s">
        <v>278</v>
      </c>
      <c r="B100" s="259">
        <v>4.9406564584124654E-324</v>
      </c>
      <c r="C100" s="259">
        <v>0.48</v>
      </c>
      <c r="D100" s="260">
        <v>0.48</v>
      </c>
      <c r="E100" s="271" t="s">
        <v>192</v>
      </c>
      <c r="F100" s="259">
        <v>0</v>
      </c>
      <c r="G100" s="260">
        <v>0</v>
      </c>
      <c r="H100" s="262">
        <v>4.9406564584124654E-324</v>
      </c>
      <c r="I100" s="259">
        <v>3.4584595208887258E-323</v>
      </c>
      <c r="J100" s="260">
        <v>3.4584595208887258E-323</v>
      </c>
      <c r="K100" s="269" t="s">
        <v>186</v>
      </c>
    </row>
    <row r="101" spans="1:11" ht="14.4" customHeight="1" thickBot="1" x14ac:dyDescent="0.35">
      <c r="A101" s="280" t="s">
        <v>279</v>
      </c>
      <c r="B101" s="264">
        <v>4.9406564584124654E-324</v>
      </c>
      <c r="C101" s="264">
        <v>14.7</v>
      </c>
      <c r="D101" s="265">
        <v>14.7</v>
      </c>
      <c r="E101" s="272" t="s">
        <v>192</v>
      </c>
      <c r="F101" s="264">
        <v>0</v>
      </c>
      <c r="G101" s="265">
        <v>0</v>
      </c>
      <c r="H101" s="267">
        <v>4.9406564584124654E-324</v>
      </c>
      <c r="I101" s="264">
        <v>18.5</v>
      </c>
      <c r="J101" s="265">
        <v>18.5</v>
      </c>
      <c r="K101" s="268" t="s">
        <v>186</v>
      </c>
    </row>
    <row r="102" spans="1:11" ht="14.4" customHeight="1" thickBot="1" x14ac:dyDescent="0.35">
      <c r="A102" s="281" t="s">
        <v>280</v>
      </c>
      <c r="B102" s="259">
        <v>4.9406564584124654E-324</v>
      </c>
      <c r="C102" s="259">
        <v>14.7</v>
      </c>
      <c r="D102" s="260">
        <v>14.7</v>
      </c>
      <c r="E102" s="271" t="s">
        <v>192</v>
      </c>
      <c r="F102" s="259">
        <v>0</v>
      </c>
      <c r="G102" s="260">
        <v>0</v>
      </c>
      <c r="H102" s="262">
        <v>4.9406564584124654E-324</v>
      </c>
      <c r="I102" s="259">
        <v>18.5</v>
      </c>
      <c r="J102" s="260">
        <v>18.5</v>
      </c>
      <c r="K102" s="269" t="s">
        <v>186</v>
      </c>
    </row>
    <row r="103" spans="1:11" ht="14.4" customHeight="1" thickBot="1" x14ac:dyDescent="0.35">
      <c r="A103" s="280" t="s">
        <v>281</v>
      </c>
      <c r="B103" s="264">
        <v>4.9406564584124654E-324</v>
      </c>
      <c r="C103" s="264">
        <v>4.9406564584124654E-324</v>
      </c>
      <c r="D103" s="265">
        <v>0</v>
      </c>
      <c r="E103" s="266">
        <v>1</v>
      </c>
      <c r="F103" s="264">
        <v>4.9406564584124654E-324</v>
      </c>
      <c r="G103" s="265">
        <v>0</v>
      </c>
      <c r="H103" s="267">
        <v>4.9406564584124654E-324</v>
      </c>
      <c r="I103" s="264">
        <v>6.2</v>
      </c>
      <c r="J103" s="265">
        <v>6.2</v>
      </c>
      <c r="K103" s="268" t="s">
        <v>192</v>
      </c>
    </row>
    <row r="104" spans="1:11" ht="14.4" customHeight="1" thickBot="1" x14ac:dyDescent="0.35">
      <c r="A104" s="281" t="s">
        <v>282</v>
      </c>
      <c r="B104" s="259">
        <v>4.9406564584124654E-324</v>
      </c>
      <c r="C104" s="259">
        <v>4.9406564584124654E-324</v>
      </c>
      <c r="D104" s="260">
        <v>0</v>
      </c>
      <c r="E104" s="261">
        <v>1</v>
      </c>
      <c r="F104" s="259">
        <v>4.9406564584124654E-324</v>
      </c>
      <c r="G104" s="260">
        <v>0</v>
      </c>
      <c r="H104" s="262">
        <v>4.9406564584124654E-324</v>
      </c>
      <c r="I104" s="259">
        <v>6.2</v>
      </c>
      <c r="J104" s="260">
        <v>6.2</v>
      </c>
      <c r="K104" s="269" t="s">
        <v>192</v>
      </c>
    </row>
    <row r="105" spans="1:11" ht="14.4" customHeight="1" thickBot="1" x14ac:dyDescent="0.35">
      <c r="A105" s="280" t="s">
        <v>283</v>
      </c>
      <c r="B105" s="264">
        <v>4.9406564584124654E-324</v>
      </c>
      <c r="C105" s="264">
        <v>0.14000000000000001</v>
      </c>
      <c r="D105" s="265">
        <v>0.14000000000000001</v>
      </c>
      <c r="E105" s="272" t="s">
        <v>192</v>
      </c>
      <c r="F105" s="264">
        <v>0</v>
      </c>
      <c r="G105" s="265">
        <v>0</v>
      </c>
      <c r="H105" s="267">
        <v>4.9406564584124654E-324</v>
      </c>
      <c r="I105" s="264">
        <v>3.4584595208887258E-323</v>
      </c>
      <c r="J105" s="265">
        <v>3.4584595208887258E-323</v>
      </c>
      <c r="K105" s="268" t="s">
        <v>186</v>
      </c>
    </row>
    <row r="106" spans="1:11" ht="14.4" customHeight="1" thickBot="1" x14ac:dyDescent="0.35">
      <c r="A106" s="281" t="s">
        <v>284</v>
      </c>
      <c r="B106" s="259">
        <v>4.9406564584124654E-324</v>
      </c>
      <c r="C106" s="259">
        <v>0.14000000000000001</v>
      </c>
      <c r="D106" s="260">
        <v>0.14000000000000001</v>
      </c>
      <c r="E106" s="271" t="s">
        <v>192</v>
      </c>
      <c r="F106" s="259">
        <v>0</v>
      </c>
      <c r="G106" s="260">
        <v>0</v>
      </c>
      <c r="H106" s="262">
        <v>4.9406564584124654E-324</v>
      </c>
      <c r="I106" s="259">
        <v>3.4584595208887258E-323</v>
      </c>
      <c r="J106" s="260">
        <v>3.4584595208887258E-323</v>
      </c>
      <c r="K106" s="269" t="s">
        <v>186</v>
      </c>
    </row>
    <row r="107" spans="1:11" ht="14.4" customHeight="1" thickBot="1" x14ac:dyDescent="0.35">
      <c r="A107" s="278" t="s">
        <v>285</v>
      </c>
      <c r="B107" s="259">
        <v>3031.7999374518099</v>
      </c>
      <c r="C107" s="259">
        <v>2847.2925</v>
      </c>
      <c r="D107" s="260">
        <v>-184.50743745180901</v>
      </c>
      <c r="E107" s="261">
        <v>0.93914260793600002</v>
      </c>
      <c r="F107" s="259">
        <v>2768.9999999998499</v>
      </c>
      <c r="G107" s="260">
        <v>1615.24999999991</v>
      </c>
      <c r="H107" s="262">
        <v>235.14699999999999</v>
      </c>
      <c r="I107" s="259">
        <v>1654.796</v>
      </c>
      <c r="J107" s="260">
        <v>39.546000000088</v>
      </c>
      <c r="K107" s="263">
        <v>0.59761502347399997</v>
      </c>
    </row>
    <row r="108" spans="1:11" ht="14.4" customHeight="1" thickBot="1" x14ac:dyDescent="0.35">
      <c r="A108" s="279" t="s">
        <v>286</v>
      </c>
      <c r="B108" s="259">
        <v>3017.99993828272</v>
      </c>
      <c r="C108" s="259">
        <v>2750.0949999999998</v>
      </c>
      <c r="D108" s="260">
        <v>-267.90493828272298</v>
      </c>
      <c r="E108" s="261">
        <v>0.91123096628099998</v>
      </c>
      <c r="F108" s="259">
        <v>2768.9999999998499</v>
      </c>
      <c r="G108" s="260">
        <v>1615.24999999991</v>
      </c>
      <c r="H108" s="262">
        <v>235.14699999999999</v>
      </c>
      <c r="I108" s="259">
        <v>1637.549</v>
      </c>
      <c r="J108" s="260">
        <v>22.299000000088</v>
      </c>
      <c r="K108" s="263">
        <v>0.59138642108999995</v>
      </c>
    </row>
    <row r="109" spans="1:11" ht="14.4" customHeight="1" thickBot="1" x14ac:dyDescent="0.35">
      <c r="A109" s="280" t="s">
        <v>287</v>
      </c>
      <c r="B109" s="264">
        <v>3017.99993828272</v>
      </c>
      <c r="C109" s="264">
        <v>2750.0949999999998</v>
      </c>
      <c r="D109" s="265">
        <v>-267.90493828272298</v>
      </c>
      <c r="E109" s="266">
        <v>0.91123096628099998</v>
      </c>
      <c r="F109" s="264">
        <v>2768.9999999998499</v>
      </c>
      <c r="G109" s="265">
        <v>1615.24999999991</v>
      </c>
      <c r="H109" s="267">
        <v>235.14699999999999</v>
      </c>
      <c r="I109" s="264">
        <v>1637.549</v>
      </c>
      <c r="J109" s="265">
        <v>22.299000000088</v>
      </c>
      <c r="K109" s="270">
        <v>0.59138642108999995</v>
      </c>
    </row>
    <row r="110" spans="1:11" ht="14.4" customHeight="1" thickBot="1" x14ac:dyDescent="0.35">
      <c r="A110" s="281" t="s">
        <v>288</v>
      </c>
      <c r="B110" s="259">
        <v>35.000037892606997</v>
      </c>
      <c r="C110" s="259">
        <v>43.942999999999998</v>
      </c>
      <c r="D110" s="260">
        <v>8.9429621073920007</v>
      </c>
      <c r="E110" s="261">
        <v>1.2555129264380001</v>
      </c>
      <c r="F110" s="259">
        <v>48.999999999997002</v>
      </c>
      <c r="G110" s="260">
        <v>28.583333333331002</v>
      </c>
      <c r="H110" s="262">
        <v>3.5289999999999999</v>
      </c>
      <c r="I110" s="259">
        <v>31.795999999999999</v>
      </c>
      <c r="J110" s="260">
        <v>3.2126666666679999</v>
      </c>
      <c r="K110" s="263">
        <v>0.64889795918299997</v>
      </c>
    </row>
    <row r="111" spans="1:11" ht="14.4" customHeight="1" thickBot="1" x14ac:dyDescent="0.35">
      <c r="A111" s="281" t="s">
        <v>289</v>
      </c>
      <c r="B111" s="259">
        <v>974.99994129412198</v>
      </c>
      <c r="C111" s="259">
        <v>972.55200000000002</v>
      </c>
      <c r="D111" s="260">
        <v>-2.4479412941210001</v>
      </c>
      <c r="E111" s="261">
        <v>0.99748929082899995</v>
      </c>
      <c r="F111" s="259">
        <v>414.99999999997698</v>
      </c>
      <c r="G111" s="260">
        <v>242.08333333332001</v>
      </c>
      <c r="H111" s="262">
        <v>39.387</v>
      </c>
      <c r="I111" s="259">
        <v>267.64699999999999</v>
      </c>
      <c r="J111" s="260">
        <v>25.563666666679001</v>
      </c>
      <c r="K111" s="263">
        <v>0.64493253011999996</v>
      </c>
    </row>
    <row r="112" spans="1:11" ht="14.4" customHeight="1" thickBot="1" x14ac:dyDescent="0.35">
      <c r="A112" s="281" t="s">
        <v>290</v>
      </c>
      <c r="B112" s="259">
        <v>1773.9998531854101</v>
      </c>
      <c r="C112" s="259">
        <v>1700.62</v>
      </c>
      <c r="D112" s="260">
        <v>-73.379853185409999</v>
      </c>
      <c r="E112" s="261">
        <v>0.95863593051899998</v>
      </c>
      <c r="F112" s="259">
        <v>2299.9999999998699</v>
      </c>
      <c r="G112" s="260">
        <v>1341.6666666665899</v>
      </c>
      <c r="H112" s="262">
        <v>191.79300000000001</v>
      </c>
      <c r="I112" s="259">
        <v>1335.1310000000001</v>
      </c>
      <c r="J112" s="260">
        <v>-6.5356666665930003</v>
      </c>
      <c r="K112" s="263">
        <v>0.58049173912999996</v>
      </c>
    </row>
    <row r="113" spans="1:11" ht="14.4" customHeight="1" thickBot="1" x14ac:dyDescent="0.35">
      <c r="A113" s="281" t="s">
        <v>291</v>
      </c>
      <c r="B113" s="259">
        <v>12.000119277457999</v>
      </c>
      <c r="C113" s="259">
        <v>10.836</v>
      </c>
      <c r="D113" s="260">
        <v>-1.164119277458</v>
      </c>
      <c r="E113" s="261">
        <v>0.90299102446000001</v>
      </c>
      <c r="F113" s="259">
        <v>4.9999999999989999</v>
      </c>
      <c r="G113" s="260">
        <v>2.9166666666659999</v>
      </c>
      <c r="H113" s="262">
        <v>0.438</v>
      </c>
      <c r="I113" s="259">
        <v>2.9750000000000001</v>
      </c>
      <c r="J113" s="260">
        <v>5.8333333332999997E-2</v>
      </c>
      <c r="K113" s="263">
        <v>0.59499999999999997</v>
      </c>
    </row>
    <row r="114" spans="1:11" ht="14.4" customHeight="1" thickBot="1" x14ac:dyDescent="0.35">
      <c r="A114" s="281" t="s">
        <v>292</v>
      </c>
      <c r="B114" s="259">
        <v>182.999988981358</v>
      </c>
      <c r="C114" s="259">
        <v>22.143999999999998</v>
      </c>
      <c r="D114" s="260">
        <v>-160.855988981358</v>
      </c>
      <c r="E114" s="261">
        <v>0.121005471766</v>
      </c>
      <c r="F114" s="259">
        <v>0</v>
      </c>
      <c r="G114" s="260">
        <v>0</v>
      </c>
      <c r="H114" s="262">
        <v>4.9406564584124654E-324</v>
      </c>
      <c r="I114" s="259">
        <v>3.4584595208887258E-323</v>
      </c>
      <c r="J114" s="260">
        <v>3.4584595208887258E-323</v>
      </c>
      <c r="K114" s="269" t="s">
        <v>186</v>
      </c>
    </row>
    <row r="115" spans="1:11" ht="14.4" customHeight="1" thickBot="1" x14ac:dyDescent="0.35">
      <c r="A115" s="279" t="s">
        <v>293</v>
      </c>
      <c r="B115" s="259">
        <v>13.799999169086</v>
      </c>
      <c r="C115" s="259">
        <v>97.197500000000005</v>
      </c>
      <c r="D115" s="260">
        <v>83.397500830913998</v>
      </c>
      <c r="E115" s="261">
        <v>7.0432975255340002</v>
      </c>
      <c r="F115" s="259">
        <v>0</v>
      </c>
      <c r="G115" s="260">
        <v>0</v>
      </c>
      <c r="H115" s="262">
        <v>4.9406564584124654E-324</v>
      </c>
      <c r="I115" s="259">
        <v>17.247</v>
      </c>
      <c r="J115" s="260">
        <v>17.247</v>
      </c>
      <c r="K115" s="269" t="s">
        <v>186</v>
      </c>
    </row>
    <row r="116" spans="1:11" ht="14.4" customHeight="1" thickBot="1" x14ac:dyDescent="0.35">
      <c r="A116" s="280" t="s">
        <v>294</v>
      </c>
      <c r="B116" s="264">
        <v>4.9406564584124654E-324</v>
      </c>
      <c r="C116" s="264">
        <v>20.047999999999998</v>
      </c>
      <c r="D116" s="265">
        <v>20.047999999999998</v>
      </c>
      <c r="E116" s="272" t="s">
        <v>192</v>
      </c>
      <c r="F116" s="264">
        <v>0</v>
      </c>
      <c r="G116" s="265">
        <v>0</v>
      </c>
      <c r="H116" s="267">
        <v>4.9406564584124654E-324</v>
      </c>
      <c r="I116" s="264">
        <v>17.247</v>
      </c>
      <c r="J116" s="265">
        <v>17.247</v>
      </c>
      <c r="K116" s="268" t="s">
        <v>186</v>
      </c>
    </row>
    <row r="117" spans="1:11" ht="14.4" customHeight="1" thickBot="1" x14ac:dyDescent="0.35">
      <c r="A117" s="281" t="s">
        <v>295</v>
      </c>
      <c r="B117" s="259">
        <v>4.9406564584124654E-324</v>
      </c>
      <c r="C117" s="259">
        <v>20.047999999999998</v>
      </c>
      <c r="D117" s="260">
        <v>20.047999999999998</v>
      </c>
      <c r="E117" s="271" t="s">
        <v>192</v>
      </c>
      <c r="F117" s="259">
        <v>0</v>
      </c>
      <c r="G117" s="260">
        <v>0</v>
      </c>
      <c r="H117" s="262">
        <v>4.9406564584124654E-324</v>
      </c>
      <c r="I117" s="259">
        <v>17.247</v>
      </c>
      <c r="J117" s="260">
        <v>17.247</v>
      </c>
      <c r="K117" s="269" t="s">
        <v>186</v>
      </c>
    </row>
    <row r="118" spans="1:11" ht="14.4" customHeight="1" thickBot="1" x14ac:dyDescent="0.35">
      <c r="A118" s="280" t="s">
        <v>296</v>
      </c>
      <c r="B118" s="264">
        <v>4.9406564584124654E-324</v>
      </c>
      <c r="C118" s="264">
        <v>63.355499999999999</v>
      </c>
      <c r="D118" s="265">
        <v>63.355499999999999</v>
      </c>
      <c r="E118" s="272" t="s">
        <v>192</v>
      </c>
      <c r="F118" s="264">
        <v>0</v>
      </c>
      <c r="G118" s="265">
        <v>0</v>
      </c>
      <c r="H118" s="267">
        <v>4.9406564584124654E-324</v>
      </c>
      <c r="I118" s="264">
        <v>3.4584595208887258E-323</v>
      </c>
      <c r="J118" s="265">
        <v>3.4584595208887258E-323</v>
      </c>
      <c r="K118" s="268" t="s">
        <v>186</v>
      </c>
    </row>
    <row r="119" spans="1:11" ht="14.4" customHeight="1" thickBot="1" x14ac:dyDescent="0.35">
      <c r="A119" s="281" t="s">
        <v>297</v>
      </c>
      <c r="B119" s="259">
        <v>4.9406564584124654E-324</v>
      </c>
      <c r="C119" s="259">
        <v>63.355499999999999</v>
      </c>
      <c r="D119" s="260">
        <v>63.355499999999999</v>
      </c>
      <c r="E119" s="271" t="s">
        <v>192</v>
      </c>
      <c r="F119" s="259">
        <v>0</v>
      </c>
      <c r="G119" s="260">
        <v>0</v>
      </c>
      <c r="H119" s="262">
        <v>4.9406564584124654E-324</v>
      </c>
      <c r="I119" s="259">
        <v>3.4584595208887258E-323</v>
      </c>
      <c r="J119" s="260">
        <v>3.4584595208887258E-323</v>
      </c>
      <c r="K119" s="269" t="s">
        <v>186</v>
      </c>
    </row>
    <row r="120" spans="1:11" ht="14.4" customHeight="1" thickBot="1" x14ac:dyDescent="0.35">
      <c r="A120" s="280" t="s">
        <v>298</v>
      </c>
      <c r="B120" s="264">
        <v>4.9406564584124654E-324</v>
      </c>
      <c r="C120" s="264">
        <v>13.794</v>
      </c>
      <c r="D120" s="265">
        <v>13.794</v>
      </c>
      <c r="E120" s="272" t="s">
        <v>192</v>
      </c>
      <c r="F120" s="264">
        <v>0</v>
      </c>
      <c r="G120" s="265">
        <v>0</v>
      </c>
      <c r="H120" s="267">
        <v>4.9406564584124654E-324</v>
      </c>
      <c r="I120" s="264">
        <v>3.4584595208887258E-323</v>
      </c>
      <c r="J120" s="265">
        <v>3.4584595208887258E-323</v>
      </c>
      <c r="K120" s="268" t="s">
        <v>186</v>
      </c>
    </row>
    <row r="121" spans="1:11" ht="14.4" customHeight="1" thickBot="1" x14ac:dyDescent="0.35">
      <c r="A121" s="281" t="s">
        <v>299</v>
      </c>
      <c r="B121" s="259">
        <v>4.9406564584124654E-324</v>
      </c>
      <c r="C121" s="259">
        <v>13.794</v>
      </c>
      <c r="D121" s="260">
        <v>13.794</v>
      </c>
      <c r="E121" s="271" t="s">
        <v>192</v>
      </c>
      <c r="F121" s="259">
        <v>0</v>
      </c>
      <c r="G121" s="260">
        <v>0</v>
      </c>
      <c r="H121" s="262">
        <v>4.9406564584124654E-324</v>
      </c>
      <c r="I121" s="259">
        <v>3.4584595208887258E-323</v>
      </c>
      <c r="J121" s="260">
        <v>3.4584595208887258E-323</v>
      </c>
      <c r="K121" s="269" t="s">
        <v>186</v>
      </c>
    </row>
    <row r="122" spans="1:11" ht="14.4" customHeight="1" thickBot="1" x14ac:dyDescent="0.35">
      <c r="A122" s="278" t="s">
        <v>300</v>
      </c>
      <c r="B122" s="259">
        <v>4.9406564584124654E-324</v>
      </c>
      <c r="C122" s="259">
        <v>1.366E-2</v>
      </c>
      <c r="D122" s="260">
        <v>1.366E-2</v>
      </c>
      <c r="E122" s="271" t="s">
        <v>192</v>
      </c>
      <c r="F122" s="259">
        <v>0</v>
      </c>
      <c r="G122" s="260">
        <v>0</v>
      </c>
      <c r="H122" s="262">
        <v>4.9406564584124654E-324</v>
      </c>
      <c r="I122" s="259">
        <v>3.4584595208887258E-323</v>
      </c>
      <c r="J122" s="260">
        <v>3.4584595208887258E-323</v>
      </c>
      <c r="K122" s="269" t="s">
        <v>186</v>
      </c>
    </row>
    <row r="123" spans="1:11" ht="14.4" customHeight="1" thickBot="1" x14ac:dyDescent="0.35">
      <c r="A123" s="279" t="s">
        <v>301</v>
      </c>
      <c r="B123" s="259">
        <v>4.9406564584124654E-324</v>
      </c>
      <c r="C123" s="259">
        <v>1.366E-2</v>
      </c>
      <c r="D123" s="260">
        <v>1.366E-2</v>
      </c>
      <c r="E123" s="271" t="s">
        <v>192</v>
      </c>
      <c r="F123" s="259">
        <v>0</v>
      </c>
      <c r="G123" s="260">
        <v>0</v>
      </c>
      <c r="H123" s="262">
        <v>4.9406564584124654E-324</v>
      </c>
      <c r="I123" s="259">
        <v>3.4584595208887258E-323</v>
      </c>
      <c r="J123" s="260">
        <v>3.4584595208887258E-323</v>
      </c>
      <c r="K123" s="269" t="s">
        <v>186</v>
      </c>
    </row>
    <row r="124" spans="1:11" ht="14.4" customHeight="1" thickBot="1" x14ac:dyDescent="0.35">
      <c r="A124" s="280" t="s">
        <v>302</v>
      </c>
      <c r="B124" s="264">
        <v>4.9406564584124654E-324</v>
      </c>
      <c r="C124" s="264">
        <v>1.366E-2</v>
      </c>
      <c r="D124" s="265">
        <v>1.366E-2</v>
      </c>
      <c r="E124" s="272" t="s">
        <v>192</v>
      </c>
      <c r="F124" s="264">
        <v>0</v>
      </c>
      <c r="G124" s="265">
        <v>0</v>
      </c>
      <c r="H124" s="267">
        <v>4.9406564584124654E-324</v>
      </c>
      <c r="I124" s="264">
        <v>3.4584595208887258E-323</v>
      </c>
      <c r="J124" s="265">
        <v>3.4584595208887258E-323</v>
      </c>
      <c r="K124" s="268" t="s">
        <v>186</v>
      </c>
    </row>
    <row r="125" spans="1:11" ht="14.4" customHeight="1" thickBot="1" x14ac:dyDescent="0.35">
      <c r="A125" s="281" t="s">
        <v>303</v>
      </c>
      <c r="B125" s="259">
        <v>4.9406564584124654E-324</v>
      </c>
      <c r="C125" s="259">
        <v>1.366E-2</v>
      </c>
      <c r="D125" s="260">
        <v>1.366E-2</v>
      </c>
      <c r="E125" s="271" t="s">
        <v>192</v>
      </c>
      <c r="F125" s="259">
        <v>0</v>
      </c>
      <c r="G125" s="260">
        <v>0</v>
      </c>
      <c r="H125" s="262">
        <v>4.9406564584124654E-324</v>
      </c>
      <c r="I125" s="259">
        <v>3.4584595208887258E-323</v>
      </c>
      <c r="J125" s="260">
        <v>3.4584595208887258E-323</v>
      </c>
      <c r="K125" s="269" t="s">
        <v>186</v>
      </c>
    </row>
    <row r="126" spans="1:11" ht="14.4" customHeight="1" thickBot="1" x14ac:dyDescent="0.35">
      <c r="A126" s="277" t="s">
        <v>304</v>
      </c>
      <c r="B126" s="259">
        <v>44896.162318436298</v>
      </c>
      <c r="C126" s="259">
        <v>44147.9071738395</v>
      </c>
      <c r="D126" s="260">
        <v>-748.25514459681301</v>
      </c>
      <c r="E126" s="261">
        <v>0.98333365022800001</v>
      </c>
      <c r="F126" s="259">
        <v>49583.1751358908</v>
      </c>
      <c r="G126" s="260">
        <v>28923.5188292696</v>
      </c>
      <c r="H126" s="262">
        <v>6178.8866799999996</v>
      </c>
      <c r="I126" s="259">
        <v>31171.08437</v>
      </c>
      <c r="J126" s="260">
        <v>2247.5655407303998</v>
      </c>
      <c r="K126" s="263">
        <v>0.62866253088000001</v>
      </c>
    </row>
    <row r="127" spans="1:11" ht="14.4" customHeight="1" thickBot="1" x14ac:dyDescent="0.35">
      <c r="A127" s="278" t="s">
        <v>305</v>
      </c>
      <c r="B127" s="259">
        <v>44736.557659163402</v>
      </c>
      <c r="C127" s="259">
        <v>43854.904240452299</v>
      </c>
      <c r="D127" s="260">
        <v>-881.65341871111696</v>
      </c>
      <c r="E127" s="261">
        <v>0.98029232768800001</v>
      </c>
      <c r="F127" s="259">
        <v>49416.874722344903</v>
      </c>
      <c r="G127" s="260">
        <v>28826.510254701199</v>
      </c>
      <c r="H127" s="262">
        <v>6157.08619</v>
      </c>
      <c r="I127" s="259">
        <v>31079.642749999999</v>
      </c>
      <c r="J127" s="260">
        <v>2253.1324952987902</v>
      </c>
      <c r="K127" s="263">
        <v>0.62892772812099995</v>
      </c>
    </row>
    <row r="128" spans="1:11" ht="14.4" customHeight="1" thickBot="1" x14ac:dyDescent="0.35">
      <c r="A128" s="279" t="s">
        <v>306</v>
      </c>
      <c r="B128" s="259">
        <v>44736.557659163402</v>
      </c>
      <c r="C128" s="259">
        <v>43854.904240452299</v>
      </c>
      <c r="D128" s="260">
        <v>-881.65341871111696</v>
      </c>
      <c r="E128" s="261">
        <v>0.98029232768800001</v>
      </c>
      <c r="F128" s="259">
        <v>49416.874722344903</v>
      </c>
      <c r="G128" s="260">
        <v>28826.510254701199</v>
      </c>
      <c r="H128" s="262">
        <v>6157.08619</v>
      </c>
      <c r="I128" s="259">
        <v>31079.642749999999</v>
      </c>
      <c r="J128" s="260">
        <v>2253.1324952987902</v>
      </c>
      <c r="K128" s="263">
        <v>0.62892772812099995</v>
      </c>
    </row>
    <row r="129" spans="1:11" ht="14.4" customHeight="1" thickBot="1" x14ac:dyDescent="0.35">
      <c r="A129" s="280" t="s">
        <v>307</v>
      </c>
      <c r="B129" s="264">
        <v>88.555025144986004</v>
      </c>
      <c r="C129" s="264">
        <v>172.643901524901</v>
      </c>
      <c r="D129" s="265">
        <v>84.088876379913998</v>
      </c>
      <c r="E129" s="266">
        <v>1.9495663994470001</v>
      </c>
      <c r="F129" s="264">
        <v>175.875105956667</v>
      </c>
      <c r="G129" s="265">
        <v>102.593811808056</v>
      </c>
      <c r="H129" s="267">
        <v>87.202240000000003</v>
      </c>
      <c r="I129" s="264">
        <v>276.71776</v>
      </c>
      <c r="J129" s="265">
        <v>174.12394819194401</v>
      </c>
      <c r="K129" s="270">
        <v>1.573376507691</v>
      </c>
    </row>
    <row r="130" spans="1:11" ht="14.4" customHeight="1" thickBot="1" x14ac:dyDescent="0.35">
      <c r="A130" s="281" t="s">
        <v>308</v>
      </c>
      <c r="B130" s="259">
        <v>4.9406564584124654E-324</v>
      </c>
      <c r="C130" s="259">
        <v>31.508998926694002</v>
      </c>
      <c r="D130" s="260">
        <v>31.508998926694002</v>
      </c>
      <c r="E130" s="271" t="s">
        <v>192</v>
      </c>
      <c r="F130" s="259">
        <v>32.230133825686998</v>
      </c>
      <c r="G130" s="260">
        <v>18.800911398317002</v>
      </c>
      <c r="H130" s="262">
        <v>62.228319999999997</v>
      </c>
      <c r="I130" s="259">
        <v>135.14431999999999</v>
      </c>
      <c r="J130" s="260">
        <v>116.343408601682</v>
      </c>
      <c r="K130" s="263">
        <v>4.1931045254389998</v>
      </c>
    </row>
    <row r="131" spans="1:11" ht="14.4" customHeight="1" thickBot="1" x14ac:dyDescent="0.35">
      <c r="A131" s="281" t="s">
        <v>309</v>
      </c>
      <c r="B131" s="259">
        <v>4.9406564584124654E-324</v>
      </c>
      <c r="C131" s="259">
        <v>4.8630396860639999</v>
      </c>
      <c r="D131" s="260">
        <v>4.8630396860639999</v>
      </c>
      <c r="E131" s="271" t="s">
        <v>192</v>
      </c>
      <c r="F131" s="259">
        <v>4.0272380703520003</v>
      </c>
      <c r="G131" s="260">
        <v>2.349222207705</v>
      </c>
      <c r="H131" s="262">
        <v>4.9406564584124654E-324</v>
      </c>
      <c r="I131" s="259">
        <v>1.5713600000000001</v>
      </c>
      <c r="J131" s="260">
        <v>-0.77786220770500003</v>
      </c>
      <c r="K131" s="263">
        <v>0.39018304171399998</v>
      </c>
    </row>
    <row r="132" spans="1:11" ht="14.4" customHeight="1" thickBot="1" x14ac:dyDescent="0.35">
      <c r="A132" s="281" t="s">
        <v>310</v>
      </c>
      <c r="B132" s="259">
        <v>88.555025144986004</v>
      </c>
      <c r="C132" s="259">
        <v>136.27186291214099</v>
      </c>
      <c r="D132" s="260">
        <v>47.716837767154999</v>
      </c>
      <c r="E132" s="261">
        <v>1.538838283756</v>
      </c>
      <c r="F132" s="259">
        <v>139.61773406062801</v>
      </c>
      <c r="G132" s="260">
        <v>81.443678202032004</v>
      </c>
      <c r="H132" s="262">
        <v>24.97392</v>
      </c>
      <c r="I132" s="259">
        <v>140.00208000000001</v>
      </c>
      <c r="J132" s="260">
        <v>58.558401797967001</v>
      </c>
      <c r="K132" s="263">
        <v>1.0027528447</v>
      </c>
    </row>
    <row r="133" spans="1:11" ht="14.4" customHeight="1" thickBot="1" x14ac:dyDescent="0.35">
      <c r="A133" s="280" t="s">
        <v>311</v>
      </c>
      <c r="B133" s="264">
        <v>153.00012888920301</v>
      </c>
      <c r="C133" s="264">
        <v>132.05941927193399</v>
      </c>
      <c r="D133" s="265">
        <v>-20.940709617267999</v>
      </c>
      <c r="E133" s="266">
        <v>0.863132732179</v>
      </c>
      <c r="F133" s="264">
        <v>6.0000265766140002</v>
      </c>
      <c r="G133" s="265">
        <v>3.5000155030240001</v>
      </c>
      <c r="H133" s="267">
        <v>2.76953</v>
      </c>
      <c r="I133" s="264">
        <v>35.575809999999997</v>
      </c>
      <c r="J133" s="265">
        <v>32.075794496975</v>
      </c>
      <c r="K133" s="270">
        <v>5.9292754033220003</v>
      </c>
    </row>
    <row r="134" spans="1:11" ht="14.4" customHeight="1" thickBot="1" x14ac:dyDescent="0.35">
      <c r="A134" s="281" t="s">
        <v>312</v>
      </c>
      <c r="B134" s="259">
        <v>142.00008825010801</v>
      </c>
      <c r="C134" s="259">
        <v>4.6871195707949997</v>
      </c>
      <c r="D134" s="260">
        <v>-137.312968679313</v>
      </c>
      <c r="E134" s="261">
        <v>3.3007863786999998E-2</v>
      </c>
      <c r="F134" s="259">
        <v>2.0000278420540001</v>
      </c>
      <c r="G134" s="260">
        <v>1.1666829078650001</v>
      </c>
      <c r="H134" s="262">
        <v>2.76953</v>
      </c>
      <c r="I134" s="259">
        <v>33.80921</v>
      </c>
      <c r="J134" s="260">
        <v>32.642527092134003</v>
      </c>
      <c r="K134" s="263">
        <v>16.904369673807999</v>
      </c>
    </row>
    <row r="135" spans="1:11" ht="14.4" customHeight="1" thickBot="1" x14ac:dyDescent="0.35">
      <c r="A135" s="281" t="s">
        <v>313</v>
      </c>
      <c r="B135" s="259">
        <v>11.000040639093999</v>
      </c>
      <c r="C135" s="259">
        <v>127.372299701139</v>
      </c>
      <c r="D135" s="260">
        <v>116.37225906204399</v>
      </c>
      <c r="E135" s="261">
        <v>11.579257193690999</v>
      </c>
      <c r="F135" s="259">
        <v>3.999998734559</v>
      </c>
      <c r="G135" s="260">
        <v>2.3333325951589998</v>
      </c>
      <c r="H135" s="262">
        <v>4.9406564584124654E-324</v>
      </c>
      <c r="I135" s="259">
        <v>1.7665999999999999</v>
      </c>
      <c r="J135" s="260">
        <v>-0.56673259515899999</v>
      </c>
      <c r="K135" s="263">
        <v>0.44165013972</v>
      </c>
    </row>
    <row r="136" spans="1:11" ht="14.4" customHeight="1" thickBot="1" x14ac:dyDescent="0.35">
      <c r="A136" s="280" t="s">
        <v>314</v>
      </c>
      <c r="B136" s="264">
        <v>3.9999602323939998</v>
      </c>
      <c r="C136" s="264">
        <v>5.4839094978320002</v>
      </c>
      <c r="D136" s="265">
        <v>1.4839492654369999</v>
      </c>
      <c r="E136" s="266">
        <v>1.370991004715</v>
      </c>
      <c r="F136" s="264">
        <v>13.999757896147999</v>
      </c>
      <c r="G136" s="265">
        <v>8.1665254394190008</v>
      </c>
      <c r="H136" s="267">
        <v>7.8029999999999999</v>
      </c>
      <c r="I136" s="264">
        <v>51.384239999999998</v>
      </c>
      <c r="J136" s="265">
        <v>43.217714560579999</v>
      </c>
      <c r="K136" s="270">
        <v>3.670366329273</v>
      </c>
    </row>
    <row r="137" spans="1:11" ht="14.4" customHeight="1" thickBot="1" x14ac:dyDescent="0.35">
      <c r="A137" s="281" t="s">
        <v>315</v>
      </c>
      <c r="B137" s="259">
        <v>3.9999602323939998</v>
      </c>
      <c r="C137" s="259">
        <v>4.9406564584124654E-324</v>
      </c>
      <c r="D137" s="260">
        <v>-3.9999602323939998</v>
      </c>
      <c r="E137" s="261">
        <v>0</v>
      </c>
      <c r="F137" s="259">
        <v>12.999560043520001</v>
      </c>
      <c r="G137" s="260">
        <v>7.5830766920529999</v>
      </c>
      <c r="H137" s="262">
        <v>8.4248999999999992</v>
      </c>
      <c r="I137" s="259">
        <v>25.083269999999999</v>
      </c>
      <c r="J137" s="260">
        <v>17.500193307945999</v>
      </c>
      <c r="K137" s="263">
        <v>1.9295476089970001</v>
      </c>
    </row>
    <row r="138" spans="1:11" ht="14.4" customHeight="1" thickBot="1" x14ac:dyDescent="0.35">
      <c r="A138" s="281" t="s">
        <v>316</v>
      </c>
      <c r="B138" s="259">
        <v>4.9406564584124654E-324</v>
      </c>
      <c r="C138" s="259">
        <v>5.4839094978320002</v>
      </c>
      <c r="D138" s="260">
        <v>5.4839094978320002</v>
      </c>
      <c r="E138" s="271" t="s">
        <v>192</v>
      </c>
      <c r="F138" s="259">
        <v>1.0001978526269999</v>
      </c>
      <c r="G138" s="260">
        <v>0.58344874736600005</v>
      </c>
      <c r="H138" s="262">
        <v>-0.62190000000000001</v>
      </c>
      <c r="I138" s="259">
        <v>26.30097</v>
      </c>
      <c r="J138" s="260">
        <v>25.717521252634</v>
      </c>
      <c r="K138" s="263">
        <v>26.295767313346001</v>
      </c>
    </row>
    <row r="139" spans="1:11" ht="14.4" customHeight="1" thickBot="1" x14ac:dyDescent="0.35">
      <c r="A139" s="280" t="s">
        <v>317</v>
      </c>
      <c r="B139" s="264">
        <v>44491.002544896801</v>
      </c>
      <c r="C139" s="264">
        <v>43202.651248774302</v>
      </c>
      <c r="D139" s="265">
        <v>-1288.3512961225099</v>
      </c>
      <c r="E139" s="266">
        <v>0.97104243054899997</v>
      </c>
      <c r="F139" s="264">
        <v>49220.999831915498</v>
      </c>
      <c r="G139" s="265">
        <v>28712.249901950701</v>
      </c>
      <c r="H139" s="267">
        <v>4315.6232200000004</v>
      </c>
      <c r="I139" s="264">
        <v>28972.276740000001</v>
      </c>
      <c r="J139" s="265">
        <v>260.026838049285</v>
      </c>
      <c r="K139" s="270">
        <v>0.58861617681300005</v>
      </c>
    </row>
    <row r="140" spans="1:11" ht="14.4" customHeight="1" thickBot="1" x14ac:dyDescent="0.35">
      <c r="A140" s="281" t="s">
        <v>318</v>
      </c>
      <c r="B140" s="259">
        <v>22359.001299042699</v>
      </c>
      <c r="C140" s="259">
        <v>14873.5060930989</v>
      </c>
      <c r="D140" s="260">
        <v>-7485.4952059437501</v>
      </c>
      <c r="E140" s="261">
        <v>0.665213347151</v>
      </c>
      <c r="F140" s="259">
        <v>16832.999949252699</v>
      </c>
      <c r="G140" s="260">
        <v>9819.2499703973899</v>
      </c>
      <c r="H140" s="262">
        <v>1493.6159299999999</v>
      </c>
      <c r="I140" s="259">
        <v>10960.886420000001</v>
      </c>
      <c r="J140" s="260">
        <v>1141.6364496026099</v>
      </c>
      <c r="K140" s="263">
        <v>0.65115466363899999</v>
      </c>
    </row>
    <row r="141" spans="1:11" ht="14.4" customHeight="1" thickBot="1" x14ac:dyDescent="0.35">
      <c r="A141" s="281" t="s">
        <v>319</v>
      </c>
      <c r="B141" s="259">
        <v>22132.001245854099</v>
      </c>
      <c r="C141" s="259">
        <v>28329.1451556754</v>
      </c>
      <c r="D141" s="260">
        <v>6197.1439098212404</v>
      </c>
      <c r="E141" s="261">
        <v>1.2800082939170001</v>
      </c>
      <c r="F141" s="259">
        <v>32387.9998826628</v>
      </c>
      <c r="G141" s="260">
        <v>18892.999931553299</v>
      </c>
      <c r="H141" s="262">
        <v>2822.00729</v>
      </c>
      <c r="I141" s="259">
        <v>18011.390319999999</v>
      </c>
      <c r="J141" s="260">
        <v>-881.60961155332598</v>
      </c>
      <c r="K141" s="263">
        <v>0.55611307846199998</v>
      </c>
    </row>
    <row r="142" spans="1:11" ht="14.4" customHeight="1" thickBot="1" x14ac:dyDescent="0.35">
      <c r="A142" s="280" t="s">
        <v>320</v>
      </c>
      <c r="B142" s="264">
        <v>4.9406564584124654E-324</v>
      </c>
      <c r="C142" s="264">
        <v>342.06576138331599</v>
      </c>
      <c r="D142" s="265">
        <v>342.06576138331599</v>
      </c>
      <c r="E142" s="272" t="s">
        <v>192</v>
      </c>
      <c r="F142" s="264">
        <v>0</v>
      </c>
      <c r="G142" s="265">
        <v>0</v>
      </c>
      <c r="H142" s="267">
        <v>1743.6882000000001</v>
      </c>
      <c r="I142" s="264">
        <v>1743.6882000000001</v>
      </c>
      <c r="J142" s="265">
        <v>1743.6882000000001</v>
      </c>
      <c r="K142" s="268" t="s">
        <v>186</v>
      </c>
    </row>
    <row r="143" spans="1:11" ht="14.4" customHeight="1" thickBot="1" x14ac:dyDescent="0.35">
      <c r="A143" s="281" t="s">
        <v>321</v>
      </c>
      <c r="B143" s="259">
        <v>4.9406564584124654E-324</v>
      </c>
      <c r="C143" s="259">
        <v>4.9406564584124654E-324</v>
      </c>
      <c r="D143" s="260">
        <v>0</v>
      </c>
      <c r="E143" s="261">
        <v>1</v>
      </c>
      <c r="F143" s="259">
        <v>4.9406564584124654E-324</v>
      </c>
      <c r="G143" s="260">
        <v>0</v>
      </c>
      <c r="H143" s="262">
        <v>1214.3302000000001</v>
      </c>
      <c r="I143" s="259">
        <v>1214.3302000000001</v>
      </c>
      <c r="J143" s="260">
        <v>1214.3302000000001</v>
      </c>
      <c r="K143" s="269" t="s">
        <v>192</v>
      </c>
    </row>
    <row r="144" spans="1:11" ht="14.4" customHeight="1" thickBot="1" x14ac:dyDescent="0.35">
      <c r="A144" s="281" t="s">
        <v>322</v>
      </c>
      <c r="B144" s="259">
        <v>4.9406564584124654E-324</v>
      </c>
      <c r="C144" s="259">
        <v>342.06576138331599</v>
      </c>
      <c r="D144" s="260">
        <v>342.06576138331599</v>
      </c>
      <c r="E144" s="271" t="s">
        <v>192</v>
      </c>
      <c r="F144" s="259">
        <v>0</v>
      </c>
      <c r="G144" s="260">
        <v>0</v>
      </c>
      <c r="H144" s="262">
        <v>529.35799999999995</v>
      </c>
      <c r="I144" s="259">
        <v>529.35799999999995</v>
      </c>
      <c r="J144" s="260">
        <v>529.35799999999995</v>
      </c>
      <c r="K144" s="269" t="s">
        <v>186</v>
      </c>
    </row>
    <row r="145" spans="1:11" ht="14.4" customHeight="1" thickBot="1" x14ac:dyDescent="0.35">
      <c r="A145" s="278" t="s">
        <v>323</v>
      </c>
      <c r="B145" s="259">
        <v>115.604616716549</v>
      </c>
      <c r="C145" s="259">
        <v>249.26893739199099</v>
      </c>
      <c r="D145" s="260">
        <v>133.66432067544201</v>
      </c>
      <c r="E145" s="261">
        <v>2.1562195738519998</v>
      </c>
      <c r="F145" s="259">
        <v>123.30041354581</v>
      </c>
      <c r="G145" s="260">
        <v>71.925241235054997</v>
      </c>
      <c r="H145" s="262">
        <v>21.80049</v>
      </c>
      <c r="I145" s="259">
        <v>69.575620000000001</v>
      </c>
      <c r="J145" s="260">
        <v>-2.3496212350549999</v>
      </c>
      <c r="K145" s="263">
        <v>0.56427726395300004</v>
      </c>
    </row>
    <row r="146" spans="1:11" ht="14.4" customHeight="1" thickBot="1" x14ac:dyDescent="0.35">
      <c r="A146" s="279" t="s">
        <v>324</v>
      </c>
      <c r="B146" s="259">
        <v>106.999926216623</v>
      </c>
      <c r="C146" s="259">
        <v>142.43191716920899</v>
      </c>
      <c r="D146" s="260">
        <v>35.431990952585998</v>
      </c>
      <c r="E146" s="261">
        <v>1.3311403307030001</v>
      </c>
      <c r="F146" s="259">
        <v>107.582339403258</v>
      </c>
      <c r="G146" s="260">
        <v>62.7563646519</v>
      </c>
      <c r="H146" s="262">
        <v>13.412039999999999</v>
      </c>
      <c r="I146" s="259">
        <v>43.304319999999997</v>
      </c>
      <c r="J146" s="260">
        <v>-19.4520446519</v>
      </c>
      <c r="K146" s="263">
        <v>0.40252257238599998</v>
      </c>
    </row>
    <row r="147" spans="1:11" ht="14.4" customHeight="1" thickBot="1" x14ac:dyDescent="0.35">
      <c r="A147" s="280" t="s">
        <v>325</v>
      </c>
      <c r="B147" s="264">
        <v>106.999926216623</v>
      </c>
      <c r="C147" s="264">
        <v>142.43191716920899</v>
      </c>
      <c r="D147" s="265">
        <v>35.431990952585998</v>
      </c>
      <c r="E147" s="266">
        <v>1.3311403307030001</v>
      </c>
      <c r="F147" s="264">
        <v>107.582339403258</v>
      </c>
      <c r="G147" s="265">
        <v>62.7563646519</v>
      </c>
      <c r="H147" s="267">
        <v>13.412039999999999</v>
      </c>
      <c r="I147" s="264">
        <v>43.304319999999997</v>
      </c>
      <c r="J147" s="265">
        <v>-19.4520446519</v>
      </c>
      <c r="K147" s="270">
        <v>0.40252257238599998</v>
      </c>
    </row>
    <row r="148" spans="1:11" ht="14.4" customHeight="1" thickBot="1" x14ac:dyDescent="0.35">
      <c r="A148" s="281" t="s">
        <v>326</v>
      </c>
      <c r="B148" s="259">
        <v>4.9406564584124654E-324</v>
      </c>
      <c r="C148" s="259">
        <v>34.915996802701002</v>
      </c>
      <c r="D148" s="260">
        <v>34.915996802701002</v>
      </c>
      <c r="E148" s="271" t="s">
        <v>192</v>
      </c>
      <c r="F148" s="259">
        <v>0</v>
      </c>
      <c r="G148" s="260">
        <v>0</v>
      </c>
      <c r="H148" s="262">
        <v>8.18</v>
      </c>
      <c r="I148" s="259">
        <v>16.25357</v>
      </c>
      <c r="J148" s="260">
        <v>16.25357</v>
      </c>
      <c r="K148" s="269" t="s">
        <v>186</v>
      </c>
    </row>
    <row r="149" spans="1:11" ht="14.4" customHeight="1" thickBot="1" x14ac:dyDescent="0.35">
      <c r="A149" s="281" t="s">
        <v>327</v>
      </c>
      <c r="B149" s="259">
        <v>4.9406564584124654E-324</v>
      </c>
      <c r="C149" s="259">
        <v>25.433997670979</v>
      </c>
      <c r="D149" s="260">
        <v>25.433997670979</v>
      </c>
      <c r="E149" s="271" t="s">
        <v>192</v>
      </c>
      <c r="F149" s="259">
        <v>0</v>
      </c>
      <c r="G149" s="260">
        <v>0</v>
      </c>
      <c r="H149" s="262">
        <v>4.9406564584124654E-324</v>
      </c>
      <c r="I149" s="259">
        <v>3.4584595208887258E-323</v>
      </c>
      <c r="J149" s="260">
        <v>3.4584595208887258E-323</v>
      </c>
      <c r="K149" s="269" t="s">
        <v>186</v>
      </c>
    </row>
    <row r="150" spans="1:11" ht="14.4" customHeight="1" thickBot="1" x14ac:dyDescent="0.35">
      <c r="A150" s="281" t="s">
        <v>328</v>
      </c>
      <c r="B150" s="259">
        <v>4.9406564584124654E-324</v>
      </c>
      <c r="C150" s="259">
        <v>45.037275963798002</v>
      </c>
      <c r="D150" s="260">
        <v>45.037275963798002</v>
      </c>
      <c r="E150" s="271" t="s">
        <v>192</v>
      </c>
      <c r="F150" s="259">
        <v>0</v>
      </c>
      <c r="G150" s="260">
        <v>0</v>
      </c>
      <c r="H150" s="262">
        <v>4.9406564584124654E-324</v>
      </c>
      <c r="I150" s="259">
        <v>8.5879799999999999</v>
      </c>
      <c r="J150" s="260">
        <v>8.5879799999999999</v>
      </c>
      <c r="K150" s="269" t="s">
        <v>186</v>
      </c>
    </row>
    <row r="151" spans="1:11" ht="14.4" customHeight="1" thickBot="1" x14ac:dyDescent="0.35">
      <c r="A151" s="281" t="s">
        <v>329</v>
      </c>
      <c r="B151" s="259">
        <v>4.9406564584124654E-324</v>
      </c>
      <c r="C151" s="259">
        <v>37.044646731729003</v>
      </c>
      <c r="D151" s="260">
        <v>37.044646731729003</v>
      </c>
      <c r="E151" s="271" t="s">
        <v>192</v>
      </c>
      <c r="F151" s="259">
        <v>0</v>
      </c>
      <c r="G151" s="260">
        <v>0</v>
      </c>
      <c r="H151" s="262">
        <v>5.2320399999999996</v>
      </c>
      <c r="I151" s="259">
        <v>18.462769999999999</v>
      </c>
      <c r="J151" s="260">
        <v>18.462769999999999</v>
      </c>
      <c r="K151" s="269" t="s">
        <v>186</v>
      </c>
    </row>
    <row r="152" spans="1:11" ht="14.4" customHeight="1" thickBot="1" x14ac:dyDescent="0.35">
      <c r="A152" s="283" t="s">
        <v>330</v>
      </c>
      <c r="B152" s="264">
        <v>8.6046904999260008</v>
      </c>
      <c r="C152" s="264">
        <v>106.837020222782</v>
      </c>
      <c r="D152" s="265">
        <v>98.232329722854999</v>
      </c>
      <c r="E152" s="266">
        <v>12.416137480330001</v>
      </c>
      <c r="F152" s="264">
        <v>15.718074142552</v>
      </c>
      <c r="G152" s="265">
        <v>9.1688765831550008</v>
      </c>
      <c r="H152" s="267">
        <v>8.3884500000000006</v>
      </c>
      <c r="I152" s="264">
        <v>26.2713</v>
      </c>
      <c r="J152" s="265">
        <v>17.102423416844001</v>
      </c>
      <c r="K152" s="270">
        <v>1.6714070541799999</v>
      </c>
    </row>
    <row r="153" spans="1:11" ht="14.4" customHeight="1" thickBot="1" x14ac:dyDescent="0.35">
      <c r="A153" s="280" t="s">
        <v>331</v>
      </c>
      <c r="B153" s="264">
        <v>4.9406564584124654E-324</v>
      </c>
      <c r="C153" s="264">
        <v>1.549999877E-3</v>
      </c>
      <c r="D153" s="265">
        <v>1.549999877E-3</v>
      </c>
      <c r="E153" s="272" t="s">
        <v>192</v>
      </c>
      <c r="F153" s="264">
        <v>0</v>
      </c>
      <c r="G153" s="265">
        <v>0</v>
      </c>
      <c r="H153" s="267">
        <v>-1.0000000000000001E-5</v>
      </c>
      <c r="I153" s="264">
        <v>-1.6000000000000001E-4</v>
      </c>
      <c r="J153" s="265">
        <v>-1.6000000000000001E-4</v>
      </c>
      <c r="K153" s="268" t="s">
        <v>186</v>
      </c>
    </row>
    <row r="154" spans="1:11" ht="14.4" customHeight="1" thickBot="1" x14ac:dyDescent="0.35">
      <c r="A154" s="281" t="s">
        <v>332</v>
      </c>
      <c r="B154" s="259">
        <v>4.9406564584124654E-324</v>
      </c>
      <c r="C154" s="259">
        <v>1.549999877E-3</v>
      </c>
      <c r="D154" s="260">
        <v>1.549999877E-3</v>
      </c>
      <c r="E154" s="271" t="s">
        <v>192</v>
      </c>
      <c r="F154" s="259">
        <v>0</v>
      </c>
      <c r="G154" s="260">
        <v>0</v>
      </c>
      <c r="H154" s="262">
        <v>-1.0000000000000001E-5</v>
      </c>
      <c r="I154" s="259">
        <v>-1.6000000000000001E-4</v>
      </c>
      <c r="J154" s="260">
        <v>-1.6000000000000001E-4</v>
      </c>
      <c r="K154" s="269" t="s">
        <v>186</v>
      </c>
    </row>
    <row r="155" spans="1:11" ht="14.4" customHeight="1" thickBot="1" x14ac:dyDescent="0.35">
      <c r="A155" s="280" t="s">
        <v>333</v>
      </c>
      <c r="B155" s="264">
        <v>8.6046904999260008</v>
      </c>
      <c r="C155" s="264">
        <v>16.823978465361002</v>
      </c>
      <c r="D155" s="265">
        <v>8.2192879654340008</v>
      </c>
      <c r="E155" s="266">
        <v>1.9552101804819999</v>
      </c>
      <c r="F155" s="264">
        <v>15.718074142552</v>
      </c>
      <c r="G155" s="265">
        <v>9.1688765831550008</v>
      </c>
      <c r="H155" s="267">
        <v>8.3884600000000002</v>
      </c>
      <c r="I155" s="264">
        <v>9.0244599999999995</v>
      </c>
      <c r="J155" s="265">
        <v>-0.144416583155</v>
      </c>
      <c r="K155" s="270">
        <v>0.57414540217499999</v>
      </c>
    </row>
    <row r="156" spans="1:11" ht="14.4" customHeight="1" thickBot="1" x14ac:dyDescent="0.35">
      <c r="A156" s="281" t="s">
        <v>334</v>
      </c>
      <c r="B156" s="259">
        <v>4.9406564584124654E-324</v>
      </c>
      <c r="C156" s="259">
        <v>0.42399996712499999</v>
      </c>
      <c r="D156" s="260">
        <v>0.42399996712499999</v>
      </c>
      <c r="E156" s="271" t="s">
        <v>192</v>
      </c>
      <c r="F156" s="259">
        <v>0</v>
      </c>
      <c r="G156" s="260">
        <v>0</v>
      </c>
      <c r="H156" s="262">
        <v>0.124</v>
      </c>
      <c r="I156" s="259">
        <v>0.76</v>
      </c>
      <c r="J156" s="260">
        <v>0.76</v>
      </c>
      <c r="K156" s="269" t="s">
        <v>186</v>
      </c>
    </row>
    <row r="157" spans="1:11" ht="14.4" customHeight="1" thickBot="1" x14ac:dyDescent="0.35">
      <c r="A157" s="281" t="s">
        <v>335</v>
      </c>
      <c r="B157" s="259">
        <v>4.9406564584124654E-324</v>
      </c>
      <c r="C157" s="259">
        <v>10.149999070551999</v>
      </c>
      <c r="D157" s="260">
        <v>10.149999070551999</v>
      </c>
      <c r="E157" s="271" t="s">
        <v>192</v>
      </c>
      <c r="F157" s="259">
        <v>9.7619833193519998</v>
      </c>
      <c r="G157" s="260">
        <v>5.6944902696220003</v>
      </c>
      <c r="H157" s="262">
        <v>4.9406564584124654E-324</v>
      </c>
      <c r="I157" s="259">
        <v>3.4584595208887258E-323</v>
      </c>
      <c r="J157" s="260">
        <v>-5.6944902696220003</v>
      </c>
      <c r="K157" s="263">
        <v>4.9406564584124654E-324</v>
      </c>
    </row>
    <row r="158" spans="1:11" ht="14.4" customHeight="1" thickBot="1" x14ac:dyDescent="0.35">
      <c r="A158" s="281" t="s">
        <v>336</v>
      </c>
      <c r="B158" s="259">
        <v>8.6046904999260008</v>
      </c>
      <c r="C158" s="259">
        <v>6.2499794276819998</v>
      </c>
      <c r="D158" s="260">
        <v>-2.3547110722440001</v>
      </c>
      <c r="E158" s="261">
        <v>0.72634563994300005</v>
      </c>
      <c r="F158" s="259">
        <v>5.9560908231990002</v>
      </c>
      <c r="G158" s="260">
        <v>3.4743863135319999</v>
      </c>
      <c r="H158" s="262">
        <v>8.2644599999999997</v>
      </c>
      <c r="I158" s="259">
        <v>8.2644599999999997</v>
      </c>
      <c r="J158" s="260">
        <v>4.7900736864670002</v>
      </c>
      <c r="K158" s="263">
        <v>1.3875644689310001</v>
      </c>
    </row>
    <row r="159" spans="1:11" ht="14.4" customHeight="1" thickBot="1" x14ac:dyDescent="0.35">
      <c r="A159" s="280" t="s">
        <v>337</v>
      </c>
      <c r="B159" s="264">
        <v>4.9406564584124654E-324</v>
      </c>
      <c r="C159" s="264">
        <v>90.011491757542998</v>
      </c>
      <c r="D159" s="265">
        <v>90.011491757542998</v>
      </c>
      <c r="E159" s="272" t="s">
        <v>192</v>
      </c>
      <c r="F159" s="264">
        <v>0</v>
      </c>
      <c r="G159" s="265">
        <v>0</v>
      </c>
      <c r="H159" s="267">
        <v>4.9406564584124654E-324</v>
      </c>
      <c r="I159" s="264">
        <v>17.247</v>
      </c>
      <c r="J159" s="265">
        <v>17.247</v>
      </c>
      <c r="K159" s="268" t="s">
        <v>186</v>
      </c>
    </row>
    <row r="160" spans="1:11" ht="14.4" customHeight="1" thickBot="1" x14ac:dyDescent="0.35">
      <c r="A160" s="281" t="s">
        <v>338</v>
      </c>
      <c r="B160" s="259">
        <v>4.9406564584124654E-324</v>
      </c>
      <c r="C160" s="259">
        <v>90.011491757542998</v>
      </c>
      <c r="D160" s="260">
        <v>90.011491757542998</v>
      </c>
      <c r="E160" s="271" t="s">
        <v>192</v>
      </c>
      <c r="F160" s="259">
        <v>0</v>
      </c>
      <c r="G160" s="260">
        <v>0</v>
      </c>
      <c r="H160" s="262">
        <v>4.9406564584124654E-324</v>
      </c>
      <c r="I160" s="259">
        <v>17.247</v>
      </c>
      <c r="J160" s="260">
        <v>17.247</v>
      </c>
      <c r="K160" s="269" t="s">
        <v>186</v>
      </c>
    </row>
    <row r="161" spans="1:11" ht="14.4" customHeight="1" thickBot="1" x14ac:dyDescent="0.35">
      <c r="A161" s="278" t="s">
        <v>339</v>
      </c>
      <c r="B161" s="259">
        <v>44.000042556372001</v>
      </c>
      <c r="C161" s="259">
        <v>43.733995995226998</v>
      </c>
      <c r="D161" s="260">
        <v>-0.26604656114399999</v>
      </c>
      <c r="E161" s="261">
        <v>0.99395349309400005</v>
      </c>
      <c r="F161" s="259">
        <v>42.999999999998998</v>
      </c>
      <c r="G161" s="260">
        <v>25.083333333333002</v>
      </c>
      <c r="H161" s="262">
        <v>4.9406564584124654E-324</v>
      </c>
      <c r="I161" s="259">
        <v>21.866</v>
      </c>
      <c r="J161" s="260">
        <v>-3.2173333333329999</v>
      </c>
      <c r="K161" s="263">
        <v>0.50851162790600002</v>
      </c>
    </row>
    <row r="162" spans="1:11" ht="14.4" customHeight="1" thickBot="1" x14ac:dyDescent="0.35">
      <c r="A162" s="283" t="s">
        <v>340</v>
      </c>
      <c r="B162" s="264">
        <v>44.000042556372001</v>
      </c>
      <c r="C162" s="264">
        <v>43.733995995226998</v>
      </c>
      <c r="D162" s="265">
        <v>-0.26604656114399999</v>
      </c>
      <c r="E162" s="266">
        <v>0.99395349309400005</v>
      </c>
      <c r="F162" s="264">
        <v>42.999999999998998</v>
      </c>
      <c r="G162" s="265">
        <v>25.083333333333002</v>
      </c>
      <c r="H162" s="267">
        <v>4.9406564584124654E-324</v>
      </c>
      <c r="I162" s="264">
        <v>21.866</v>
      </c>
      <c r="J162" s="265">
        <v>-3.2173333333329999</v>
      </c>
      <c r="K162" s="270">
        <v>0.50851162790600002</v>
      </c>
    </row>
    <row r="163" spans="1:11" ht="14.4" customHeight="1" thickBot="1" x14ac:dyDescent="0.35">
      <c r="A163" s="280" t="s">
        <v>341</v>
      </c>
      <c r="B163" s="264">
        <v>44.000042556372001</v>
      </c>
      <c r="C163" s="264">
        <v>43.733995995226998</v>
      </c>
      <c r="D163" s="265">
        <v>-0.26604656114399999</v>
      </c>
      <c r="E163" s="266">
        <v>0.99395349309400005</v>
      </c>
      <c r="F163" s="264">
        <v>42.999999999998998</v>
      </c>
      <c r="G163" s="265">
        <v>25.083333333333002</v>
      </c>
      <c r="H163" s="267">
        <v>4.9406564584124654E-324</v>
      </c>
      <c r="I163" s="264">
        <v>21.866</v>
      </c>
      <c r="J163" s="265">
        <v>-3.2173333333329999</v>
      </c>
      <c r="K163" s="270">
        <v>0.50851162790600002</v>
      </c>
    </row>
    <row r="164" spans="1:11" ht="14.4" customHeight="1" thickBot="1" x14ac:dyDescent="0.35">
      <c r="A164" s="281" t="s">
        <v>342</v>
      </c>
      <c r="B164" s="259">
        <v>44.000042556372001</v>
      </c>
      <c r="C164" s="259">
        <v>43.733995995226998</v>
      </c>
      <c r="D164" s="260">
        <v>-0.26604656114399999</v>
      </c>
      <c r="E164" s="261">
        <v>0.99395349309400005</v>
      </c>
      <c r="F164" s="259">
        <v>42.999999999998998</v>
      </c>
      <c r="G164" s="260">
        <v>25.083333333333002</v>
      </c>
      <c r="H164" s="262">
        <v>4.9406564584124654E-324</v>
      </c>
      <c r="I164" s="259">
        <v>21.866</v>
      </c>
      <c r="J164" s="260">
        <v>-3.2173333333329999</v>
      </c>
      <c r="K164" s="263">
        <v>0.50851162790600002</v>
      </c>
    </row>
    <row r="165" spans="1:11" ht="14.4" customHeight="1" thickBot="1" x14ac:dyDescent="0.35">
      <c r="A165" s="277" t="s">
        <v>343</v>
      </c>
      <c r="B165" s="259">
        <v>2021.9984795476601</v>
      </c>
      <c r="C165" s="259">
        <v>2096.8634505683799</v>
      </c>
      <c r="D165" s="260">
        <v>74.864971020723004</v>
      </c>
      <c r="E165" s="261">
        <v>1.0370252360609999</v>
      </c>
      <c r="F165" s="259">
        <v>2362.0921578286202</v>
      </c>
      <c r="G165" s="260">
        <v>1377.8870920667</v>
      </c>
      <c r="H165" s="262">
        <v>191.70124000000001</v>
      </c>
      <c r="I165" s="259">
        <v>1273.41416</v>
      </c>
      <c r="J165" s="260">
        <v>-104.472932066696</v>
      </c>
      <c r="K165" s="263">
        <v>0.53910435110599997</v>
      </c>
    </row>
    <row r="166" spans="1:11" ht="14.4" customHeight="1" thickBot="1" x14ac:dyDescent="0.35">
      <c r="A166" s="282" t="s">
        <v>344</v>
      </c>
      <c r="B166" s="264">
        <v>2021.9984795476601</v>
      </c>
      <c r="C166" s="264">
        <v>2096.8634505683799</v>
      </c>
      <c r="D166" s="265">
        <v>74.864971020723004</v>
      </c>
      <c r="E166" s="266">
        <v>1.0370252360609999</v>
      </c>
      <c r="F166" s="264">
        <v>2362.0921578286202</v>
      </c>
      <c r="G166" s="265">
        <v>1377.8870920667</v>
      </c>
      <c r="H166" s="267">
        <v>191.70124000000001</v>
      </c>
      <c r="I166" s="264">
        <v>1273.41416</v>
      </c>
      <c r="J166" s="265">
        <v>-104.472932066696</v>
      </c>
      <c r="K166" s="270">
        <v>0.53910435110599997</v>
      </c>
    </row>
    <row r="167" spans="1:11" ht="14.4" customHeight="1" thickBot="1" x14ac:dyDescent="0.35">
      <c r="A167" s="283" t="s">
        <v>71</v>
      </c>
      <c r="B167" s="264">
        <v>2021.9984795476601</v>
      </c>
      <c r="C167" s="264">
        <v>2096.8634505683799</v>
      </c>
      <c r="D167" s="265">
        <v>74.864971020723004</v>
      </c>
      <c r="E167" s="266">
        <v>1.0370252360609999</v>
      </c>
      <c r="F167" s="264">
        <v>2362.0921578286202</v>
      </c>
      <c r="G167" s="265">
        <v>1377.8870920667</v>
      </c>
      <c r="H167" s="267">
        <v>191.70124000000001</v>
      </c>
      <c r="I167" s="264">
        <v>1273.41416</v>
      </c>
      <c r="J167" s="265">
        <v>-104.472932066696</v>
      </c>
      <c r="K167" s="270">
        <v>0.53910435110599997</v>
      </c>
    </row>
    <row r="168" spans="1:11" ht="14.4" customHeight="1" thickBot="1" x14ac:dyDescent="0.35">
      <c r="A168" s="280" t="s">
        <v>345</v>
      </c>
      <c r="B168" s="264">
        <v>7.9999144591949998</v>
      </c>
      <c r="C168" s="264">
        <v>40.325997294126999</v>
      </c>
      <c r="D168" s="265">
        <v>32.326082834932002</v>
      </c>
      <c r="E168" s="266">
        <v>5.0408035610650002</v>
      </c>
      <c r="F168" s="264">
        <v>29.999999999999002</v>
      </c>
      <c r="G168" s="265">
        <v>17.499999999999002</v>
      </c>
      <c r="H168" s="267">
        <v>3.3605</v>
      </c>
      <c r="I168" s="264">
        <v>23.523499999999999</v>
      </c>
      <c r="J168" s="265">
        <v>6.0235000000000003</v>
      </c>
      <c r="K168" s="270">
        <v>0.784116666666</v>
      </c>
    </row>
    <row r="169" spans="1:11" ht="14.4" customHeight="1" thickBot="1" x14ac:dyDescent="0.35">
      <c r="A169" s="281" t="s">
        <v>346</v>
      </c>
      <c r="B169" s="259">
        <v>7.9999144591949998</v>
      </c>
      <c r="C169" s="259">
        <v>40.325997294126999</v>
      </c>
      <c r="D169" s="260">
        <v>32.326082834932002</v>
      </c>
      <c r="E169" s="261">
        <v>5.0408035610650002</v>
      </c>
      <c r="F169" s="259">
        <v>29.999999999999002</v>
      </c>
      <c r="G169" s="260">
        <v>17.499999999999002</v>
      </c>
      <c r="H169" s="262">
        <v>3.3605</v>
      </c>
      <c r="I169" s="259">
        <v>23.523499999999999</v>
      </c>
      <c r="J169" s="260">
        <v>6.0235000000000003</v>
      </c>
      <c r="K169" s="263">
        <v>0.784116666666</v>
      </c>
    </row>
    <row r="170" spans="1:11" ht="14.4" customHeight="1" thickBot="1" x14ac:dyDescent="0.35">
      <c r="A170" s="280" t="s">
        <v>347</v>
      </c>
      <c r="B170" s="264">
        <v>32.999977143951</v>
      </c>
      <c r="C170" s="264">
        <v>6.5649995599580002</v>
      </c>
      <c r="D170" s="265">
        <v>-26.434977583992001</v>
      </c>
      <c r="E170" s="266">
        <v>0.19893951839099999</v>
      </c>
      <c r="F170" s="264">
        <v>28.827012321971001</v>
      </c>
      <c r="G170" s="265">
        <v>16.815757187816001</v>
      </c>
      <c r="H170" s="267">
        <v>0.2</v>
      </c>
      <c r="I170" s="264">
        <v>2.0750000000000002</v>
      </c>
      <c r="J170" s="265">
        <v>-14.740757187816</v>
      </c>
      <c r="K170" s="270">
        <v>7.1981098034000005E-2</v>
      </c>
    </row>
    <row r="171" spans="1:11" ht="14.4" customHeight="1" thickBot="1" x14ac:dyDescent="0.35">
      <c r="A171" s="281" t="s">
        <v>348</v>
      </c>
      <c r="B171" s="259">
        <v>32.999977143951</v>
      </c>
      <c r="C171" s="259">
        <v>6.5649995599580002</v>
      </c>
      <c r="D171" s="260">
        <v>-26.434977583992001</v>
      </c>
      <c r="E171" s="261">
        <v>0.19893951839099999</v>
      </c>
      <c r="F171" s="259">
        <v>28.827012321971001</v>
      </c>
      <c r="G171" s="260">
        <v>16.815757187816001</v>
      </c>
      <c r="H171" s="262">
        <v>0.2</v>
      </c>
      <c r="I171" s="259">
        <v>2.0750000000000002</v>
      </c>
      <c r="J171" s="260">
        <v>-14.740757187816</v>
      </c>
      <c r="K171" s="263">
        <v>7.1981098034000005E-2</v>
      </c>
    </row>
    <row r="172" spans="1:11" ht="14.4" customHeight="1" thickBot="1" x14ac:dyDescent="0.35">
      <c r="A172" s="280" t="s">
        <v>349</v>
      </c>
      <c r="B172" s="264">
        <v>44.999968832660997</v>
      </c>
      <c r="C172" s="264">
        <v>43.970697062615997</v>
      </c>
      <c r="D172" s="265">
        <v>-1.0292717700439999</v>
      </c>
      <c r="E172" s="266">
        <v>0.97712727815699996</v>
      </c>
      <c r="F172" s="264">
        <v>44.265145506678998</v>
      </c>
      <c r="G172" s="265">
        <v>25.821334878896</v>
      </c>
      <c r="H172" s="267">
        <v>3.6915</v>
      </c>
      <c r="I172" s="264">
        <v>27.2744</v>
      </c>
      <c r="J172" s="265">
        <v>1.4530651211029999</v>
      </c>
      <c r="K172" s="270">
        <v>0.61615972765399996</v>
      </c>
    </row>
    <row r="173" spans="1:11" ht="14.4" customHeight="1" thickBot="1" x14ac:dyDescent="0.35">
      <c r="A173" s="281" t="s">
        <v>350</v>
      </c>
      <c r="B173" s="259">
        <v>44.999968832660997</v>
      </c>
      <c r="C173" s="259">
        <v>43.970697062615997</v>
      </c>
      <c r="D173" s="260">
        <v>-1.0292717700439999</v>
      </c>
      <c r="E173" s="261">
        <v>0.97712727815699996</v>
      </c>
      <c r="F173" s="259">
        <v>44.265145506678998</v>
      </c>
      <c r="G173" s="260">
        <v>25.821334878896</v>
      </c>
      <c r="H173" s="262">
        <v>3.6915</v>
      </c>
      <c r="I173" s="259">
        <v>27.2744</v>
      </c>
      <c r="J173" s="260">
        <v>1.4530651211029999</v>
      </c>
      <c r="K173" s="263">
        <v>0.61615972765399996</v>
      </c>
    </row>
    <row r="174" spans="1:11" ht="14.4" customHeight="1" thickBot="1" x14ac:dyDescent="0.35">
      <c r="A174" s="280" t="s">
        <v>351</v>
      </c>
      <c r="B174" s="264">
        <v>4.9406564584124654E-324</v>
      </c>
      <c r="C174" s="264">
        <v>5.5999995490000003E-2</v>
      </c>
      <c r="D174" s="265">
        <v>5.5999995490000003E-2</v>
      </c>
      <c r="E174" s="272" t="s">
        <v>192</v>
      </c>
      <c r="F174" s="264">
        <v>0</v>
      </c>
      <c r="G174" s="265">
        <v>0</v>
      </c>
      <c r="H174" s="267">
        <v>4.9406564584124654E-324</v>
      </c>
      <c r="I174" s="264">
        <v>3.4584595208887258E-323</v>
      </c>
      <c r="J174" s="265">
        <v>3.4584595208887258E-323</v>
      </c>
      <c r="K174" s="268" t="s">
        <v>186</v>
      </c>
    </row>
    <row r="175" spans="1:11" ht="14.4" customHeight="1" thickBot="1" x14ac:dyDescent="0.35">
      <c r="A175" s="281" t="s">
        <v>352</v>
      </c>
      <c r="B175" s="259">
        <v>4.9406564584124654E-324</v>
      </c>
      <c r="C175" s="259">
        <v>5.5999995490000003E-2</v>
      </c>
      <c r="D175" s="260">
        <v>5.5999995490000003E-2</v>
      </c>
      <c r="E175" s="271" t="s">
        <v>192</v>
      </c>
      <c r="F175" s="259">
        <v>0</v>
      </c>
      <c r="G175" s="260">
        <v>0</v>
      </c>
      <c r="H175" s="262">
        <v>4.9406564584124654E-324</v>
      </c>
      <c r="I175" s="259">
        <v>3.4584595208887258E-323</v>
      </c>
      <c r="J175" s="260">
        <v>3.4584595208887258E-323</v>
      </c>
      <c r="K175" s="269" t="s">
        <v>186</v>
      </c>
    </row>
    <row r="176" spans="1:11" ht="14.4" customHeight="1" thickBot="1" x14ac:dyDescent="0.35">
      <c r="A176" s="280" t="s">
        <v>353</v>
      </c>
      <c r="B176" s="264">
        <v>440.99969456007898</v>
      </c>
      <c r="C176" s="264">
        <v>392.69527409536101</v>
      </c>
      <c r="D176" s="265">
        <v>-48.304420464718</v>
      </c>
      <c r="E176" s="266">
        <v>0.89046609088200002</v>
      </c>
      <c r="F176" s="264">
        <v>391.999999999995</v>
      </c>
      <c r="G176" s="265">
        <v>228.66666666666401</v>
      </c>
      <c r="H176" s="267">
        <v>16.813459999999999</v>
      </c>
      <c r="I176" s="264">
        <v>210.38892999999999</v>
      </c>
      <c r="J176" s="265">
        <v>-18.277736666662999</v>
      </c>
      <c r="K176" s="270">
        <v>0.53670645408100004</v>
      </c>
    </row>
    <row r="177" spans="1:11" ht="14.4" customHeight="1" thickBot="1" x14ac:dyDescent="0.35">
      <c r="A177" s="281" t="s">
        <v>354</v>
      </c>
      <c r="B177" s="259">
        <v>439.99973525265801</v>
      </c>
      <c r="C177" s="259">
        <v>392.22849413149999</v>
      </c>
      <c r="D177" s="260">
        <v>-47.771241121157999</v>
      </c>
      <c r="E177" s="261">
        <v>0.89142893212399998</v>
      </c>
      <c r="F177" s="259">
        <v>391.999999999995</v>
      </c>
      <c r="G177" s="260">
        <v>228.66666666666401</v>
      </c>
      <c r="H177" s="262">
        <v>16.80463</v>
      </c>
      <c r="I177" s="259">
        <v>210.32712000000001</v>
      </c>
      <c r="J177" s="260">
        <v>-18.339546666663001</v>
      </c>
      <c r="K177" s="263">
        <v>0.53654877551000002</v>
      </c>
    </row>
    <row r="178" spans="1:11" ht="14.4" customHeight="1" thickBot="1" x14ac:dyDescent="0.35">
      <c r="A178" s="281" t="s">
        <v>355</v>
      </c>
      <c r="B178" s="259">
        <v>0.99995930742000005</v>
      </c>
      <c r="C178" s="259">
        <v>0.46677996386100001</v>
      </c>
      <c r="D178" s="260">
        <v>-0.53317934355899999</v>
      </c>
      <c r="E178" s="261">
        <v>0.46679895911399999</v>
      </c>
      <c r="F178" s="259">
        <v>0</v>
      </c>
      <c r="G178" s="260">
        <v>0</v>
      </c>
      <c r="H178" s="262">
        <v>8.8299999999999993E-3</v>
      </c>
      <c r="I178" s="259">
        <v>6.1809999999999997E-2</v>
      </c>
      <c r="J178" s="260">
        <v>6.1809999999999997E-2</v>
      </c>
      <c r="K178" s="269" t="s">
        <v>186</v>
      </c>
    </row>
    <row r="179" spans="1:11" ht="14.4" customHeight="1" thickBot="1" x14ac:dyDescent="0.35">
      <c r="A179" s="280" t="s">
        <v>356</v>
      </c>
      <c r="B179" s="264">
        <v>4.9406564584124654E-324</v>
      </c>
      <c r="C179" s="264">
        <v>68.982997725633993</v>
      </c>
      <c r="D179" s="265">
        <v>68.982997725633993</v>
      </c>
      <c r="E179" s="272" t="s">
        <v>192</v>
      </c>
      <c r="F179" s="264">
        <v>0</v>
      </c>
      <c r="G179" s="265">
        <v>0</v>
      </c>
      <c r="H179" s="267">
        <v>4.9406564584124654E-324</v>
      </c>
      <c r="I179" s="264">
        <v>56.460999999999999</v>
      </c>
      <c r="J179" s="265">
        <v>56.460999999999999</v>
      </c>
      <c r="K179" s="268" t="s">
        <v>186</v>
      </c>
    </row>
    <row r="180" spans="1:11" ht="14.4" customHeight="1" thickBot="1" x14ac:dyDescent="0.35">
      <c r="A180" s="281" t="s">
        <v>357</v>
      </c>
      <c r="B180" s="259">
        <v>4.9406564584124654E-324</v>
      </c>
      <c r="C180" s="259">
        <v>68.982997725633993</v>
      </c>
      <c r="D180" s="260">
        <v>68.982997725633993</v>
      </c>
      <c r="E180" s="271" t="s">
        <v>192</v>
      </c>
      <c r="F180" s="259">
        <v>0</v>
      </c>
      <c r="G180" s="260">
        <v>0</v>
      </c>
      <c r="H180" s="262">
        <v>4.9406564584124654E-324</v>
      </c>
      <c r="I180" s="259">
        <v>56.460999999999999</v>
      </c>
      <c r="J180" s="260">
        <v>56.460999999999999</v>
      </c>
      <c r="K180" s="269" t="s">
        <v>186</v>
      </c>
    </row>
    <row r="181" spans="1:11" ht="14.4" customHeight="1" thickBot="1" x14ac:dyDescent="0.35">
      <c r="A181" s="280" t="s">
        <v>358</v>
      </c>
      <c r="B181" s="264">
        <v>1494.99892455177</v>
      </c>
      <c r="C181" s="264">
        <v>1544.2674848351901</v>
      </c>
      <c r="D181" s="265">
        <v>49.268560283420001</v>
      </c>
      <c r="E181" s="266">
        <v>1.0329555824250001</v>
      </c>
      <c r="F181" s="264">
        <v>1866.99999999998</v>
      </c>
      <c r="G181" s="265">
        <v>1089.0833333333201</v>
      </c>
      <c r="H181" s="267">
        <v>167.63578000000001</v>
      </c>
      <c r="I181" s="264">
        <v>953.69132999999999</v>
      </c>
      <c r="J181" s="265">
        <v>-135.392003333319</v>
      </c>
      <c r="K181" s="270">
        <v>0.51081485270399996</v>
      </c>
    </row>
    <row r="182" spans="1:11" ht="14.4" customHeight="1" thickBot="1" x14ac:dyDescent="0.35">
      <c r="A182" s="281" t="s">
        <v>359</v>
      </c>
      <c r="B182" s="259">
        <v>1494.99892455177</v>
      </c>
      <c r="C182" s="259">
        <v>1544.2674848351901</v>
      </c>
      <c r="D182" s="260">
        <v>49.268560283420001</v>
      </c>
      <c r="E182" s="261">
        <v>1.0329555824250001</v>
      </c>
      <c r="F182" s="259">
        <v>1866.99999999998</v>
      </c>
      <c r="G182" s="260">
        <v>1089.0833333333201</v>
      </c>
      <c r="H182" s="262">
        <v>167.63578000000001</v>
      </c>
      <c r="I182" s="259">
        <v>953.69132999999999</v>
      </c>
      <c r="J182" s="260">
        <v>-135.392003333319</v>
      </c>
      <c r="K182" s="263">
        <v>0.51081485270399996</v>
      </c>
    </row>
    <row r="183" spans="1:11" ht="14.4" customHeight="1" thickBot="1" x14ac:dyDescent="0.35">
      <c r="A183" s="284" t="s">
        <v>360</v>
      </c>
      <c r="B183" s="264">
        <v>4.9406564584124654E-324</v>
      </c>
      <c r="C183" s="264">
        <v>36.947997024872002</v>
      </c>
      <c r="D183" s="265">
        <v>36.947997024872002</v>
      </c>
      <c r="E183" s="272" t="s">
        <v>192</v>
      </c>
      <c r="F183" s="264">
        <v>0</v>
      </c>
      <c r="G183" s="265">
        <v>0</v>
      </c>
      <c r="H183" s="267">
        <v>4.9406564584124654E-324</v>
      </c>
      <c r="I183" s="264">
        <v>3.4584595208887258E-323</v>
      </c>
      <c r="J183" s="265">
        <v>3.4584595208887258E-323</v>
      </c>
      <c r="K183" s="268" t="s">
        <v>186</v>
      </c>
    </row>
    <row r="184" spans="1:11" ht="14.4" customHeight="1" thickBot="1" x14ac:dyDescent="0.35">
      <c r="A184" s="282" t="s">
        <v>361</v>
      </c>
      <c r="B184" s="264">
        <v>4.9406564584124654E-324</v>
      </c>
      <c r="C184" s="264">
        <v>36.947997024872002</v>
      </c>
      <c r="D184" s="265">
        <v>36.947997024872002</v>
      </c>
      <c r="E184" s="272" t="s">
        <v>192</v>
      </c>
      <c r="F184" s="264">
        <v>0</v>
      </c>
      <c r="G184" s="265">
        <v>0</v>
      </c>
      <c r="H184" s="267">
        <v>4.9406564584124654E-324</v>
      </c>
      <c r="I184" s="264">
        <v>3.4584595208887258E-323</v>
      </c>
      <c r="J184" s="265">
        <v>3.4584595208887258E-323</v>
      </c>
      <c r="K184" s="268" t="s">
        <v>186</v>
      </c>
    </row>
    <row r="185" spans="1:11" ht="14.4" customHeight="1" thickBot="1" x14ac:dyDescent="0.35">
      <c r="A185" s="283" t="s">
        <v>362</v>
      </c>
      <c r="B185" s="264">
        <v>4.9406564584124654E-324</v>
      </c>
      <c r="C185" s="264">
        <v>36.947997024872002</v>
      </c>
      <c r="D185" s="265">
        <v>36.947997024872002</v>
      </c>
      <c r="E185" s="272" t="s">
        <v>192</v>
      </c>
      <c r="F185" s="264">
        <v>0</v>
      </c>
      <c r="G185" s="265">
        <v>0</v>
      </c>
      <c r="H185" s="267">
        <v>4.9406564584124654E-324</v>
      </c>
      <c r="I185" s="264">
        <v>3.4584595208887258E-323</v>
      </c>
      <c r="J185" s="265">
        <v>3.4584595208887258E-323</v>
      </c>
      <c r="K185" s="268" t="s">
        <v>186</v>
      </c>
    </row>
    <row r="186" spans="1:11" ht="14.4" customHeight="1" thickBot="1" x14ac:dyDescent="0.35">
      <c r="A186" s="280" t="s">
        <v>363</v>
      </c>
      <c r="B186" s="264">
        <v>4.9406564584124654E-324</v>
      </c>
      <c r="C186" s="264">
        <v>36.947997024872002</v>
      </c>
      <c r="D186" s="265">
        <v>36.947997024872002</v>
      </c>
      <c r="E186" s="272" t="s">
        <v>192</v>
      </c>
      <c r="F186" s="264">
        <v>0</v>
      </c>
      <c r="G186" s="265">
        <v>0</v>
      </c>
      <c r="H186" s="267">
        <v>4.9406564584124654E-324</v>
      </c>
      <c r="I186" s="264">
        <v>3.4584595208887258E-323</v>
      </c>
      <c r="J186" s="265">
        <v>3.4584595208887258E-323</v>
      </c>
      <c r="K186" s="268" t="s">
        <v>186</v>
      </c>
    </row>
    <row r="187" spans="1:11" ht="14.4" customHeight="1" thickBot="1" x14ac:dyDescent="0.35">
      <c r="A187" s="281" t="s">
        <v>364</v>
      </c>
      <c r="B187" s="259">
        <v>4.9406564584124654E-324</v>
      </c>
      <c r="C187" s="259">
        <v>36.947997024872002</v>
      </c>
      <c r="D187" s="260">
        <v>36.947997024872002</v>
      </c>
      <c r="E187" s="271" t="s">
        <v>192</v>
      </c>
      <c r="F187" s="259">
        <v>0</v>
      </c>
      <c r="G187" s="260">
        <v>0</v>
      </c>
      <c r="H187" s="262">
        <v>4.9406564584124654E-324</v>
      </c>
      <c r="I187" s="259">
        <v>3.4584595208887258E-323</v>
      </c>
      <c r="J187" s="260">
        <v>3.4584595208887258E-323</v>
      </c>
      <c r="K187" s="269" t="s">
        <v>186</v>
      </c>
    </row>
    <row r="188" spans="1:11" ht="14.4" customHeight="1" thickBot="1" x14ac:dyDescent="0.35">
      <c r="A188" s="285"/>
      <c r="B188" s="259">
        <v>23374.192993004501</v>
      </c>
      <c r="C188" s="259">
        <v>4.9406564584124654E-324</v>
      </c>
      <c r="D188" s="260">
        <v>-23374.192993004501</v>
      </c>
      <c r="E188" s="261">
        <v>0</v>
      </c>
      <c r="F188" s="259">
        <v>27004.398020732999</v>
      </c>
      <c r="G188" s="260">
        <v>15752.565512094199</v>
      </c>
      <c r="H188" s="262">
        <v>4059.2970700000001</v>
      </c>
      <c r="I188" s="259">
        <v>17149.96816</v>
      </c>
      <c r="J188" s="260">
        <v>1397.40264790576</v>
      </c>
      <c r="K188" s="263">
        <v>0.63508055787100004</v>
      </c>
    </row>
    <row r="189" spans="1:11" ht="14.4" customHeight="1" thickBot="1" x14ac:dyDescent="0.35">
      <c r="A189" s="286" t="s">
        <v>90</v>
      </c>
      <c r="B189" s="273">
        <v>23374.192993004501</v>
      </c>
      <c r="C189" s="273">
        <v>22098.996450295999</v>
      </c>
      <c r="D189" s="274">
        <v>-1275.1965427085199</v>
      </c>
      <c r="E189" s="275" t="s">
        <v>192</v>
      </c>
      <c r="F189" s="273">
        <v>27004.398020732999</v>
      </c>
      <c r="G189" s="274">
        <v>15752.565512094199</v>
      </c>
      <c r="H189" s="273">
        <v>4059.2970700000001</v>
      </c>
      <c r="I189" s="273">
        <v>17149.96816</v>
      </c>
      <c r="J189" s="274">
        <v>1397.40264790576</v>
      </c>
      <c r="K189" s="276">
        <v>0.63508055787100004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09" t="s">
        <v>167</v>
      </c>
      <c r="B1" s="210"/>
      <c r="C1" s="210"/>
      <c r="D1" s="210"/>
      <c r="E1" s="210"/>
      <c r="F1" s="210"/>
      <c r="G1" s="183"/>
    </row>
    <row r="2" spans="1:8" ht="14.4" customHeight="1" thickBot="1" x14ac:dyDescent="0.35">
      <c r="A2" s="258" t="s">
        <v>185</v>
      </c>
      <c r="B2" s="92"/>
      <c r="C2" s="92"/>
      <c r="D2" s="92"/>
      <c r="E2" s="92"/>
      <c r="F2" s="92"/>
    </row>
    <row r="3" spans="1:8" ht="14.4" customHeight="1" thickBot="1" x14ac:dyDescent="0.35">
      <c r="A3" s="120" t="s">
        <v>0</v>
      </c>
      <c r="B3" s="121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287" t="s">
        <v>365</v>
      </c>
      <c r="B4" s="288" t="s">
        <v>366</v>
      </c>
      <c r="C4" s="289" t="s">
        <v>367</v>
      </c>
      <c r="D4" s="289" t="s">
        <v>366</v>
      </c>
      <c r="E4" s="289" t="s">
        <v>366</v>
      </c>
      <c r="F4" s="290" t="s">
        <v>366</v>
      </c>
      <c r="G4" s="289" t="s">
        <v>366</v>
      </c>
      <c r="H4" s="289" t="s">
        <v>91</v>
      </c>
    </row>
    <row r="5" spans="1:8" ht="14.4" customHeight="1" x14ac:dyDescent="0.3">
      <c r="A5" s="287" t="s">
        <v>365</v>
      </c>
      <c r="B5" s="288" t="s">
        <v>368</v>
      </c>
      <c r="C5" s="289" t="s">
        <v>369</v>
      </c>
      <c r="D5" s="289">
        <v>50166.572228236211</v>
      </c>
      <c r="E5" s="289">
        <v>40358.167576308158</v>
      </c>
      <c r="F5" s="290">
        <v>0.80448326014175231</v>
      </c>
      <c r="G5" s="289">
        <v>-9808.4046519280528</v>
      </c>
      <c r="H5" s="289" t="s">
        <v>2</v>
      </c>
    </row>
    <row r="6" spans="1:8" ht="14.4" customHeight="1" x14ac:dyDescent="0.3">
      <c r="A6" s="287" t="s">
        <v>365</v>
      </c>
      <c r="B6" s="288" t="s">
        <v>370</v>
      </c>
      <c r="C6" s="289" t="s">
        <v>371</v>
      </c>
      <c r="D6" s="289">
        <v>231.961384578966</v>
      </c>
      <c r="E6" s="289">
        <v>226.77201646200899</v>
      </c>
      <c r="F6" s="290">
        <v>0.9776283103052853</v>
      </c>
      <c r="G6" s="289">
        <v>-5.1893681169570129</v>
      </c>
      <c r="H6" s="289" t="s">
        <v>2</v>
      </c>
    </row>
    <row r="7" spans="1:8" ht="14.4" customHeight="1" x14ac:dyDescent="0.3">
      <c r="A7" s="287" t="s">
        <v>365</v>
      </c>
      <c r="B7" s="288" t="s">
        <v>6</v>
      </c>
      <c r="C7" s="289" t="s">
        <v>367</v>
      </c>
      <c r="D7" s="289">
        <v>50398.533612815176</v>
      </c>
      <c r="E7" s="289">
        <v>40584.93959277017</v>
      </c>
      <c r="F7" s="290">
        <v>0.80528016756523968</v>
      </c>
      <c r="G7" s="289">
        <v>-9813.5940200450059</v>
      </c>
      <c r="H7" s="289" t="s">
        <v>372</v>
      </c>
    </row>
    <row r="9" spans="1:8" ht="14.4" customHeight="1" x14ac:dyDescent="0.3">
      <c r="A9" s="287" t="s">
        <v>365</v>
      </c>
      <c r="B9" s="288" t="s">
        <v>366</v>
      </c>
      <c r="C9" s="289" t="s">
        <v>367</v>
      </c>
      <c r="D9" s="289" t="s">
        <v>366</v>
      </c>
      <c r="E9" s="289" t="s">
        <v>366</v>
      </c>
      <c r="F9" s="290" t="s">
        <v>366</v>
      </c>
      <c r="G9" s="289" t="s">
        <v>366</v>
      </c>
      <c r="H9" s="289" t="s">
        <v>91</v>
      </c>
    </row>
    <row r="10" spans="1:8" ht="14.4" customHeight="1" x14ac:dyDescent="0.3">
      <c r="A10" s="287" t="s">
        <v>373</v>
      </c>
      <c r="B10" s="288" t="s">
        <v>368</v>
      </c>
      <c r="C10" s="289" t="s">
        <v>369</v>
      </c>
      <c r="D10" s="289">
        <v>27532.828680485512</v>
      </c>
      <c r="E10" s="289">
        <v>25941.340110038414</v>
      </c>
      <c r="F10" s="290">
        <v>0.94219669221364455</v>
      </c>
      <c r="G10" s="289">
        <v>-1591.488570447098</v>
      </c>
      <c r="H10" s="289" t="s">
        <v>2</v>
      </c>
    </row>
    <row r="11" spans="1:8" ht="14.4" customHeight="1" x14ac:dyDescent="0.3">
      <c r="A11" s="287" t="s">
        <v>373</v>
      </c>
      <c r="B11" s="288" t="s">
        <v>370</v>
      </c>
      <c r="C11" s="289" t="s">
        <v>371</v>
      </c>
      <c r="D11" s="289">
        <v>231.961384578966</v>
      </c>
      <c r="E11" s="289">
        <v>37.690016462008998</v>
      </c>
      <c r="F11" s="290">
        <v>0.16248401228687392</v>
      </c>
      <c r="G11" s="289">
        <v>-194.27136811695701</v>
      </c>
      <c r="H11" s="289" t="s">
        <v>2</v>
      </c>
    </row>
    <row r="12" spans="1:8" ht="14.4" customHeight="1" x14ac:dyDescent="0.3">
      <c r="A12" s="287" t="s">
        <v>373</v>
      </c>
      <c r="B12" s="288" t="s">
        <v>6</v>
      </c>
      <c r="C12" s="289" t="s">
        <v>374</v>
      </c>
      <c r="D12" s="289">
        <v>27764.790065064477</v>
      </c>
      <c r="E12" s="289">
        <v>25979.030126500424</v>
      </c>
      <c r="F12" s="290">
        <v>0.93568257010482436</v>
      </c>
      <c r="G12" s="289">
        <v>-1785.7599385640533</v>
      </c>
      <c r="H12" s="289" t="s">
        <v>375</v>
      </c>
    </row>
    <row r="13" spans="1:8" ht="14.4" customHeight="1" x14ac:dyDescent="0.3">
      <c r="A13" s="287" t="s">
        <v>366</v>
      </c>
      <c r="B13" s="288" t="s">
        <v>366</v>
      </c>
      <c r="C13" s="289" t="s">
        <v>366</v>
      </c>
      <c r="D13" s="289" t="s">
        <v>366</v>
      </c>
      <c r="E13" s="289" t="s">
        <v>366</v>
      </c>
      <c r="F13" s="290" t="s">
        <v>366</v>
      </c>
      <c r="G13" s="289" t="s">
        <v>366</v>
      </c>
      <c r="H13" s="289" t="s">
        <v>376</v>
      </c>
    </row>
    <row r="14" spans="1:8" ht="14.4" customHeight="1" x14ac:dyDescent="0.3">
      <c r="A14" s="287" t="s">
        <v>377</v>
      </c>
      <c r="B14" s="288" t="s">
        <v>368</v>
      </c>
      <c r="C14" s="289" t="s">
        <v>369</v>
      </c>
      <c r="D14" s="289">
        <v>22633.74354775071</v>
      </c>
      <c r="E14" s="289">
        <v>14416.827466269739</v>
      </c>
      <c r="F14" s="290">
        <v>0.63696168668936126</v>
      </c>
      <c r="G14" s="289">
        <v>-8216.9160814809711</v>
      </c>
      <c r="H14" s="289" t="s">
        <v>2</v>
      </c>
    </row>
    <row r="15" spans="1:8" ht="14.4" customHeight="1" x14ac:dyDescent="0.3">
      <c r="A15" s="287" t="s">
        <v>377</v>
      </c>
      <c r="B15" s="288" t="s">
        <v>370</v>
      </c>
      <c r="C15" s="289" t="s">
        <v>371</v>
      </c>
      <c r="D15" s="289">
        <v>0</v>
      </c>
      <c r="E15" s="289">
        <v>189.08199999999999</v>
      </c>
      <c r="F15" s="290" t="e">
        <v>#DIV/0!</v>
      </c>
      <c r="G15" s="289">
        <v>189.08199999999999</v>
      </c>
      <c r="H15" s="289" t="s">
        <v>2</v>
      </c>
    </row>
    <row r="16" spans="1:8" ht="14.4" customHeight="1" x14ac:dyDescent="0.3">
      <c r="A16" s="287" t="s">
        <v>377</v>
      </c>
      <c r="B16" s="288" t="s">
        <v>6</v>
      </c>
      <c r="C16" s="289" t="s">
        <v>378</v>
      </c>
      <c r="D16" s="289">
        <v>22633.74354775071</v>
      </c>
      <c r="E16" s="289">
        <v>14605.909466269739</v>
      </c>
      <c r="F16" s="290">
        <v>0.64531567371767107</v>
      </c>
      <c r="G16" s="289">
        <v>-8027.8340814809708</v>
      </c>
      <c r="H16" s="289" t="s">
        <v>375</v>
      </c>
    </row>
    <row r="17" spans="1:8" ht="14.4" customHeight="1" x14ac:dyDescent="0.3">
      <c r="A17" s="287" t="s">
        <v>366</v>
      </c>
      <c r="B17" s="288" t="s">
        <v>366</v>
      </c>
      <c r="C17" s="289" t="s">
        <v>366</v>
      </c>
      <c r="D17" s="289" t="s">
        <v>366</v>
      </c>
      <c r="E17" s="289" t="s">
        <v>366</v>
      </c>
      <c r="F17" s="290" t="s">
        <v>366</v>
      </c>
      <c r="G17" s="289" t="s">
        <v>366</v>
      </c>
      <c r="H17" s="289" t="s">
        <v>376</v>
      </c>
    </row>
    <row r="18" spans="1:8" ht="14.4" customHeight="1" x14ac:dyDescent="0.3">
      <c r="A18" s="287" t="s">
        <v>365</v>
      </c>
      <c r="B18" s="288" t="s">
        <v>6</v>
      </c>
      <c r="C18" s="289" t="s">
        <v>367</v>
      </c>
      <c r="D18" s="289">
        <v>50398.533612815176</v>
      </c>
      <c r="E18" s="289">
        <v>40584.939592770163</v>
      </c>
      <c r="F18" s="290">
        <v>0.80528016756523957</v>
      </c>
      <c r="G18" s="289">
        <v>-9813.5940200450132</v>
      </c>
      <c r="H18" s="289" t="s">
        <v>372</v>
      </c>
    </row>
  </sheetData>
  <autoFilter ref="A3:G3"/>
  <mergeCells count="1">
    <mergeCell ref="A1:G1"/>
  </mergeCells>
  <conditionalFormatting sqref="F8 F19:F65536">
    <cfRule type="cellIs" dxfId="52" priority="15" stopIfTrue="1" operator="greaterThan">
      <formula>1</formula>
    </cfRule>
  </conditionalFormatting>
  <conditionalFormatting sqref="F4:F7">
    <cfRule type="cellIs" dxfId="51" priority="10" operator="greaterThan">
      <formula>1</formula>
    </cfRule>
  </conditionalFormatting>
  <conditionalFormatting sqref="B4:B7">
    <cfRule type="expression" dxfId="50" priority="14">
      <formula>AND(LEFT(H4,6)&lt;&gt;"mezera",H4&lt;&gt;"")</formula>
    </cfRule>
  </conditionalFormatting>
  <conditionalFormatting sqref="A4:A7">
    <cfRule type="expression" dxfId="49" priority="11">
      <formula>AND(H4&lt;&gt;"",H4&lt;&gt;"mezeraKL")</formula>
    </cfRule>
  </conditionalFormatting>
  <conditionalFormatting sqref="B4:G7">
    <cfRule type="expression" dxfId="48" priority="12">
      <formula>$H4="SumaNS"</formula>
    </cfRule>
    <cfRule type="expression" dxfId="47" priority="13">
      <formula>OR($H4="KL",$H4="SumaKL")</formula>
    </cfRule>
  </conditionalFormatting>
  <conditionalFormatting sqref="A4:G7">
    <cfRule type="expression" dxfId="46" priority="9">
      <formula>$H4&lt;&gt;""</formula>
    </cfRule>
  </conditionalFormatting>
  <conditionalFormatting sqref="G4:G7">
    <cfRule type="cellIs" dxfId="45" priority="8" operator="greaterThan">
      <formula>0</formula>
    </cfRule>
  </conditionalFormatting>
  <conditionalFormatting sqref="F9:F18">
    <cfRule type="cellIs" dxfId="44" priority="3" operator="greaterThan">
      <formula>1</formula>
    </cfRule>
  </conditionalFormatting>
  <conditionalFormatting sqref="B9:B18">
    <cfRule type="expression" dxfId="43" priority="7">
      <formula>AND(LEFT(H9,6)&lt;&gt;"mezera",H9&lt;&gt;"")</formula>
    </cfRule>
  </conditionalFormatting>
  <conditionalFormatting sqref="A9:A18">
    <cfRule type="expression" dxfId="42" priority="4">
      <formula>AND(H9&lt;&gt;"",H9&lt;&gt;"mezeraKL")</formula>
    </cfRule>
  </conditionalFormatting>
  <conditionalFormatting sqref="B9:G18">
    <cfRule type="expression" dxfId="41" priority="5">
      <formula>$H9="SumaNS"</formula>
    </cfRule>
    <cfRule type="expression" dxfId="40" priority="6">
      <formula>OR($H9="KL",$H9="SumaKL")</formula>
    </cfRule>
  </conditionalFormatting>
  <conditionalFormatting sqref="A9:G18">
    <cfRule type="expression" dxfId="39" priority="2">
      <formula>$H9&lt;&gt;""</formula>
    </cfRule>
  </conditionalFormatting>
  <conditionalFormatting sqref="G9:G18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/>
    <col min="9" max="9" width="8.5546875" style="86" hidden="1" customWidth="1"/>
    <col min="10" max="10" width="25.77734375" style="86" customWidth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15" t="s">
        <v>166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4.4" customHeight="1" thickBot="1" x14ac:dyDescent="0.35">
      <c r="A2" s="258" t="s">
        <v>185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11"/>
      <c r="D3" s="212"/>
      <c r="E3" s="212"/>
      <c r="F3" s="212"/>
      <c r="G3" s="212"/>
      <c r="H3" s="212"/>
      <c r="I3" s="212"/>
      <c r="J3" s="213" t="s">
        <v>151</v>
      </c>
      <c r="K3" s="214"/>
      <c r="L3" s="147">
        <f>IF(M3&lt;&gt;0,N3/M3,0)</f>
        <v>206.8549418591752</v>
      </c>
      <c r="M3" s="147">
        <f>SUBTOTAL(9,M5:M1048576)</f>
        <v>196.2</v>
      </c>
      <c r="N3" s="148">
        <f>SUBTOTAL(9,N5:N1048576)</f>
        <v>40584.93959277017</v>
      </c>
    </row>
    <row r="4" spans="1:14" s="85" customFormat="1" ht="14.4" customHeight="1" thickBot="1" x14ac:dyDescent="0.35">
      <c r="A4" s="291" t="s">
        <v>7</v>
      </c>
      <c r="B4" s="292" t="s">
        <v>8</v>
      </c>
      <c r="C4" s="292" t="s">
        <v>0</v>
      </c>
      <c r="D4" s="292" t="s">
        <v>9</v>
      </c>
      <c r="E4" s="292" t="s">
        <v>10</v>
      </c>
      <c r="F4" s="292" t="s">
        <v>2</v>
      </c>
      <c r="G4" s="292" t="s">
        <v>11</v>
      </c>
      <c r="H4" s="292" t="s">
        <v>12</v>
      </c>
      <c r="I4" s="292" t="s">
        <v>13</v>
      </c>
      <c r="J4" s="293" t="s">
        <v>14</v>
      </c>
      <c r="K4" s="293" t="s">
        <v>15</v>
      </c>
      <c r="L4" s="294" t="s">
        <v>175</v>
      </c>
      <c r="M4" s="294" t="s">
        <v>16</v>
      </c>
      <c r="N4" s="295" t="s">
        <v>18</v>
      </c>
    </row>
    <row r="5" spans="1:14" ht="14.4" customHeight="1" x14ac:dyDescent="0.3">
      <c r="A5" s="298" t="s">
        <v>365</v>
      </c>
      <c r="B5" s="299" t="s">
        <v>367</v>
      </c>
      <c r="C5" s="300" t="s">
        <v>373</v>
      </c>
      <c r="D5" s="301" t="s">
        <v>374</v>
      </c>
      <c r="E5" s="300" t="s">
        <v>368</v>
      </c>
      <c r="F5" s="301" t="s">
        <v>369</v>
      </c>
      <c r="G5" s="300" t="s">
        <v>379</v>
      </c>
      <c r="H5" s="300">
        <v>100362</v>
      </c>
      <c r="I5" s="300">
        <v>362</v>
      </c>
      <c r="J5" s="300" t="s">
        <v>380</v>
      </c>
      <c r="K5" s="300" t="s">
        <v>381</v>
      </c>
      <c r="L5" s="302">
        <v>84.740493594091603</v>
      </c>
      <c r="M5" s="302">
        <v>1</v>
      </c>
      <c r="N5" s="303">
        <v>84.740493594091603</v>
      </c>
    </row>
    <row r="6" spans="1:14" ht="14.4" customHeight="1" x14ac:dyDescent="0.3">
      <c r="A6" s="304" t="s">
        <v>365</v>
      </c>
      <c r="B6" s="305" t="s">
        <v>367</v>
      </c>
      <c r="C6" s="306" t="s">
        <v>373</v>
      </c>
      <c r="D6" s="307" t="s">
        <v>374</v>
      </c>
      <c r="E6" s="306" t="s">
        <v>368</v>
      </c>
      <c r="F6" s="307" t="s">
        <v>369</v>
      </c>
      <c r="G6" s="306" t="s">
        <v>379</v>
      </c>
      <c r="H6" s="306">
        <v>100498</v>
      </c>
      <c r="I6" s="306">
        <v>498</v>
      </c>
      <c r="J6" s="306" t="s">
        <v>382</v>
      </c>
      <c r="K6" s="306" t="s">
        <v>383</v>
      </c>
      <c r="L6" s="308">
        <v>94.826666666666668</v>
      </c>
      <c r="M6" s="308">
        <v>4</v>
      </c>
      <c r="N6" s="309">
        <v>379.99</v>
      </c>
    </row>
    <row r="7" spans="1:14" ht="14.4" customHeight="1" x14ac:dyDescent="0.3">
      <c r="A7" s="304" t="s">
        <v>365</v>
      </c>
      <c r="B7" s="305" t="s">
        <v>367</v>
      </c>
      <c r="C7" s="306" t="s">
        <v>373</v>
      </c>
      <c r="D7" s="307" t="s">
        <v>374</v>
      </c>
      <c r="E7" s="306" t="s">
        <v>368</v>
      </c>
      <c r="F7" s="307" t="s">
        <v>369</v>
      </c>
      <c r="G7" s="306" t="s">
        <v>379</v>
      </c>
      <c r="H7" s="306">
        <v>100502</v>
      </c>
      <c r="I7" s="306">
        <v>502</v>
      </c>
      <c r="J7" s="306" t="s">
        <v>384</v>
      </c>
      <c r="K7" s="306" t="s">
        <v>385</v>
      </c>
      <c r="L7" s="308">
        <v>163.77250000000001</v>
      </c>
      <c r="M7" s="308">
        <v>6</v>
      </c>
      <c r="N7" s="309">
        <v>982</v>
      </c>
    </row>
    <row r="8" spans="1:14" ht="14.4" customHeight="1" x14ac:dyDescent="0.3">
      <c r="A8" s="304" t="s">
        <v>365</v>
      </c>
      <c r="B8" s="305" t="s">
        <v>367</v>
      </c>
      <c r="C8" s="306" t="s">
        <v>373</v>
      </c>
      <c r="D8" s="307" t="s">
        <v>374</v>
      </c>
      <c r="E8" s="306" t="s">
        <v>368</v>
      </c>
      <c r="F8" s="307" t="s">
        <v>369</v>
      </c>
      <c r="G8" s="306" t="s">
        <v>379</v>
      </c>
      <c r="H8" s="306">
        <v>100802</v>
      </c>
      <c r="I8" s="306">
        <v>802</v>
      </c>
      <c r="J8" s="306" t="s">
        <v>386</v>
      </c>
      <c r="K8" s="306" t="s">
        <v>387</v>
      </c>
      <c r="L8" s="308">
        <v>58.970553248778998</v>
      </c>
      <c r="M8" s="308">
        <v>2</v>
      </c>
      <c r="N8" s="309">
        <v>117.941106497558</v>
      </c>
    </row>
    <row r="9" spans="1:14" ht="14.4" customHeight="1" x14ac:dyDescent="0.3">
      <c r="A9" s="304" t="s">
        <v>365</v>
      </c>
      <c r="B9" s="305" t="s">
        <v>367</v>
      </c>
      <c r="C9" s="306" t="s">
        <v>373</v>
      </c>
      <c r="D9" s="307" t="s">
        <v>374</v>
      </c>
      <c r="E9" s="306" t="s">
        <v>368</v>
      </c>
      <c r="F9" s="307" t="s">
        <v>369</v>
      </c>
      <c r="G9" s="306" t="s">
        <v>379</v>
      </c>
      <c r="H9" s="306">
        <v>102477</v>
      </c>
      <c r="I9" s="306">
        <v>2477</v>
      </c>
      <c r="J9" s="306" t="s">
        <v>388</v>
      </c>
      <c r="K9" s="306" t="s">
        <v>389</v>
      </c>
      <c r="L9" s="308">
        <v>41.949716958268297</v>
      </c>
      <c r="M9" s="308">
        <v>1</v>
      </c>
      <c r="N9" s="309">
        <v>41.949716958268297</v>
      </c>
    </row>
    <row r="10" spans="1:14" ht="14.4" customHeight="1" x14ac:dyDescent="0.3">
      <c r="A10" s="304" t="s">
        <v>365</v>
      </c>
      <c r="B10" s="305" t="s">
        <v>367</v>
      </c>
      <c r="C10" s="306" t="s">
        <v>373</v>
      </c>
      <c r="D10" s="307" t="s">
        <v>374</v>
      </c>
      <c r="E10" s="306" t="s">
        <v>368</v>
      </c>
      <c r="F10" s="307" t="s">
        <v>369</v>
      </c>
      <c r="G10" s="306" t="s">
        <v>379</v>
      </c>
      <c r="H10" s="306">
        <v>102486</v>
      </c>
      <c r="I10" s="306">
        <v>2486</v>
      </c>
      <c r="J10" s="306" t="s">
        <v>390</v>
      </c>
      <c r="K10" s="306" t="s">
        <v>391</v>
      </c>
      <c r="L10" s="308">
        <v>121.33</v>
      </c>
      <c r="M10" s="308">
        <v>3</v>
      </c>
      <c r="N10" s="309">
        <v>364.11</v>
      </c>
    </row>
    <row r="11" spans="1:14" ht="14.4" customHeight="1" x14ac:dyDescent="0.3">
      <c r="A11" s="304" t="s">
        <v>365</v>
      </c>
      <c r="B11" s="305" t="s">
        <v>367</v>
      </c>
      <c r="C11" s="306" t="s">
        <v>373</v>
      </c>
      <c r="D11" s="307" t="s">
        <v>374</v>
      </c>
      <c r="E11" s="306" t="s">
        <v>368</v>
      </c>
      <c r="F11" s="307" t="s">
        <v>369</v>
      </c>
      <c r="G11" s="306" t="s">
        <v>379</v>
      </c>
      <c r="H11" s="306">
        <v>102684</v>
      </c>
      <c r="I11" s="306">
        <v>2684</v>
      </c>
      <c r="J11" s="306" t="s">
        <v>384</v>
      </c>
      <c r="K11" s="306" t="s">
        <v>392</v>
      </c>
      <c r="L11" s="308">
        <v>45.02</v>
      </c>
      <c r="M11" s="308">
        <v>2</v>
      </c>
      <c r="N11" s="309">
        <v>90.04</v>
      </c>
    </row>
    <row r="12" spans="1:14" ht="14.4" customHeight="1" x14ac:dyDescent="0.3">
      <c r="A12" s="304" t="s">
        <v>365</v>
      </c>
      <c r="B12" s="305" t="s">
        <v>367</v>
      </c>
      <c r="C12" s="306" t="s">
        <v>373</v>
      </c>
      <c r="D12" s="307" t="s">
        <v>374</v>
      </c>
      <c r="E12" s="306" t="s">
        <v>368</v>
      </c>
      <c r="F12" s="307" t="s">
        <v>369</v>
      </c>
      <c r="G12" s="306" t="s">
        <v>379</v>
      </c>
      <c r="H12" s="306">
        <v>111063</v>
      </c>
      <c r="I12" s="306">
        <v>11063</v>
      </c>
      <c r="J12" s="306" t="s">
        <v>393</v>
      </c>
      <c r="K12" s="306" t="s">
        <v>394</v>
      </c>
      <c r="L12" s="308">
        <v>68.164250086924454</v>
      </c>
      <c r="M12" s="308">
        <v>2</v>
      </c>
      <c r="N12" s="309">
        <v>136.32850017384891</v>
      </c>
    </row>
    <row r="13" spans="1:14" ht="14.4" customHeight="1" x14ac:dyDescent="0.3">
      <c r="A13" s="304" t="s">
        <v>365</v>
      </c>
      <c r="B13" s="305" t="s">
        <v>367</v>
      </c>
      <c r="C13" s="306" t="s">
        <v>373</v>
      </c>
      <c r="D13" s="307" t="s">
        <v>374</v>
      </c>
      <c r="E13" s="306" t="s">
        <v>368</v>
      </c>
      <c r="F13" s="307" t="s">
        <v>369</v>
      </c>
      <c r="G13" s="306" t="s">
        <v>379</v>
      </c>
      <c r="H13" s="306">
        <v>112895</v>
      </c>
      <c r="I13" s="306">
        <v>12895</v>
      </c>
      <c r="J13" s="306" t="s">
        <v>395</v>
      </c>
      <c r="K13" s="306" t="s">
        <v>396</v>
      </c>
      <c r="L13" s="308">
        <v>132.78976532583201</v>
      </c>
      <c r="M13" s="308">
        <v>1</v>
      </c>
      <c r="N13" s="309">
        <v>132.78976532583201</v>
      </c>
    </row>
    <row r="14" spans="1:14" ht="14.4" customHeight="1" x14ac:dyDescent="0.3">
      <c r="A14" s="304" t="s">
        <v>365</v>
      </c>
      <c r="B14" s="305" t="s">
        <v>367</v>
      </c>
      <c r="C14" s="306" t="s">
        <v>373</v>
      </c>
      <c r="D14" s="307" t="s">
        <v>374</v>
      </c>
      <c r="E14" s="306" t="s">
        <v>368</v>
      </c>
      <c r="F14" s="307" t="s">
        <v>369</v>
      </c>
      <c r="G14" s="306" t="s">
        <v>379</v>
      </c>
      <c r="H14" s="306">
        <v>115003</v>
      </c>
      <c r="I14" s="306">
        <v>15003</v>
      </c>
      <c r="J14" s="306" t="s">
        <v>397</v>
      </c>
      <c r="K14" s="306" t="s">
        <v>398</v>
      </c>
      <c r="L14" s="308">
        <v>912.15087556261324</v>
      </c>
      <c r="M14" s="308">
        <v>14</v>
      </c>
      <c r="N14" s="309">
        <v>12760.193788006798</v>
      </c>
    </row>
    <row r="15" spans="1:14" ht="14.4" customHeight="1" x14ac:dyDescent="0.3">
      <c r="A15" s="304" t="s">
        <v>365</v>
      </c>
      <c r="B15" s="305" t="s">
        <v>367</v>
      </c>
      <c r="C15" s="306" t="s">
        <v>373</v>
      </c>
      <c r="D15" s="307" t="s">
        <v>374</v>
      </c>
      <c r="E15" s="306" t="s">
        <v>368</v>
      </c>
      <c r="F15" s="307" t="s">
        <v>369</v>
      </c>
      <c r="G15" s="306" t="s">
        <v>379</v>
      </c>
      <c r="H15" s="306">
        <v>115390</v>
      </c>
      <c r="I15" s="306">
        <v>15390</v>
      </c>
      <c r="J15" s="306" t="s">
        <v>399</v>
      </c>
      <c r="K15" s="306" t="s">
        <v>400</v>
      </c>
      <c r="L15" s="308">
        <v>125.26</v>
      </c>
      <c r="M15" s="308">
        <v>2</v>
      </c>
      <c r="N15" s="309">
        <v>250.52</v>
      </c>
    </row>
    <row r="16" spans="1:14" ht="14.4" customHeight="1" x14ac:dyDescent="0.3">
      <c r="A16" s="304" t="s">
        <v>365</v>
      </c>
      <c r="B16" s="305" t="s">
        <v>367</v>
      </c>
      <c r="C16" s="306" t="s">
        <v>373</v>
      </c>
      <c r="D16" s="307" t="s">
        <v>374</v>
      </c>
      <c r="E16" s="306" t="s">
        <v>368</v>
      </c>
      <c r="F16" s="307" t="s">
        <v>369</v>
      </c>
      <c r="G16" s="306" t="s">
        <v>379</v>
      </c>
      <c r="H16" s="306">
        <v>121736</v>
      </c>
      <c r="I16" s="306">
        <v>21736</v>
      </c>
      <c r="J16" s="306" t="s">
        <v>401</v>
      </c>
      <c r="K16" s="306" t="s">
        <v>402</v>
      </c>
      <c r="L16" s="308">
        <v>37.619685133888403</v>
      </c>
      <c r="M16" s="308">
        <v>1</v>
      </c>
      <c r="N16" s="309">
        <v>37.619685133888403</v>
      </c>
    </row>
    <row r="17" spans="1:14" ht="14.4" customHeight="1" x14ac:dyDescent="0.3">
      <c r="A17" s="304" t="s">
        <v>365</v>
      </c>
      <c r="B17" s="305" t="s">
        <v>367</v>
      </c>
      <c r="C17" s="306" t="s">
        <v>373</v>
      </c>
      <c r="D17" s="307" t="s">
        <v>374</v>
      </c>
      <c r="E17" s="306" t="s">
        <v>368</v>
      </c>
      <c r="F17" s="307" t="s">
        <v>369</v>
      </c>
      <c r="G17" s="306" t="s">
        <v>379</v>
      </c>
      <c r="H17" s="306">
        <v>154539</v>
      </c>
      <c r="I17" s="306">
        <v>54539</v>
      </c>
      <c r="J17" s="306" t="s">
        <v>403</v>
      </c>
      <c r="K17" s="306" t="s">
        <v>404</v>
      </c>
      <c r="L17" s="308">
        <v>63.939422806755601</v>
      </c>
      <c r="M17" s="308">
        <v>1</v>
      </c>
      <c r="N17" s="309">
        <v>63.939422806755601</v>
      </c>
    </row>
    <row r="18" spans="1:14" ht="14.4" customHeight="1" x14ac:dyDescent="0.3">
      <c r="A18" s="304" t="s">
        <v>365</v>
      </c>
      <c r="B18" s="305" t="s">
        <v>367</v>
      </c>
      <c r="C18" s="306" t="s">
        <v>373</v>
      </c>
      <c r="D18" s="307" t="s">
        <v>374</v>
      </c>
      <c r="E18" s="306" t="s">
        <v>368</v>
      </c>
      <c r="F18" s="307" t="s">
        <v>369</v>
      </c>
      <c r="G18" s="306" t="s">
        <v>379</v>
      </c>
      <c r="H18" s="306">
        <v>185656</v>
      </c>
      <c r="I18" s="306">
        <v>85656</v>
      </c>
      <c r="J18" s="306" t="s">
        <v>405</v>
      </c>
      <c r="K18" s="306" t="s">
        <v>406</v>
      </c>
      <c r="L18" s="308">
        <v>72.729234790153896</v>
      </c>
      <c r="M18" s="308">
        <v>1</v>
      </c>
      <c r="N18" s="309">
        <v>72.729234790153896</v>
      </c>
    </row>
    <row r="19" spans="1:14" ht="14.4" customHeight="1" x14ac:dyDescent="0.3">
      <c r="A19" s="304" t="s">
        <v>365</v>
      </c>
      <c r="B19" s="305" t="s">
        <v>367</v>
      </c>
      <c r="C19" s="306" t="s">
        <v>373</v>
      </c>
      <c r="D19" s="307" t="s">
        <v>374</v>
      </c>
      <c r="E19" s="306" t="s">
        <v>368</v>
      </c>
      <c r="F19" s="307" t="s">
        <v>369</v>
      </c>
      <c r="G19" s="306" t="s">
        <v>379</v>
      </c>
      <c r="H19" s="306">
        <v>188354</v>
      </c>
      <c r="I19" s="306">
        <v>88354</v>
      </c>
      <c r="J19" s="306" t="s">
        <v>407</v>
      </c>
      <c r="K19" s="306" t="s">
        <v>408</v>
      </c>
      <c r="L19" s="308">
        <v>1015.7166666666667</v>
      </c>
      <c r="M19" s="308">
        <v>4</v>
      </c>
      <c r="N19" s="309">
        <v>4056.96</v>
      </c>
    </row>
    <row r="20" spans="1:14" ht="14.4" customHeight="1" x14ac:dyDescent="0.3">
      <c r="A20" s="304" t="s">
        <v>365</v>
      </c>
      <c r="B20" s="305" t="s">
        <v>367</v>
      </c>
      <c r="C20" s="306" t="s">
        <v>373</v>
      </c>
      <c r="D20" s="307" t="s">
        <v>374</v>
      </c>
      <c r="E20" s="306" t="s">
        <v>368</v>
      </c>
      <c r="F20" s="307" t="s">
        <v>369</v>
      </c>
      <c r="G20" s="306" t="s">
        <v>379</v>
      </c>
      <c r="H20" s="306">
        <v>193746</v>
      </c>
      <c r="I20" s="306">
        <v>93746</v>
      </c>
      <c r="J20" s="306" t="s">
        <v>409</v>
      </c>
      <c r="K20" s="306" t="s">
        <v>410</v>
      </c>
      <c r="L20" s="308">
        <v>393.66</v>
      </c>
      <c r="M20" s="308">
        <v>3</v>
      </c>
      <c r="N20" s="309">
        <v>1180.98</v>
      </c>
    </row>
    <row r="21" spans="1:14" ht="14.4" customHeight="1" x14ac:dyDescent="0.3">
      <c r="A21" s="304" t="s">
        <v>365</v>
      </c>
      <c r="B21" s="305" t="s">
        <v>367</v>
      </c>
      <c r="C21" s="306" t="s">
        <v>373</v>
      </c>
      <c r="D21" s="307" t="s">
        <v>374</v>
      </c>
      <c r="E21" s="306" t="s">
        <v>368</v>
      </c>
      <c r="F21" s="307" t="s">
        <v>369</v>
      </c>
      <c r="G21" s="306" t="s">
        <v>379</v>
      </c>
      <c r="H21" s="306">
        <v>194248</v>
      </c>
      <c r="I21" s="306">
        <v>94248</v>
      </c>
      <c r="J21" s="306" t="s">
        <v>411</v>
      </c>
      <c r="K21" s="306" t="s">
        <v>412</v>
      </c>
      <c r="L21" s="308">
        <v>49.700350756101997</v>
      </c>
      <c r="M21" s="308">
        <v>2</v>
      </c>
      <c r="N21" s="309">
        <v>99.400701512203995</v>
      </c>
    </row>
    <row r="22" spans="1:14" ht="14.4" customHeight="1" x14ac:dyDescent="0.3">
      <c r="A22" s="304" t="s">
        <v>365</v>
      </c>
      <c r="B22" s="305" t="s">
        <v>367</v>
      </c>
      <c r="C22" s="306" t="s">
        <v>373</v>
      </c>
      <c r="D22" s="307" t="s">
        <v>374</v>
      </c>
      <c r="E22" s="306" t="s">
        <v>368</v>
      </c>
      <c r="F22" s="307" t="s">
        <v>369</v>
      </c>
      <c r="G22" s="306" t="s">
        <v>379</v>
      </c>
      <c r="H22" s="306">
        <v>395997</v>
      </c>
      <c r="I22" s="306">
        <v>0</v>
      </c>
      <c r="J22" s="306" t="s">
        <v>413</v>
      </c>
      <c r="K22" s="306"/>
      <c r="L22" s="308">
        <v>98.130985233463207</v>
      </c>
      <c r="M22" s="308">
        <v>1</v>
      </c>
      <c r="N22" s="309">
        <v>98.130985233463207</v>
      </c>
    </row>
    <row r="23" spans="1:14" ht="14.4" customHeight="1" x14ac:dyDescent="0.3">
      <c r="A23" s="304" t="s">
        <v>365</v>
      </c>
      <c r="B23" s="305" t="s">
        <v>367</v>
      </c>
      <c r="C23" s="306" t="s">
        <v>373</v>
      </c>
      <c r="D23" s="307" t="s">
        <v>374</v>
      </c>
      <c r="E23" s="306" t="s">
        <v>368</v>
      </c>
      <c r="F23" s="307" t="s">
        <v>369</v>
      </c>
      <c r="G23" s="306" t="s">
        <v>379</v>
      </c>
      <c r="H23" s="306">
        <v>849941</v>
      </c>
      <c r="I23" s="306">
        <v>162142</v>
      </c>
      <c r="J23" s="306" t="s">
        <v>414</v>
      </c>
      <c r="K23" s="306" t="s">
        <v>415</v>
      </c>
      <c r="L23" s="308">
        <v>27.933251006114233</v>
      </c>
      <c r="M23" s="308">
        <v>4</v>
      </c>
      <c r="N23" s="309">
        <v>111.1595060366854</v>
      </c>
    </row>
    <row r="24" spans="1:14" ht="14.4" customHeight="1" x14ac:dyDescent="0.3">
      <c r="A24" s="304" t="s">
        <v>365</v>
      </c>
      <c r="B24" s="305" t="s">
        <v>367</v>
      </c>
      <c r="C24" s="306" t="s">
        <v>373</v>
      </c>
      <c r="D24" s="307" t="s">
        <v>374</v>
      </c>
      <c r="E24" s="306" t="s">
        <v>368</v>
      </c>
      <c r="F24" s="307" t="s">
        <v>369</v>
      </c>
      <c r="G24" s="306" t="s">
        <v>379</v>
      </c>
      <c r="H24" s="306">
        <v>901099</v>
      </c>
      <c r="I24" s="306">
        <v>0</v>
      </c>
      <c r="J24" s="306" t="s">
        <v>416</v>
      </c>
      <c r="K24" s="306" t="s">
        <v>417</v>
      </c>
      <c r="L24" s="308">
        <v>51.618567581187669</v>
      </c>
      <c r="M24" s="308">
        <v>65</v>
      </c>
      <c r="N24" s="309">
        <v>3210.6961481598628</v>
      </c>
    </row>
    <row r="25" spans="1:14" ht="14.4" customHeight="1" x14ac:dyDescent="0.3">
      <c r="A25" s="304" t="s">
        <v>365</v>
      </c>
      <c r="B25" s="305" t="s">
        <v>367</v>
      </c>
      <c r="C25" s="306" t="s">
        <v>373</v>
      </c>
      <c r="D25" s="307" t="s">
        <v>374</v>
      </c>
      <c r="E25" s="306" t="s">
        <v>368</v>
      </c>
      <c r="F25" s="307" t="s">
        <v>369</v>
      </c>
      <c r="G25" s="306" t="s">
        <v>379</v>
      </c>
      <c r="H25" s="306">
        <v>921227</v>
      </c>
      <c r="I25" s="306">
        <v>0</v>
      </c>
      <c r="J25" s="306" t="s">
        <v>418</v>
      </c>
      <c r="K25" s="306"/>
      <c r="L25" s="308">
        <v>189.960953796681</v>
      </c>
      <c r="M25" s="308">
        <v>3</v>
      </c>
      <c r="N25" s="309">
        <v>571.38492450512797</v>
      </c>
    </row>
    <row r="26" spans="1:14" ht="14.4" customHeight="1" x14ac:dyDescent="0.3">
      <c r="A26" s="304" t="s">
        <v>365</v>
      </c>
      <c r="B26" s="305" t="s">
        <v>367</v>
      </c>
      <c r="C26" s="306" t="s">
        <v>373</v>
      </c>
      <c r="D26" s="307" t="s">
        <v>374</v>
      </c>
      <c r="E26" s="306" t="s">
        <v>368</v>
      </c>
      <c r="F26" s="307" t="s">
        <v>369</v>
      </c>
      <c r="G26" s="306" t="s">
        <v>379</v>
      </c>
      <c r="H26" s="306">
        <v>930420</v>
      </c>
      <c r="I26" s="306">
        <v>0</v>
      </c>
      <c r="J26" s="306" t="s">
        <v>419</v>
      </c>
      <c r="K26" s="306" t="s">
        <v>420</v>
      </c>
      <c r="L26" s="308">
        <v>548.86806565193842</v>
      </c>
      <c r="M26" s="308">
        <v>2</v>
      </c>
      <c r="N26" s="309">
        <v>1097.7361313038768</v>
      </c>
    </row>
    <row r="27" spans="1:14" ht="14.4" customHeight="1" x14ac:dyDescent="0.3">
      <c r="A27" s="304" t="s">
        <v>365</v>
      </c>
      <c r="B27" s="305" t="s">
        <v>367</v>
      </c>
      <c r="C27" s="306" t="s">
        <v>373</v>
      </c>
      <c r="D27" s="307" t="s">
        <v>374</v>
      </c>
      <c r="E27" s="306" t="s">
        <v>370</v>
      </c>
      <c r="F27" s="307" t="s">
        <v>371</v>
      </c>
      <c r="G27" s="306" t="s">
        <v>379</v>
      </c>
      <c r="H27" s="306">
        <v>101066</v>
      </c>
      <c r="I27" s="306">
        <v>1066</v>
      </c>
      <c r="J27" s="306" t="s">
        <v>421</v>
      </c>
      <c r="K27" s="306" t="s">
        <v>422</v>
      </c>
      <c r="L27" s="308">
        <v>37.690016462008998</v>
      </c>
      <c r="M27" s="308">
        <v>1</v>
      </c>
      <c r="N27" s="309">
        <v>37.690016462008998</v>
      </c>
    </row>
    <row r="28" spans="1:14" ht="14.4" customHeight="1" x14ac:dyDescent="0.3">
      <c r="A28" s="304" t="s">
        <v>365</v>
      </c>
      <c r="B28" s="305" t="s">
        <v>367</v>
      </c>
      <c r="C28" s="306" t="s">
        <v>377</v>
      </c>
      <c r="D28" s="307" t="s">
        <v>378</v>
      </c>
      <c r="E28" s="306" t="s">
        <v>368</v>
      </c>
      <c r="F28" s="307" t="s">
        <v>369</v>
      </c>
      <c r="G28" s="306" t="s">
        <v>379</v>
      </c>
      <c r="H28" s="306">
        <v>51366</v>
      </c>
      <c r="I28" s="306">
        <v>51366</v>
      </c>
      <c r="J28" s="306" t="s">
        <v>423</v>
      </c>
      <c r="K28" s="306" t="s">
        <v>424</v>
      </c>
      <c r="L28" s="308">
        <v>259.43999915374297</v>
      </c>
      <c r="M28" s="308">
        <v>1</v>
      </c>
      <c r="N28" s="309">
        <v>259.43999894217893</v>
      </c>
    </row>
    <row r="29" spans="1:14" ht="14.4" customHeight="1" x14ac:dyDescent="0.3">
      <c r="A29" s="304" t="s">
        <v>365</v>
      </c>
      <c r="B29" s="305" t="s">
        <v>367</v>
      </c>
      <c r="C29" s="306" t="s">
        <v>377</v>
      </c>
      <c r="D29" s="307" t="s">
        <v>378</v>
      </c>
      <c r="E29" s="306" t="s">
        <v>368</v>
      </c>
      <c r="F29" s="307" t="s">
        <v>369</v>
      </c>
      <c r="G29" s="306" t="s">
        <v>379</v>
      </c>
      <c r="H29" s="306">
        <v>100362</v>
      </c>
      <c r="I29" s="306">
        <v>362</v>
      </c>
      <c r="J29" s="306" t="s">
        <v>380</v>
      </c>
      <c r="K29" s="306" t="s">
        <v>381</v>
      </c>
      <c r="L29" s="308">
        <v>84.569442838860795</v>
      </c>
      <c r="M29" s="308">
        <v>1</v>
      </c>
      <c r="N29" s="309">
        <v>84.569442838860795</v>
      </c>
    </row>
    <row r="30" spans="1:14" ht="14.4" customHeight="1" x14ac:dyDescent="0.3">
      <c r="A30" s="304" t="s">
        <v>365</v>
      </c>
      <c r="B30" s="305" t="s">
        <v>367</v>
      </c>
      <c r="C30" s="306" t="s">
        <v>377</v>
      </c>
      <c r="D30" s="307" t="s">
        <v>378</v>
      </c>
      <c r="E30" s="306" t="s">
        <v>368</v>
      </c>
      <c r="F30" s="307" t="s">
        <v>369</v>
      </c>
      <c r="G30" s="306" t="s">
        <v>379</v>
      </c>
      <c r="H30" s="306">
        <v>102983</v>
      </c>
      <c r="I30" s="306">
        <v>2983</v>
      </c>
      <c r="J30" s="306" t="s">
        <v>425</v>
      </c>
      <c r="K30" s="306" t="s">
        <v>426</v>
      </c>
      <c r="L30" s="308">
        <v>192.35208203164325</v>
      </c>
      <c r="M30" s="308">
        <v>4</v>
      </c>
      <c r="N30" s="309">
        <v>769.408328126573</v>
      </c>
    </row>
    <row r="31" spans="1:14" ht="14.4" customHeight="1" x14ac:dyDescent="0.3">
      <c r="A31" s="304" t="s">
        <v>365</v>
      </c>
      <c r="B31" s="305" t="s">
        <v>367</v>
      </c>
      <c r="C31" s="306" t="s">
        <v>377</v>
      </c>
      <c r="D31" s="307" t="s">
        <v>378</v>
      </c>
      <c r="E31" s="306" t="s">
        <v>368</v>
      </c>
      <c r="F31" s="307" t="s">
        <v>369</v>
      </c>
      <c r="G31" s="306" t="s">
        <v>379</v>
      </c>
      <c r="H31" s="306">
        <v>112895</v>
      </c>
      <c r="I31" s="306">
        <v>12895</v>
      </c>
      <c r="J31" s="306" t="s">
        <v>395</v>
      </c>
      <c r="K31" s="306" t="s">
        <v>396</v>
      </c>
      <c r="L31" s="308">
        <v>132.78974440063149</v>
      </c>
      <c r="M31" s="308">
        <v>7</v>
      </c>
      <c r="N31" s="309">
        <v>929.52897760252586</v>
      </c>
    </row>
    <row r="32" spans="1:14" ht="14.4" customHeight="1" x14ac:dyDescent="0.3">
      <c r="A32" s="304" t="s">
        <v>365</v>
      </c>
      <c r="B32" s="305" t="s">
        <v>367</v>
      </c>
      <c r="C32" s="306" t="s">
        <v>377</v>
      </c>
      <c r="D32" s="307" t="s">
        <v>378</v>
      </c>
      <c r="E32" s="306" t="s">
        <v>368</v>
      </c>
      <c r="F32" s="307" t="s">
        <v>369</v>
      </c>
      <c r="G32" s="306" t="s">
        <v>379</v>
      </c>
      <c r="H32" s="306">
        <v>115003</v>
      </c>
      <c r="I32" s="306">
        <v>15003</v>
      </c>
      <c r="J32" s="306" t="s">
        <v>397</v>
      </c>
      <c r="K32" s="306" t="s">
        <v>398</v>
      </c>
      <c r="L32" s="308">
        <v>890.92</v>
      </c>
      <c r="M32" s="308">
        <v>2</v>
      </c>
      <c r="N32" s="309">
        <v>1781.84</v>
      </c>
    </row>
    <row r="33" spans="1:14" ht="14.4" customHeight="1" x14ac:dyDescent="0.3">
      <c r="A33" s="304" t="s">
        <v>365</v>
      </c>
      <c r="B33" s="305" t="s">
        <v>367</v>
      </c>
      <c r="C33" s="306" t="s">
        <v>377</v>
      </c>
      <c r="D33" s="307" t="s">
        <v>378</v>
      </c>
      <c r="E33" s="306" t="s">
        <v>368</v>
      </c>
      <c r="F33" s="307" t="s">
        <v>369</v>
      </c>
      <c r="G33" s="306" t="s">
        <v>379</v>
      </c>
      <c r="H33" s="306">
        <v>115528</v>
      </c>
      <c r="I33" s="306">
        <v>15528</v>
      </c>
      <c r="J33" s="306" t="s">
        <v>427</v>
      </c>
      <c r="K33" s="306" t="s">
        <v>428</v>
      </c>
      <c r="L33" s="308">
        <v>81.03</v>
      </c>
      <c r="M33" s="308">
        <v>2</v>
      </c>
      <c r="N33" s="309">
        <v>162.06</v>
      </c>
    </row>
    <row r="34" spans="1:14" ht="14.4" customHeight="1" x14ac:dyDescent="0.3">
      <c r="A34" s="304" t="s">
        <v>365</v>
      </c>
      <c r="B34" s="305" t="s">
        <v>367</v>
      </c>
      <c r="C34" s="306" t="s">
        <v>377</v>
      </c>
      <c r="D34" s="307" t="s">
        <v>378</v>
      </c>
      <c r="E34" s="306" t="s">
        <v>368</v>
      </c>
      <c r="F34" s="307" t="s">
        <v>369</v>
      </c>
      <c r="G34" s="306" t="s">
        <v>379</v>
      </c>
      <c r="H34" s="306">
        <v>169789</v>
      </c>
      <c r="I34" s="306">
        <v>69789</v>
      </c>
      <c r="J34" s="306" t="s">
        <v>429</v>
      </c>
      <c r="K34" s="306" t="s">
        <v>430</v>
      </c>
      <c r="L34" s="308">
        <v>23.08</v>
      </c>
      <c r="M34" s="308">
        <v>4</v>
      </c>
      <c r="N34" s="309">
        <v>92.32</v>
      </c>
    </row>
    <row r="35" spans="1:14" ht="14.4" customHeight="1" x14ac:dyDescent="0.3">
      <c r="A35" s="304" t="s">
        <v>365</v>
      </c>
      <c r="B35" s="305" t="s">
        <v>367</v>
      </c>
      <c r="C35" s="306" t="s">
        <v>377</v>
      </c>
      <c r="D35" s="307" t="s">
        <v>378</v>
      </c>
      <c r="E35" s="306" t="s">
        <v>368</v>
      </c>
      <c r="F35" s="307" t="s">
        <v>369</v>
      </c>
      <c r="G35" s="306" t="s">
        <v>379</v>
      </c>
      <c r="H35" s="306">
        <v>184700</v>
      </c>
      <c r="I35" s="306">
        <v>84700</v>
      </c>
      <c r="J35" s="306" t="s">
        <v>431</v>
      </c>
      <c r="K35" s="306" t="s">
        <v>432</v>
      </c>
      <c r="L35" s="308">
        <v>105.6</v>
      </c>
      <c r="M35" s="308">
        <v>1</v>
      </c>
      <c r="N35" s="309">
        <v>105.6</v>
      </c>
    </row>
    <row r="36" spans="1:14" ht="14.4" customHeight="1" x14ac:dyDescent="0.3">
      <c r="A36" s="304" t="s">
        <v>365</v>
      </c>
      <c r="B36" s="305" t="s">
        <v>367</v>
      </c>
      <c r="C36" s="306" t="s">
        <v>377</v>
      </c>
      <c r="D36" s="307" t="s">
        <v>378</v>
      </c>
      <c r="E36" s="306" t="s">
        <v>368</v>
      </c>
      <c r="F36" s="307" t="s">
        <v>369</v>
      </c>
      <c r="G36" s="306" t="s">
        <v>379</v>
      </c>
      <c r="H36" s="306">
        <v>196610</v>
      </c>
      <c r="I36" s="306">
        <v>96610</v>
      </c>
      <c r="J36" s="306" t="s">
        <v>433</v>
      </c>
      <c r="K36" s="306" t="s">
        <v>434</v>
      </c>
      <c r="L36" s="308">
        <v>54.169841438410103</v>
      </c>
      <c r="M36" s="308">
        <v>1</v>
      </c>
      <c r="N36" s="309">
        <v>54.169841438410103</v>
      </c>
    </row>
    <row r="37" spans="1:14" ht="14.4" customHeight="1" x14ac:dyDescent="0.3">
      <c r="A37" s="304" t="s">
        <v>365</v>
      </c>
      <c r="B37" s="305" t="s">
        <v>367</v>
      </c>
      <c r="C37" s="306" t="s">
        <v>377</v>
      </c>
      <c r="D37" s="307" t="s">
        <v>378</v>
      </c>
      <c r="E37" s="306" t="s">
        <v>368</v>
      </c>
      <c r="F37" s="307" t="s">
        <v>369</v>
      </c>
      <c r="G37" s="306" t="s">
        <v>379</v>
      </c>
      <c r="H37" s="306">
        <v>395997</v>
      </c>
      <c r="I37" s="306">
        <v>0</v>
      </c>
      <c r="J37" s="306" t="s">
        <v>413</v>
      </c>
      <c r="K37" s="306"/>
      <c r="L37" s="308">
        <v>97.725583603715833</v>
      </c>
      <c r="M37" s="308">
        <v>6</v>
      </c>
      <c r="N37" s="309">
        <v>585.54263854128931</v>
      </c>
    </row>
    <row r="38" spans="1:14" ht="14.4" customHeight="1" x14ac:dyDescent="0.3">
      <c r="A38" s="304" t="s">
        <v>365</v>
      </c>
      <c r="B38" s="305" t="s">
        <v>367</v>
      </c>
      <c r="C38" s="306" t="s">
        <v>377</v>
      </c>
      <c r="D38" s="307" t="s">
        <v>378</v>
      </c>
      <c r="E38" s="306" t="s">
        <v>368</v>
      </c>
      <c r="F38" s="307" t="s">
        <v>369</v>
      </c>
      <c r="G38" s="306" t="s">
        <v>379</v>
      </c>
      <c r="H38" s="306">
        <v>900321</v>
      </c>
      <c r="I38" s="306">
        <v>0</v>
      </c>
      <c r="J38" s="306" t="s">
        <v>435</v>
      </c>
      <c r="K38" s="306"/>
      <c r="L38" s="308">
        <v>561.29071183332803</v>
      </c>
      <c r="M38" s="308">
        <v>1</v>
      </c>
      <c r="N38" s="309">
        <v>561.29071183332803</v>
      </c>
    </row>
    <row r="39" spans="1:14" ht="14.4" customHeight="1" x14ac:dyDescent="0.3">
      <c r="A39" s="304" t="s">
        <v>365</v>
      </c>
      <c r="B39" s="305" t="s">
        <v>367</v>
      </c>
      <c r="C39" s="306" t="s">
        <v>377</v>
      </c>
      <c r="D39" s="307" t="s">
        <v>378</v>
      </c>
      <c r="E39" s="306" t="s">
        <v>368</v>
      </c>
      <c r="F39" s="307" t="s">
        <v>369</v>
      </c>
      <c r="G39" s="306" t="s">
        <v>379</v>
      </c>
      <c r="H39" s="306">
        <v>921227</v>
      </c>
      <c r="I39" s="306">
        <v>0</v>
      </c>
      <c r="J39" s="306" t="s">
        <v>418</v>
      </c>
      <c r="K39" s="306"/>
      <c r="L39" s="308">
        <v>183.91877583162611</v>
      </c>
      <c r="M39" s="308">
        <v>17</v>
      </c>
      <c r="N39" s="309">
        <v>3089.0541713900716</v>
      </c>
    </row>
    <row r="40" spans="1:14" ht="14.4" customHeight="1" x14ac:dyDescent="0.3">
      <c r="A40" s="304" t="s">
        <v>365</v>
      </c>
      <c r="B40" s="305" t="s">
        <v>367</v>
      </c>
      <c r="C40" s="306" t="s">
        <v>377</v>
      </c>
      <c r="D40" s="307" t="s">
        <v>378</v>
      </c>
      <c r="E40" s="306" t="s">
        <v>368</v>
      </c>
      <c r="F40" s="307" t="s">
        <v>369</v>
      </c>
      <c r="G40" s="306" t="s">
        <v>379</v>
      </c>
      <c r="H40" s="306">
        <v>921575</v>
      </c>
      <c r="I40" s="306">
        <v>0</v>
      </c>
      <c r="J40" s="306" t="s">
        <v>436</v>
      </c>
      <c r="K40" s="306"/>
      <c r="L40" s="308">
        <v>149.96</v>
      </c>
      <c r="M40" s="308">
        <v>2</v>
      </c>
      <c r="N40" s="309">
        <v>299.92</v>
      </c>
    </row>
    <row r="41" spans="1:14" ht="14.4" customHeight="1" x14ac:dyDescent="0.3">
      <c r="A41" s="304" t="s">
        <v>365</v>
      </c>
      <c r="B41" s="305" t="s">
        <v>367</v>
      </c>
      <c r="C41" s="306" t="s">
        <v>377</v>
      </c>
      <c r="D41" s="307" t="s">
        <v>378</v>
      </c>
      <c r="E41" s="306" t="s">
        <v>368</v>
      </c>
      <c r="F41" s="307" t="s">
        <v>369</v>
      </c>
      <c r="G41" s="306" t="s">
        <v>379</v>
      </c>
      <c r="H41" s="306">
        <v>930183</v>
      </c>
      <c r="I41" s="306">
        <v>0</v>
      </c>
      <c r="J41" s="306" t="s">
        <v>437</v>
      </c>
      <c r="K41" s="306"/>
      <c r="L41" s="308">
        <v>0.72</v>
      </c>
      <c r="M41" s="308">
        <v>1</v>
      </c>
      <c r="N41" s="309">
        <v>0.72</v>
      </c>
    </row>
    <row r="42" spans="1:14" ht="14.4" customHeight="1" x14ac:dyDescent="0.3">
      <c r="A42" s="304" t="s">
        <v>365</v>
      </c>
      <c r="B42" s="305" t="s">
        <v>367</v>
      </c>
      <c r="C42" s="306" t="s">
        <v>377</v>
      </c>
      <c r="D42" s="307" t="s">
        <v>378</v>
      </c>
      <c r="E42" s="306" t="s">
        <v>368</v>
      </c>
      <c r="F42" s="307" t="s">
        <v>369</v>
      </c>
      <c r="G42" s="306" t="s">
        <v>379</v>
      </c>
      <c r="H42" s="306">
        <v>930224</v>
      </c>
      <c r="I42" s="306">
        <v>0</v>
      </c>
      <c r="J42" s="306" t="s">
        <v>438</v>
      </c>
      <c r="K42" s="306" t="s">
        <v>439</v>
      </c>
      <c r="L42" s="308">
        <v>85.873651517503902</v>
      </c>
      <c r="M42" s="308">
        <v>2</v>
      </c>
      <c r="N42" s="309">
        <v>171.7473030350078</v>
      </c>
    </row>
    <row r="43" spans="1:14" ht="14.4" customHeight="1" x14ac:dyDescent="0.3">
      <c r="A43" s="304" t="s">
        <v>365</v>
      </c>
      <c r="B43" s="305" t="s">
        <v>367</v>
      </c>
      <c r="C43" s="306" t="s">
        <v>377</v>
      </c>
      <c r="D43" s="307" t="s">
        <v>378</v>
      </c>
      <c r="E43" s="306" t="s">
        <v>368</v>
      </c>
      <c r="F43" s="307" t="s">
        <v>369</v>
      </c>
      <c r="G43" s="306" t="s">
        <v>379</v>
      </c>
      <c r="H43" s="306">
        <v>930420</v>
      </c>
      <c r="I43" s="306">
        <v>0</v>
      </c>
      <c r="J43" s="306" t="s">
        <v>419</v>
      </c>
      <c r="K43" s="306" t="s">
        <v>420</v>
      </c>
      <c r="L43" s="308">
        <v>552.1972809940039</v>
      </c>
      <c r="M43" s="308">
        <v>9</v>
      </c>
      <c r="N43" s="309">
        <v>4990.9727529877564</v>
      </c>
    </row>
    <row r="44" spans="1:14" ht="14.4" customHeight="1" x14ac:dyDescent="0.3">
      <c r="A44" s="304" t="s">
        <v>365</v>
      </c>
      <c r="B44" s="305" t="s">
        <v>367</v>
      </c>
      <c r="C44" s="306" t="s">
        <v>377</v>
      </c>
      <c r="D44" s="307" t="s">
        <v>378</v>
      </c>
      <c r="E44" s="306" t="s">
        <v>368</v>
      </c>
      <c r="F44" s="307" t="s">
        <v>369</v>
      </c>
      <c r="G44" s="306" t="s">
        <v>379</v>
      </c>
      <c r="H44" s="306">
        <v>930443</v>
      </c>
      <c r="I44" s="306">
        <v>0</v>
      </c>
      <c r="J44" s="306" t="s">
        <v>440</v>
      </c>
      <c r="K44" s="306" t="s">
        <v>441</v>
      </c>
      <c r="L44" s="308">
        <v>97.052124261621302</v>
      </c>
      <c r="M44" s="308">
        <v>1</v>
      </c>
      <c r="N44" s="309">
        <v>97.052124261621302</v>
      </c>
    </row>
    <row r="45" spans="1:14" ht="14.4" customHeight="1" x14ac:dyDescent="0.3">
      <c r="A45" s="304" t="s">
        <v>365</v>
      </c>
      <c r="B45" s="305" t="s">
        <v>367</v>
      </c>
      <c r="C45" s="306" t="s">
        <v>377</v>
      </c>
      <c r="D45" s="307" t="s">
        <v>378</v>
      </c>
      <c r="E45" s="306" t="s">
        <v>368</v>
      </c>
      <c r="F45" s="307" t="s">
        <v>369</v>
      </c>
      <c r="G45" s="306" t="s">
        <v>379</v>
      </c>
      <c r="H45" s="306">
        <v>930589</v>
      </c>
      <c r="I45" s="306">
        <v>0</v>
      </c>
      <c r="J45" s="306" t="s">
        <v>442</v>
      </c>
      <c r="K45" s="306" t="s">
        <v>420</v>
      </c>
      <c r="L45" s="308">
        <v>75.685413977055362</v>
      </c>
      <c r="M45" s="308">
        <v>2</v>
      </c>
      <c r="N45" s="309">
        <v>151.37082795411072</v>
      </c>
    </row>
    <row r="46" spans="1:14" ht="14.4" customHeight="1" x14ac:dyDescent="0.3">
      <c r="A46" s="304" t="s">
        <v>365</v>
      </c>
      <c r="B46" s="305" t="s">
        <v>367</v>
      </c>
      <c r="C46" s="306" t="s">
        <v>377</v>
      </c>
      <c r="D46" s="307" t="s">
        <v>378</v>
      </c>
      <c r="E46" s="306" t="s">
        <v>368</v>
      </c>
      <c r="F46" s="307" t="s">
        <v>369</v>
      </c>
      <c r="G46" s="306" t="s">
        <v>379</v>
      </c>
      <c r="H46" s="306">
        <v>930759</v>
      </c>
      <c r="I46" s="306">
        <v>0</v>
      </c>
      <c r="J46" s="306" t="s">
        <v>443</v>
      </c>
      <c r="K46" s="306" t="s">
        <v>444</v>
      </c>
      <c r="L46" s="308">
        <v>142.780347318004</v>
      </c>
      <c r="M46" s="308">
        <v>1</v>
      </c>
      <c r="N46" s="309">
        <v>142.780347318004</v>
      </c>
    </row>
    <row r="47" spans="1:14" ht="14.4" customHeight="1" x14ac:dyDescent="0.3">
      <c r="A47" s="304" t="s">
        <v>365</v>
      </c>
      <c r="B47" s="305" t="s">
        <v>367</v>
      </c>
      <c r="C47" s="306" t="s">
        <v>377</v>
      </c>
      <c r="D47" s="307" t="s">
        <v>378</v>
      </c>
      <c r="E47" s="306" t="s">
        <v>368</v>
      </c>
      <c r="F47" s="307" t="s">
        <v>369</v>
      </c>
      <c r="G47" s="306" t="s">
        <v>445</v>
      </c>
      <c r="H47" s="306">
        <v>131934</v>
      </c>
      <c r="I47" s="306">
        <v>31934</v>
      </c>
      <c r="J47" s="306" t="s">
        <v>446</v>
      </c>
      <c r="K47" s="306" t="s">
        <v>447</v>
      </c>
      <c r="L47" s="308">
        <v>87.44</v>
      </c>
      <c r="M47" s="308">
        <v>1</v>
      </c>
      <c r="N47" s="309">
        <v>87.44</v>
      </c>
    </row>
    <row r="48" spans="1:14" ht="14.4" customHeight="1" x14ac:dyDescent="0.3">
      <c r="A48" s="304" t="s">
        <v>365</v>
      </c>
      <c r="B48" s="305" t="s">
        <v>367</v>
      </c>
      <c r="C48" s="306" t="s">
        <v>377</v>
      </c>
      <c r="D48" s="307" t="s">
        <v>378</v>
      </c>
      <c r="E48" s="306" t="s">
        <v>370</v>
      </c>
      <c r="F48" s="307" t="s">
        <v>371</v>
      </c>
      <c r="G48" s="306" t="s">
        <v>379</v>
      </c>
      <c r="H48" s="306">
        <v>101066</v>
      </c>
      <c r="I48" s="306">
        <v>1066</v>
      </c>
      <c r="J48" s="306" t="s">
        <v>421</v>
      </c>
      <c r="K48" s="306" t="s">
        <v>422</v>
      </c>
      <c r="L48" s="308">
        <v>37.69</v>
      </c>
      <c r="M48" s="308">
        <v>4</v>
      </c>
      <c r="N48" s="309">
        <v>150.76</v>
      </c>
    </row>
    <row r="49" spans="1:14" ht="14.4" customHeight="1" thickBot="1" x14ac:dyDescent="0.35">
      <c r="A49" s="310" t="s">
        <v>365</v>
      </c>
      <c r="B49" s="311" t="s">
        <v>367</v>
      </c>
      <c r="C49" s="312" t="s">
        <v>377</v>
      </c>
      <c r="D49" s="313" t="s">
        <v>378</v>
      </c>
      <c r="E49" s="312" t="s">
        <v>370</v>
      </c>
      <c r="F49" s="313" t="s">
        <v>371</v>
      </c>
      <c r="G49" s="312" t="s">
        <v>379</v>
      </c>
      <c r="H49" s="312">
        <v>101093</v>
      </c>
      <c r="I49" s="312">
        <v>1093</v>
      </c>
      <c r="J49" s="312" t="s">
        <v>448</v>
      </c>
      <c r="K49" s="312" t="s">
        <v>449</v>
      </c>
      <c r="L49" s="314">
        <v>184.75500000000002</v>
      </c>
      <c r="M49" s="314">
        <v>0.20000000000000018</v>
      </c>
      <c r="N49" s="315">
        <v>38.322000000000003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16" t="s">
        <v>451</v>
      </c>
      <c r="B1" s="216"/>
      <c r="C1" s="216"/>
      <c r="D1" s="216"/>
      <c r="E1" s="216"/>
      <c r="F1" s="216"/>
    </row>
    <row r="2" spans="1:6" ht="14.4" customHeight="1" thickBot="1" x14ac:dyDescent="0.35">
      <c r="A2" s="258" t="s">
        <v>185</v>
      </c>
      <c r="B2" s="89"/>
      <c r="C2" s="90"/>
      <c r="D2" s="91"/>
      <c r="E2" s="90"/>
      <c r="F2" s="91"/>
    </row>
    <row r="3" spans="1:6" ht="14.4" customHeight="1" thickBot="1" x14ac:dyDescent="0.35">
      <c r="A3" s="158"/>
      <c r="B3" s="217" t="s">
        <v>153</v>
      </c>
      <c r="C3" s="218"/>
      <c r="D3" s="219" t="s">
        <v>152</v>
      </c>
      <c r="E3" s="218"/>
      <c r="F3" s="119" t="s">
        <v>6</v>
      </c>
    </row>
    <row r="4" spans="1:6" ht="14.4" customHeight="1" thickBot="1" x14ac:dyDescent="0.35">
      <c r="A4" s="316" t="s">
        <v>176</v>
      </c>
      <c r="B4" s="317" t="s">
        <v>17</v>
      </c>
      <c r="C4" s="318" t="s">
        <v>5</v>
      </c>
      <c r="D4" s="317" t="s">
        <v>17</v>
      </c>
      <c r="E4" s="318" t="s">
        <v>5</v>
      </c>
      <c r="F4" s="319" t="s">
        <v>17</v>
      </c>
    </row>
    <row r="5" spans="1:6" ht="14.4" customHeight="1" thickBot="1" x14ac:dyDescent="0.35">
      <c r="A5" s="331" t="s">
        <v>450</v>
      </c>
      <c r="B5" s="296"/>
      <c r="C5" s="320">
        <v>0</v>
      </c>
      <c r="D5" s="296">
        <v>87.44</v>
      </c>
      <c r="E5" s="320">
        <v>1</v>
      </c>
      <c r="F5" s="297">
        <v>87.44</v>
      </c>
    </row>
    <row r="6" spans="1:6" ht="14.4" customHeight="1" thickBot="1" x14ac:dyDescent="0.35">
      <c r="A6" s="327" t="s">
        <v>6</v>
      </c>
      <c r="B6" s="328"/>
      <c r="C6" s="329">
        <v>0</v>
      </c>
      <c r="D6" s="328">
        <v>87.44</v>
      </c>
      <c r="E6" s="329">
        <v>1</v>
      </c>
      <c r="F6" s="330">
        <v>87.44</v>
      </c>
    </row>
    <row r="7" spans="1:6" ht="14.4" customHeight="1" thickBot="1" x14ac:dyDescent="0.35"/>
    <row r="8" spans="1:6" ht="14.4" customHeight="1" thickBot="1" x14ac:dyDescent="0.35">
      <c r="A8" s="331" t="s">
        <v>452</v>
      </c>
      <c r="B8" s="296"/>
      <c r="C8" s="320">
        <v>0</v>
      </c>
      <c r="D8" s="296">
        <v>87.44</v>
      </c>
      <c r="E8" s="320">
        <v>1</v>
      </c>
      <c r="F8" s="297">
        <v>87.44</v>
      </c>
    </row>
    <row r="9" spans="1:6" ht="14.4" customHeight="1" thickBot="1" x14ac:dyDescent="0.35">
      <c r="A9" s="327" t="s">
        <v>6</v>
      </c>
      <c r="B9" s="328"/>
      <c r="C9" s="329">
        <v>0</v>
      </c>
      <c r="D9" s="328">
        <v>87.44</v>
      </c>
      <c r="E9" s="329">
        <v>1</v>
      </c>
      <c r="F9" s="330">
        <v>87.44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8.88671875" style="94" bestFit="1" customWidth="1"/>
    <col min="8" max="8" width="6.77734375" style="87" bestFit="1" customWidth="1"/>
    <col min="9" max="9" width="6.6640625" style="94" customWidth="1"/>
    <col min="10" max="10" width="8.88671875" style="94" customWidth="1"/>
    <col min="11" max="11" width="6.77734375" style="87" bestFit="1" customWidth="1"/>
    <col min="12" max="12" width="6.6640625" style="94" customWidth="1"/>
    <col min="13" max="13" width="8.88671875" style="94" bestFit="1" customWidth="1"/>
    <col min="14" max="16384" width="8.88671875" style="65"/>
  </cols>
  <sheetData>
    <row r="1" spans="1:13" ht="18.600000000000001" customHeight="1" thickBot="1" x14ac:dyDescent="0.4">
      <c r="A1" s="216" t="s">
        <v>159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82"/>
      <c r="M1" s="182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3"/>
      <c r="G2" s="93"/>
      <c r="H2" s="159"/>
      <c r="I2" s="93"/>
      <c r="J2" s="93"/>
      <c r="K2" s="159"/>
      <c r="L2" s="93"/>
    </row>
    <row r="3" spans="1:13" ht="14.4" customHeight="1" thickBot="1" x14ac:dyDescent="0.35">
      <c r="E3" s="118" t="s">
        <v>151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87.44</v>
      </c>
      <c r="K3" s="53">
        <f>IF(M3=0,0,J3/M3)</f>
        <v>1</v>
      </c>
      <c r="L3" s="52">
        <f>SUBTOTAL(9,L6:L1048576)</f>
        <v>1</v>
      </c>
      <c r="M3" s="54">
        <f>SUBTOTAL(9,M6:M1048576)</f>
        <v>87.44</v>
      </c>
    </row>
    <row r="4" spans="1:13" ht="14.4" customHeight="1" thickBot="1" x14ac:dyDescent="0.35">
      <c r="A4" s="50"/>
      <c r="B4" s="50"/>
      <c r="C4" s="50"/>
      <c r="D4" s="50"/>
      <c r="E4" s="51"/>
      <c r="F4" s="220" t="s">
        <v>153</v>
      </c>
      <c r="G4" s="221"/>
      <c r="H4" s="222"/>
      <c r="I4" s="223" t="s">
        <v>152</v>
      </c>
      <c r="J4" s="221"/>
      <c r="K4" s="222"/>
      <c r="L4" s="224" t="s">
        <v>6</v>
      </c>
      <c r="M4" s="225"/>
    </row>
    <row r="5" spans="1:13" ht="14.4" customHeight="1" thickBot="1" x14ac:dyDescent="0.35">
      <c r="A5" s="316" t="s">
        <v>154</v>
      </c>
      <c r="B5" s="332" t="s">
        <v>155</v>
      </c>
      <c r="C5" s="332" t="s">
        <v>93</v>
      </c>
      <c r="D5" s="332" t="s">
        <v>156</v>
      </c>
      <c r="E5" s="332" t="s">
        <v>157</v>
      </c>
      <c r="F5" s="333" t="s">
        <v>32</v>
      </c>
      <c r="G5" s="333" t="s">
        <v>17</v>
      </c>
      <c r="H5" s="318" t="s">
        <v>158</v>
      </c>
      <c r="I5" s="317" t="s">
        <v>32</v>
      </c>
      <c r="J5" s="333" t="s">
        <v>17</v>
      </c>
      <c r="K5" s="318" t="s">
        <v>158</v>
      </c>
      <c r="L5" s="317" t="s">
        <v>32</v>
      </c>
      <c r="M5" s="334" t="s">
        <v>17</v>
      </c>
    </row>
    <row r="6" spans="1:13" ht="14.4" customHeight="1" thickBot="1" x14ac:dyDescent="0.35">
      <c r="A6" s="323" t="s">
        <v>377</v>
      </c>
      <c r="B6" s="336" t="s">
        <v>453</v>
      </c>
      <c r="C6" s="336" t="s">
        <v>454</v>
      </c>
      <c r="D6" s="336" t="s">
        <v>446</v>
      </c>
      <c r="E6" s="336" t="s">
        <v>455</v>
      </c>
      <c r="F6" s="324"/>
      <c r="G6" s="324"/>
      <c r="H6" s="325">
        <v>0</v>
      </c>
      <c r="I6" s="324">
        <v>1</v>
      </c>
      <c r="J6" s="324">
        <v>87.44</v>
      </c>
      <c r="K6" s="325">
        <v>1</v>
      </c>
      <c r="L6" s="324">
        <v>1</v>
      </c>
      <c r="M6" s="326">
        <v>87.44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2013-08-31T13:10:27Z</dcterms:modified>
</cp:coreProperties>
</file>