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N22" i="419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J22" i="419"/>
  <c r="R22" i="419"/>
  <c r="V22" i="419"/>
  <c r="Z22" i="419"/>
  <c r="AD22" i="419"/>
  <c r="AG22" i="419"/>
  <c r="F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2" i="414"/>
  <c r="D22" i="414"/>
  <c r="H3" i="390" l="1"/>
  <c r="Q3" i="347"/>
  <c r="S3" i="347"/>
  <c r="U3" i="347"/>
  <c r="H3" i="38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<sst xmlns="http://schemas.openxmlformats.org/spreadsheetml/2006/main" count="4545" uniqueCount="1333">
  <si>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</si>
  <si>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</si>
  <si>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</si>
  <si>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</si>
  <si>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</si>
  <si>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</si>
  <si>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</si>
  <si>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</si>
  <si>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</si>
  <si>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</si>
  <si>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</si>
  <si>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</si>
  <si>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</si>
  <si>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</si>
  <si>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</si>
  <si>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</si>
  <si>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</si>
  <si>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</si>
  <si>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</si>
  <si>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</si>
  <si>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</si>
  <si>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</si>
  <si>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</si>
  <si>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</si>
  <si>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</si>
  <si>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</si>
  <si>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</si>
  <si>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</si>
  <si>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</si>
  <si>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</si>
  <si>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</si>
  <si>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</si>
  <si>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</si>
  <si>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</si>
  <si>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</si>
  <si>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</si>
  <si>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</si>
  <si>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</si>
  <si>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</si>
  <si>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</si>
  <si>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</si>
  <si>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</si>
  <si>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</si>
  <si>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</si>
  <si>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</si>
  <si>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</si>
  <si>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</si>
  <si>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</si>
  <si>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</si>
  <si>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</si>
  <si>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</si>
  <si>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</si>
  <si>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</si>
  <si>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</si>
  <si>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</si>
  <si>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</si>
  <si>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</si>
  <si>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</si>
  <si>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</si>
  <si>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</si>
  <si>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</si>
  <si>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</si>
  <si>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</si>
  <si>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</si>
  <si>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</si>
  <si>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</si>
  <si>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</si>
  <si>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</si>
  <si>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</si>
  <si>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</si>
  <si>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</si>
  <si>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</si>
  <si>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</si>
  <si>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</si>
  <si>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</si>
  <si>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</si>
  <si>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</si>
  <si>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</si>
  <si>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</si>
  <si>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</si>
  <si>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</si>
  <si>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</si>
  <si>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</si>
  <si>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</si>
  <si>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</si>
  <si>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</si>
  <si>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</si>
  <si>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</si>
  <si>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</si>
  <si>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</si>
  <si>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</si>
  <si>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</si>
  <si>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</si>
  <si>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</si>
  <si>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</si>
  <si>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</si>
  <si>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</si>
  <si>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</si>
  <si>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</si>
  <si>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</si>
  <si>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</si>
  <si>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</si>
  <si>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</si>
  <si>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</si>
  <si>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</si>
  <si>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</si>
  <si>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</si>
  <si>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</si>
  <si>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</si>
  <si>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</si>
  <si>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</si>
  <si>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</si>
  <si>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</si>
  <si>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</si>
  <si>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</si>
  <si>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</si>
  <si>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</si>
  <si>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</si>
  <si>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</si>
  <si>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</si>
  <si>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</si>
  <si>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</si>
  <si>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</si>
  <si>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</si>
  <si>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</si>
  <si>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</si>
  <si>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</si>
  <si>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</si>
  <si>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</si>
  <si>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</si>
  <si>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</si>
  <si>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</si>
  <si>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</si>
  <si>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</si>
  <si>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</si>
  <si>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</si>
  <si>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</si>
  <si>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</si>
  <si>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</si>
  <si>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</si>
  <si>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</si>
  <si>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</si>
  <si>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</si>
  <si>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</si>
  <si>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</si>
  <si>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</si>
  <si>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</si>
  <si>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</si>
  <si>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</si>
  <si>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</si>
  <si>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</si>
  <si>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</si>
  <si>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</si>
  <si>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</si>
  <si>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</si>
  <si>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</si>
  <si>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</si>
  <si>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</si>
  <si>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</si>
  <si>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</si>
  <si>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</si>
  <si>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</si>
  <si>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</si>
  <si>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</si>
  <si>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</si>
  <si>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</si>
  <si>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</si>
  <si>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</si>
  <si>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</si>
  <si>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</si>
  <si>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</si>
  <si>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</si>
  <si>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</si>
  <si>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</si>
  <si>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</si>
  <si>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</si>
  <si>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</si>
  <si>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</si>
  <si>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</si>
  <si>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</si>
  <si>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</si>
  <si>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</si>
  <si>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</si>
  <si>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</si>
  <si>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</si>
  <si>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</si>
  <si>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</si>
  <si>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</si>
  <si>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</si>
  <si>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</si>
  <si>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</si>
  <si>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</si>
  <si>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</si>
  <si>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</si>
  <si>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</si>
  <si>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</si>
  <si>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</si>
  <si>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</si>
  <si>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</si>
  <si>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</si>
  <si>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</si>
  <si>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</si>
  <si>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</si>
  <si>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</si>
  <si>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</si>
  <si>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</si>
  <si>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</si>
  <si>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</si>
  <si>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</si>
  <si>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</si>
  <si>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</si>
  <si>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</si>
  <si>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</si>
  <si>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</si>
  <si>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</si>
  <si>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</si>
  <si>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</si>
  <si>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</si>
  <si>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</si>
  <si>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</si>
  <si>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</si>
  <si>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</si>
  <si>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</si>
  <si>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</si>
  <si>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</si>
  <si>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</si>
  <si>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</si>
  <si>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</si>
  <si>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</si>
  <si>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</si>
  <si>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</si>
  <si>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</si>
  <si>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</si>
  <si>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</si>
  <si>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</si>
  <si>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</si>
  <si>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</si>
  <si>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</si>
  <si>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</si>
  <si>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</si>
  <si>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</si>
  <si>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</si>
  <si>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</si>
  <si>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</si>
  <si>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</si>
  <si>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</si>
  <si>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</si>
  <si>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</si>
  <si>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</si>
  <si>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</si>
  <si>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</si>
  <si>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</si>
  <si>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</si>
  <si>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</si>
  <si>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</si>
  <si>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</si>
  <si>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</si>
  <si>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</si>
  <si>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</si>
  <si>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</si>
  <si>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</si>
  <si>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</si>
  <si>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</si>
  <si>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</si>
  <si>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</si>
  <si>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</si>
  <si>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</si>
  <si>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</si>
  <si>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</si>
  <si>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</si>
  <si>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</si>
  <si>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</si>
  <si>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</si>
  <si>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</si>
  <si>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</si>
  <si>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</si>
  <si>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</si>
  <si>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</si>
  <si>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</si>
  <si>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</si>
  <si>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</si>
  <si>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</si>
  <si>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</si>
  <si>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</si>
  <si>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</si>
  <si>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</si>
  <si>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</si>
  <si>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</si>
  <si>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</si>
  <si>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</si>
  <si>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</si>
  <si>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</si>
  <si>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</si>
  <si>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</si>
  <si>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</si>
  <si>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</si>
  <si>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</si>
  <si>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</si>
  <si>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</si>
  <si>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</si>
  <si>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</si>
  <si>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</si>
  <si>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</si>
  <si>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</si>
  <si>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</si>
  <si>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</si>
  <si>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</si>
  <si>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</si>
  <si>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</si>
  <si>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</si>
  <si>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</si>
  <si>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</si>
  <si>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</si>
  <si>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</si>
  <si>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</si>
  <si>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</si>
  <si>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</si>
  <si>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</si>
  <si>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</si>
  <si>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</si>
  <si>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</si>
  <si>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</si>
  <si>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</si>
  <si>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</si>
  <si>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</si>
  <si>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</si>
  <si>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</si>
  <si>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</si>
  <si>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</si>
  <si>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</si>
  <si>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</si>
  <si>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</si>
  <si>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</si>
  <si>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</si>
  <si>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</si>
  <si>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</si>
  <si>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</si>
  <si>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</si>
  <si>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</si>
  <si>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</si>
  <si>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</si>
  <si>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</si>
  <si>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</si>
  <si>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</si>
  <si>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</si>
  <si>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</si>
  <si>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</si>
  <si>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</si>
  <si>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</si>
  <si>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</si>
  <si>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</si>
  <si>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</si>
  <si>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</si>
  <si>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</si>
  <si>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</si>
  <si>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</si>
  <si>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</si>
  <si>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</si>
  <si>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</si>
  <si>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</si>
  <si>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</si>
  <si>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</si>
  <si>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</si>
  <si>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</si>
  <si>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</si>
  <si>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</si>
  <si>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</si>
  <si>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</si>
  <si>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</si>
  <si>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</si>
  <si>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</si>
  <si>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</si>
  <si>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</si>
  <si>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</si>
  <si>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</si>
  <si>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</si>
  <si>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</si>
  <si>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</si>
  <si>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</si>
  <si>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</si>
  <si>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</si>
  <si>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</si>
  <si>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</si>
  <si>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</si>
  <si>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</si>
  <si>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</si>
  <si>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</si>
  <si>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</si>
  <si>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</si>
  <si>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</si>
  <si>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</si>
  <si>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</si>
  <si>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</si>
  <si>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</si>
  <si>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</si>
  <si>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</si>
  <si>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</si>
  <si>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</si>
  <si>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</si>
  <si>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</si>
  <si>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</si>
  <si>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</si>
  <si>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</si>
  <si>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</si>
  <si>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</si>
  <si>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</si>
  <si>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</si>
  <si>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</si>
  <si>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</si>
  <si>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</si>
  <si>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</si>
  <si>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</si>
  <si>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</si>
  <si>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</si>
  <si>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</si>
  <si>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</si>
  <si>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</si>
  <si>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</si>
  <si>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</si>
  <si>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</si>
  <si>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</si>
  <si>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</si>
  <si>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</si>
  <si>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</si>
  <si>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</si>
  <si>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</si>
  <si>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</si>
  <si>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</si>
  <si>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</si>
  <si>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</si>
  <si>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</si>
  <si>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</si>
  <si>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</si>
  <si>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</si>
  <si>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</si>
  <si>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</si>
  <si>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</si>
  <si>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</si>
  <si>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</si>
  <si>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</si>
  <si>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</si>
  <si>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</si>
  <si>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</si>
  <si>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</si>
  <si>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</si>
  <si>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</si>
  <si>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</si>
  <si>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</si>
  <si>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</si>
  <si>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</si>
  <si>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</si>
  <si>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</si>
  <si>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</si>
  <si>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</si>
  <si>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</si>
  <si>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</si>
  <si>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</si>
  <si>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</si>
  <si>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</si>
  <si>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</si>
  <si>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</si>
  <si>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</si>
  <si>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</si>
  <si>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</si>
  <si>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</si>
  <si>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</si>
  <si>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</si>
  <si>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</si>
  <si>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</si>
  <si>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</si>
  <si>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</si>
  <si>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</si>
  <si>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</si>
  <si>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</si>
  <si>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</si>
  <si>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2801</t>
  </si>
  <si>
    <t>vedení klinického pracoviště</t>
  </si>
  <si>
    <t>vedení klinického pracoviště Celkem</t>
  </si>
  <si>
    <t>SumaNS</t>
  </si>
  <si>
    <t>mezeraNS</t>
  </si>
  <si>
    <t>2821</t>
  </si>
  <si>
    <t>ambulance</t>
  </si>
  <si>
    <t>ambulance Celkem</t>
  </si>
  <si>
    <t>2841</t>
  </si>
  <si>
    <t>laboratoř</t>
  </si>
  <si>
    <t>laboratoř Celkem</t>
  </si>
  <si>
    <t>50113001</t>
  </si>
  <si>
    <t>O</t>
  </si>
  <si>
    <t>47244</t>
  </si>
  <si>
    <t>GLUKÓZA 5 BRAUN</t>
  </si>
  <si>
    <t>INF SOL 10X500ML-PE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</si>
  <si>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</si>
  <si>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</si>
  <si>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</si>
  <si>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</si>
  <si>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</si>
  <si>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</si>
  <si>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</si>
  <si>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</si>
  <si>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</si>
  <si>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</si>
  <si>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</si>
  <si>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</si>
  <si>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109847</t>
  </si>
  <si>
    <t>9847</t>
  </si>
  <si>
    <t>TORECAN</t>
  </si>
  <si>
    <t>SUP 6X6.5MG</t>
  </si>
  <si>
    <t>112894</t>
  </si>
  <si>
    <t>12894</t>
  </si>
  <si>
    <t>AULIN</t>
  </si>
  <si>
    <t>GRA 15X100MG(SACKY)</t>
  </si>
  <si>
    <t>115390</t>
  </si>
  <si>
    <t>15390</t>
  </si>
  <si>
    <t>FENISTIL</t>
  </si>
  <si>
    <t>DRM GEL 1X30GM/30MG</t>
  </si>
  <si>
    <t>155947</t>
  </si>
  <si>
    <t>55947</t>
  </si>
  <si>
    <t>OPHTAL LIQ 2X50ML</t>
  </si>
  <si>
    <t>194248</t>
  </si>
  <si>
    <t>94248</t>
  </si>
  <si>
    <t>ZOLPIDEM-RATIOPHARM 10 MG</t>
  </si>
  <si>
    <t>POR TBL FLM 10X10MG</t>
  </si>
  <si>
    <t>395294</t>
  </si>
  <si>
    <t>180306</t>
  </si>
  <si>
    <t>TANTUM VERDE</t>
  </si>
  <si>
    <t>LIQ 1X240ML-PET TR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</si>
  <si>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</si>
  <si>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</si>
  <si>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</si>
  <si>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</si>
  <si>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</si>
  <si>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</si>
  <si>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</si>
  <si>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</si>
  <si>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100394</t>
  </si>
  <si>
    <t>394</t>
  </si>
  <si>
    <t>ATROPIN BIOTIKA 1MG</t>
  </si>
  <si>
    <t>INJ 10X1ML/1MG</t>
  </si>
  <si>
    <t>111063</t>
  </si>
  <si>
    <t>11063</t>
  </si>
  <si>
    <t>IBALGIN 600 (IBUPROFEN 600)</t>
  </si>
  <si>
    <t>TBL OBD 30X600MG</t>
  </si>
  <si>
    <t>849087</t>
  </si>
  <si>
    <t>138840</t>
  </si>
  <si>
    <t>DORETA 37,5 MG/325 MG</t>
  </si>
  <si>
    <t>POR TBL FLM 20</t>
  </si>
  <si>
    <t>110555</t>
  </si>
  <si>
    <t>10555</t>
  </si>
  <si>
    <t>AQUA PRO INJECTIONE BRAUN</t>
  </si>
  <si>
    <t>PAR LQF 20X100ML-PE</t>
  </si>
  <si>
    <t>156926</t>
  </si>
  <si>
    <t>56926</t>
  </si>
  <si>
    <t>INJ SOL 20X10ML-PLA</t>
  </si>
  <si>
    <t>115518</t>
  </si>
  <si>
    <t>15518</t>
  </si>
  <si>
    <t>SPERSALLERG</t>
  </si>
  <si>
    <t>OPH GTT SOL 1X10ML</t>
  </si>
  <si>
    <t>113403</t>
  </si>
  <si>
    <t>RHOPHYLAC 300 MIKROGRAMŮ/2 ML, INJEKČNÍ ROZTOK V P</t>
  </si>
  <si>
    <t>INJ SOL 1X2ML/300MCG</t>
  </si>
  <si>
    <t>188354</t>
  </si>
  <si>
    <t>88354</t>
  </si>
  <si>
    <t>RHESONATIV 625 IU/ML</t>
  </si>
  <si>
    <t>INJ SOL 1X2ML</t>
  </si>
  <si>
    <t>112895</t>
  </si>
  <si>
    <t>12895</t>
  </si>
  <si>
    <t>POR GRA SOL30SÁČKŮ</t>
  </si>
  <si>
    <t>130685</t>
  </si>
  <si>
    <t>30685</t>
  </si>
  <si>
    <t>NASOFAN</t>
  </si>
  <si>
    <t>NAS SPR SUS 120 DÁV</t>
  </si>
  <si>
    <t>121736</t>
  </si>
  <si>
    <t>21736</t>
  </si>
  <si>
    <t>VALETOL</t>
  </si>
  <si>
    <t>POR TBL NOB 10</t>
  </si>
  <si>
    <t>176655</t>
  </si>
  <si>
    <t>76655</t>
  </si>
  <si>
    <t>KETONAL</t>
  </si>
  <si>
    <t>CPS 25X50MG</t>
  </si>
  <si>
    <t>901099</t>
  </si>
  <si>
    <t>IR KONTAKTNI GEL 3% 10 G</t>
  </si>
  <si>
    <t>IR 10g</t>
  </si>
  <si>
    <t>200863</t>
  </si>
  <si>
    <t>OPHTHALMO-SEPTONEX</t>
  </si>
  <si>
    <t>OPH GTT SOL 1X10ML PLAST</t>
  </si>
  <si>
    <t>198054</t>
  </si>
  <si>
    <t>SANVAL 10 MG</t>
  </si>
  <si>
    <t>POR TBL FLM 20X10MG</t>
  </si>
  <si>
    <t>176654</t>
  </si>
  <si>
    <t>76654</t>
  </si>
  <si>
    <t>KETONAL RETARD</t>
  </si>
  <si>
    <t>TBL RET 20X150MG</t>
  </si>
  <si>
    <t>P</t>
  </si>
  <si>
    <t>131934</t>
  </si>
  <si>
    <t>31934</t>
  </si>
  <si>
    <t>VENTOLIN INHALER N</t>
  </si>
  <si>
    <t>INHSUSPSS200X100RG</t>
  </si>
  <si>
    <t>51366</t>
  </si>
  <si>
    <t>CHLORID SODNÝ 0,9% BRAUN</t>
  </si>
  <si>
    <t>INF SOL 20X100MLPELAH</t>
  </si>
  <si>
    <t>395997</t>
  </si>
  <si>
    <t>DZ SOFTASEPT N BEZBARVÝ 250 ml</t>
  </si>
  <si>
    <t>900321</t>
  </si>
  <si>
    <t>KL PRIPRAVEK</t>
  </si>
  <si>
    <t>930589</t>
  </si>
  <si>
    <t>KL ETHANOLUM BENZ.DENAT. 900 ml / 720g/</t>
  </si>
  <si>
    <t>UN 1170</t>
  </si>
  <si>
    <t>921227</t>
  </si>
  <si>
    <t>KL SOL.HYD.PEROX.20% 500g</t>
  </si>
  <si>
    <t>102983</t>
  </si>
  <si>
    <t>25270</t>
  </si>
  <si>
    <t>DZ JODISOL 760 G</t>
  </si>
  <si>
    <t>LIQ 1X760GM</t>
  </si>
  <si>
    <t>930443</t>
  </si>
  <si>
    <t>KL PERSTERIL 4% 1 kg HVLP</t>
  </si>
  <si>
    <t>UN 3149</t>
  </si>
  <si>
    <t>Ústav lékařské genetiky a fet.med.</t>
  </si>
  <si>
    <t>GEN, ambulance</t>
  </si>
  <si>
    <t>GEN, laboratoř</t>
  </si>
  <si>
    <t>Lékárna - léčiva</t>
  </si>
  <si>
    <t>2821 - GEN,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</si>
  <si>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</si>
  <si>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</si>
  <si>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</si>
  <si>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</si>
  <si>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</si>
  <si>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</si>
  <si>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</si>
  <si>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</si>
  <si>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</si>
  <si>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</si>
  <si>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</si>
  <si>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>Godava Marek</t>
  </si>
  <si>
    <t>Hyjánek Jiří</t>
  </si>
  <si>
    <t>Jiný</t>
  </si>
  <si>
    <t>Aceklofenak</t>
  </si>
  <si>
    <t>160839</t>
  </si>
  <si>
    <t>BIOFENAC 100 MG POTAHOVANÉ TABLETY</t>
  </si>
  <si>
    <t>POR TBL FLM 60X100MG</t>
  </si>
  <si>
    <t>Aciklovir</t>
  </si>
  <si>
    <t>84128</t>
  </si>
  <si>
    <t>HERPESIN 400</t>
  </si>
  <si>
    <t>POR TBL NOB 25X400MG</t>
  </si>
  <si>
    <t>Azithromycin</t>
  </si>
  <si>
    <t>45010</t>
  </si>
  <si>
    <t>AZITROMYCIN SANDOZ 500 MG</t>
  </si>
  <si>
    <t>POR TBL FLM 3X500MG</t>
  </si>
  <si>
    <t>Diosmin, kombinace</t>
  </si>
  <si>
    <t>14075</t>
  </si>
  <si>
    <t>DETRALEX</t>
  </si>
  <si>
    <t>POR TBL FLM 60X500MG</t>
  </si>
  <si>
    <t>Flutikason-furoát</t>
  </si>
  <si>
    <t>29816</t>
  </si>
  <si>
    <t>AVAMYS</t>
  </si>
  <si>
    <t>NAS SPR SUS 120X27.5RG</t>
  </si>
  <si>
    <t>Hořčík (různé sole v kombinaci)</t>
  </si>
  <si>
    <t>66555</t>
  </si>
  <si>
    <t>MAGNOSOLV</t>
  </si>
  <si>
    <t>POR GRA SOL 30</t>
  </si>
  <si>
    <t>Salbutamol</t>
  </si>
  <si>
    <t>58380</t>
  </si>
  <si>
    <t>VENTOLIN ROZTOK K INHALACI</t>
  </si>
  <si>
    <t>INH SOL1X20ML/120MG</t>
  </si>
  <si>
    <t>Vinpocetin</t>
  </si>
  <si>
    <t>10252</t>
  </si>
  <si>
    <t>CAVINTON FORTE</t>
  </si>
  <si>
    <t>POR TBL NOB 30X10MG</t>
  </si>
  <si>
    <t>155936</t>
  </si>
  <si>
    <t>Alprazolam</t>
  </si>
  <si>
    <t>96977</t>
  </si>
  <si>
    <t>XANAX 1 MG</t>
  </si>
  <si>
    <t>POR TBL NOB 30X1MG</t>
  </si>
  <si>
    <t>Amoxicilin a enzymový inhibitor</t>
  </si>
  <si>
    <t>5951</t>
  </si>
  <si>
    <t>AMOKSIKLAV 1 G</t>
  </si>
  <si>
    <t>POR TBL FLM 14X1GM</t>
  </si>
  <si>
    <t>Atorvastatin</t>
  </si>
  <si>
    <t>93013</t>
  </si>
  <si>
    <t>SORTIS 10 MG</t>
  </si>
  <si>
    <t>POR TBL FLM 30X10MG</t>
  </si>
  <si>
    <t>Cefuroxim</t>
  </si>
  <si>
    <t>47725</t>
  </si>
  <si>
    <t>ZINNAT 250 MG</t>
  </si>
  <si>
    <t>POR TBL FLM 10X250MG</t>
  </si>
  <si>
    <t>Cetirizin</t>
  </si>
  <si>
    <t>99600</t>
  </si>
  <si>
    <t>ZODAC</t>
  </si>
  <si>
    <t>POR TBL FLM 90X10MG</t>
  </si>
  <si>
    <t>Indometacin</t>
  </si>
  <si>
    <t>93724</t>
  </si>
  <si>
    <t>INDOMETACIN 100 BERLIN-CHEMIE</t>
  </si>
  <si>
    <t>RCT SUP 10X100MG</t>
  </si>
  <si>
    <t>Jiná antibiotika pro lokální aplikaci</t>
  </si>
  <si>
    <t>1066</t>
  </si>
  <si>
    <t>FRAMYKOIN</t>
  </si>
  <si>
    <t>DRM UNG 1X10GM</t>
  </si>
  <si>
    <t>48261</t>
  </si>
  <si>
    <t>PLV ADS 1X20GM</t>
  </si>
  <si>
    <t>Nifuroxazid</t>
  </si>
  <si>
    <t>46405</t>
  </si>
  <si>
    <t>ERCEFURYL 200 MG CPS.</t>
  </si>
  <si>
    <t>POR CPS DUR 14X200MG</t>
  </si>
  <si>
    <t>Omeprazol</t>
  </si>
  <si>
    <t>132531</t>
  </si>
  <si>
    <t>HELICID 20</t>
  </si>
  <si>
    <t>POR CPS ETD 90X20MG</t>
  </si>
  <si>
    <t>25366</t>
  </si>
  <si>
    <t>HELICID 20 ZENTIVA</t>
  </si>
  <si>
    <t>POR CPS ETD 90X20MG SKLO</t>
  </si>
  <si>
    <t>Rosuvastatin</t>
  </si>
  <si>
    <t>148068</t>
  </si>
  <si>
    <t>ROSUCARD 10 MG POTAHOVANÉ TABLETY</t>
  </si>
  <si>
    <t>148070</t>
  </si>
  <si>
    <t>Sertralin</t>
  </si>
  <si>
    <t>107888</t>
  </si>
  <si>
    <t>APO-SERTRAL 100</t>
  </si>
  <si>
    <t>POR CPS DUR 30X100MG</t>
  </si>
  <si>
    <t>Elektrolyty</t>
  </si>
  <si>
    <t>107294</t>
  </si>
  <si>
    <t>0.9% SODIUM CHLORIDE IN WATER FOR INJECTION 'FRESENIUS'</t>
  </si>
  <si>
    <t>INF SOL 10X1000ML-PE</t>
  </si>
  <si>
    <t>Ambulance odd.lékařské genetiky</t>
  </si>
  <si>
    <t>Preskripce a záchyt receptů a poukazů - orientační přehled</t>
  </si>
  <si>
    <t>Přehled plnění pozitivního listu (PL) - 
   preskripce léčivých přípravků dle objemu Kč mimo PL</t>
  </si>
  <si>
    <t>N06BX18 - Vinpocetin</t>
  </si>
  <si>
    <t>N05BA12 - Alprazolam</t>
  </si>
  <si>
    <t>R06AE07 - Cetirizin</t>
  </si>
  <si>
    <t>C10AA07 - Rosuvastatin</t>
  </si>
  <si>
    <t>N06AB06 - Sertralin</t>
  </si>
  <si>
    <t>J01CR02 - Amoxicilin a enzymový inhibitor</t>
  </si>
  <si>
    <t>J01DC02 - Cefuroxim</t>
  </si>
  <si>
    <t>C10AA05 - Atorvastatin</t>
  </si>
  <si>
    <t>J01FA10 - Azithromycin</t>
  </si>
  <si>
    <t>J01FA10</t>
  </si>
  <si>
    <t>N06BX18</t>
  </si>
  <si>
    <t>C10AA05</t>
  </si>
  <si>
    <t>C10AA07</t>
  </si>
  <si>
    <t>J01CR02</t>
  </si>
  <si>
    <t>J01DC02</t>
  </si>
  <si>
    <t>N05BA12</t>
  </si>
  <si>
    <t>N06AB06</t>
  </si>
  <si>
    <t>R06AE07</t>
  </si>
  <si>
    <t>Přehled plnění PL - Preskripce léčivých přípravků - orientační přehled</t>
  </si>
  <si>
    <t>ZA090</t>
  </si>
  <si>
    <t>Vata buničitá přířezy 37 x 57 cm 2730152</t>
  </si>
  <si>
    <t>ZA318</t>
  </si>
  <si>
    <t>Náplast transpore 1,25 cm x 9,14 m 1527-0</t>
  </si>
  <si>
    <t>ZA429</t>
  </si>
  <si>
    <t>Obinadlo elastické idealtex   8 cm x 5 m 931061</t>
  </si>
  <si>
    <t>ZA446</t>
  </si>
  <si>
    <t>Vata buničitá přířezy 20 x 30 cm 1230200129</t>
  </si>
  <si>
    <t>ZA571</t>
  </si>
  <si>
    <t>Mediset pro anestezii 4706312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</si>
  <si>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</si>
  <si>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</si>
  <si>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</si>
  <si>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</si>
  <si>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</si>
  <si>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</si>
  <si>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</si>
  <si>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</si>
  <si>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</si>
  <si>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</si>
  <si>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</si>
  <si>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</si>
  <si>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ZL999</t>
  </si>
  <si>
    <t>Rychloobvaz 8 x 4 cm / 3 ks ( pro obj. 1 kus = 3 náplasti) 001445510</t>
  </si>
  <si>
    <t>ZA788</t>
  </si>
  <si>
    <t>Stříkačka injekční 2-dílná 20 ml L Inject Solo 4606205V</t>
  </si>
  <si>
    <t>ZB006</t>
  </si>
  <si>
    <t>Teploměr digitální thermoval basic 9250391</t>
  </si>
  <si>
    <t>ZB231</t>
  </si>
  <si>
    <t>Pinzeta anatomická 14 cm P00894</t>
  </si>
  <si>
    <t>ZB755</t>
  </si>
  <si>
    <t>Zkumavka 1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</si>
  <si>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</si>
  <si>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</si>
  <si>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</si>
  <si>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</si>
  <si>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</si>
  <si>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</si>
  <si>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</si>
  <si>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</si>
  <si>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</si>
  <si>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</si>
  <si>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</si>
  <si>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</si>
  <si>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</si>
  <si>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</si>
  <si>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</si>
  <si>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</si>
  <si>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</si>
  <si>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</si>
  <si>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</si>
  <si>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</si>
  <si>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ZC648</t>
  </si>
  <si>
    <t>Elektroda EKG s gelem ovál 51 x 33 mm pro dospělé H-108006</t>
  </si>
  <si>
    <t>ZC906</t>
  </si>
  <si>
    <t>Škrtidlo se sponou pro dospělé 25 x 500 mm KVS25500</t>
  </si>
  <si>
    <t>ZE159</t>
  </si>
  <si>
    <t>Nádoba na kontaminovaný odpad 2 l 15-0003</t>
  </si>
  <si>
    <t>ZG515</t>
  </si>
  <si>
    <t>Zkumavka močová vacuette 10,5 ml bal. á 50 ks 455007</t>
  </si>
  <si>
    <t>ZI179</t>
  </si>
  <si>
    <t>Zkumavka s mediem+ flovakovaný tampon eSwab růžový 490CE.A</t>
  </si>
  <si>
    <t>ZE007</t>
  </si>
  <si>
    <t>Teploměr tyčinkový -10/+110°C 388 100 121 055</t>
  </si>
  <si>
    <t>ZE949</t>
  </si>
  <si>
    <t>Zkumavka na moč 9,5 ml 455028</t>
  </si>
  <si>
    <t>ZA715</t>
  </si>
  <si>
    <t>Set infuzní intrafix primeline classic 150 cm 4062957</t>
  </si>
  <si>
    <t>ZA832</t>
  </si>
  <si>
    <t>Jehla injekční 0,9 x   40 mm žlutá 4657519</t>
  </si>
  <si>
    <t>ZA833</t>
  </si>
  <si>
    <t>Jehla injekční 0,8 x 40 mm zelená 4657527</t>
  </si>
  <si>
    <t>ZB768</t>
  </si>
  <si>
    <t>Jehla vakuová 216/38 mm zelená 450076</t>
  </si>
  <si>
    <t>ZB288</t>
  </si>
  <si>
    <t>Jehla spinocan G20 88 mm žlutá 4509900</t>
  </si>
  <si>
    <t>Jehla spinální spinocan G20 88 mm žlutá 4509900</t>
  </si>
  <si>
    <t>ZI758</t>
  </si>
  <si>
    <t>Rukavice vinyl bez p. M á 100 ks EFEKTVR03</t>
  </si>
  <si>
    <t>ZI759</t>
  </si>
  <si>
    <t>Rukavice vinyl bez p. L á 100 ks EFEKTVR04</t>
  </si>
  <si>
    <t>ZK477</t>
  </si>
  <si>
    <t>Rukavice operační latexové s pudrem ansell medigrip plus vel. 8,0 302926</t>
  </si>
  <si>
    <t>ZL072</t>
  </si>
  <si>
    <t>Rukavice operační gammex bez pudru PF EnLite vel. 7,0 353384</t>
  </si>
  <si>
    <t>ZM292</t>
  </si>
  <si>
    <t>Rukavice nitril sempercare bez p. M bal. á 200 ks 30803</t>
  </si>
  <si>
    <t>ZA411</t>
  </si>
  <si>
    <t>Gáza přířezy 30 cm x 30 cm 17 nití 07004</t>
  </si>
  <si>
    <t>ZA557</t>
  </si>
  <si>
    <t>Kompresa gáza sterilní 10 x 20 cm / 5 ks 26013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</si>
  <si>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</si>
  <si>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</si>
  <si>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</si>
  <si>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</si>
  <si>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</si>
  <si>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</si>
  <si>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</si>
  <si>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</si>
  <si>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</si>
  <si>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</si>
  <si>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ZF192</t>
  </si>
  <si>
    <t>Nádoba na kontaminovaný odpad 4 l 15-0004</t>
  </si>
  <si>
    <t>ZJ278</t>
  </si>
  <si>
    <t>Zkumavka PP 10 ml sterilní bal. á 200 ks 331690211500</t>
  </si>
  <si>
    <t>ZA816</t>
  </si>
  <si>
    <t>Zkumavka PS 15 ml sterilní 400915</t>
  </si>
  <si>
    <t>ZE850</t>
  </si>
  <si>
    <t>Nůžky oční rovné iris TK-AK 434-11</t>
  </si>
  <si>
    <t>ZE961</t>
  </si>
  <si>
    <t>Strip Tubes and Caps 0,1ml  bal. á 250 ks 981103</t>
  </si>
  <si>
    <t>ZL467</t>
  </si>
  <si>
    <t>Stojan na zkumavky 190 x 90 x 52 mm 331840011183</t>
  </si>
  <si>
    <t>ZD012</t>
  </si>
  <si>
    <t>Válec odměrný 100 ml 632432151130</t>
  </si>
  <si>
    <t>ZI304</t>
  </si>
  <si>
    <t xml:space="preserve">Elektroda do kapiláry 5914 </t>
  </si>
  <si>
    <t>ZA813</t>
  </si>
  <si>
    <t>Rotor adapters (10 x 24) elution tubes (1,5 ml) 990394</t>
  </si>
  <si>
    <t>ZC604</t>
  </si>
  <si>
    <t>Mikroampule 0,2 ml reaction tubes,8 x 125 ks N8010580</t>
  </si>
  <si>
    <t>ZI125</t>
  </si>
  <si>
    <t>Extension Tubes - 3 ml 19587</t>
  </si>
  <si>
    <t>ZF370</t>
  </si>
  <si>
    <t>Filtr syringe 0,22 um, pr. 33 mm á 40 ks 99722</t>
  </si>
  <si>
    <t>ZF477</t>
  </si>
  <si>
    <t>Destička pro přípravu vzorků do kapiláry 96-well PCR plate bal. á 100 ks 211-0283</t>
  </si>
  <si>
    <t>ZI956</t>
  </si>
  <si>
    <t>Folie těsnící na PCR destičky SEAL 157300</t>
  </si>
  <si>
    <t>ZM042</t>
  </si>
  <si>
    <t>Mikrozkumavka s víčkem 500 ul Qubit Assay Tubes bal. á 500 ks Q32856</t>
  </si>
  <si>
    <t>ZJ763</t>
  </si>
  <si>
    <t>Kapilára avant aray 36 cm 4333464</t>
  </si>
  <si>
    <t>ZF613</t>
  </si>
  <si>
    <t>Kryozkumavka 4,5 ml 89050</t>
  </si>
  <si>
    <t>ZM533</t>
  </si>
  <si>
    <t>Kolona Amicon Ultra-0,5 Centrifugal Filter Unit with Ultracel-30 membrane bal. á 96 ks UFC 503096</t>
  </si>
  <si>
    <t>ZB070</t>
  </si>
  <si>
    <t>Filtr tips 1000ul (1024) 990352</t>
  </si>
  <si>
    <t>ZC590</t>
  </si>
  <si>
    <t>Zkumavky centrifugační 50 ml á 360 ks 91050</t>
  </si>
  <si>
    <t>ZC831</t>
  </si>
  <si>
    <t>Sklo podložní mat. okraj 2501</t>
  </si>
  <si>
    <t>ZE719</t>
  </si>
  <si>
    <t>Špička pipetovací 0.5-10ul á 1000 ks 3110</t>
  </si>
  <si>
    <t xml:space="preserve">Špička pipetovací 0.5-10ul á 1000 ks 3110 </t>
  </si>
  <si>
    <t>ZI560</t>
  </si>
  <si>
    <t>Špička žlutá dlouhá manžeta gilson 1 - 200 ul FLME28063</t>
  </si>
  <si>
    <t>ZA900</t>
  </si>
  <si>
    <t>Mikrozkumavka PCR 0,2 ml AB-0337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</si>
  <si>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</si>
  <si>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</si>
  <si>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</si>
  <si>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</si>
  <si>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</si>
  <si>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7100</t>
  </si>
  <si>
    <t>ZC776</t>
  </si>
  <si>
    <t>Sklo podložní mat. MS7625011</t>
  </si>
  <si>
    <t>ZM043</t>
  </si>
  <si>
    <t>Mikrodestičky ABgene 0,8 ml Storage Plate 1bag of 50 plates 96-jamkové bal. á 50 ks AB-0859</t>
  </si>
  <si>
    <t>ZG352</t>
  </si>
  <si>
    <t>Špička pipetovací s filtrem 20ul á 1000 ks 30026</t>
  </si>
  <si>
    <t>ZB605</t>
  </si>
  <si>
    <t>Špička modrá krátká manžeta 1108</t>
  </si>
  <si>
    <t>ZF246</t>
  </si>
  <si>
    <t>96 wel clear flat top PCR mikroplate 40 ks 5610</t>
  </si>
  <si>
    <t>ZG351</t>
  </si>
  <si>
    <t>Špička pipetovací s filtrem 10ul á 1000 ks 30011</t>
  </si>
  <si>
    <t>ZF245</t>
  </si>
  <si>
    <t>SC Adapter BVS0120</t>
  </si>
  <si>
    <t>SC Adapter S0101 bal á 100 ks S0120-100</t>
  </si>
  <si>
    <t>ZB857</t>
  </si>
  <si>
    <t>Kartáček na bukální stěr bal. á 100 ks MB 100 BR</t>
  </si>
  <si>
    <t>ZB788</t>
  </si>
  <si>
    <t>Špička s filtrem 20 ul bal. á 96 ks 96.10296.9.01</t>
  </si>
  <si>
    <t>Špička s filtrem 20 ul bal. á 96 ks 96.11190.9.01 (staré.k.č. 96.10296.9.01)</t>
  </si>
  <si>
    <t>ZK523</t>
  </si>
  <si>
    <t>Špičky s filtrem-Filter 10 ul clear racked10x69 sterile S3 bal. 960 ks BT10</t>
  </si>
  <si>
    <t>Špička s filtrem-Filter 10 ul clear racked10x69 sterile S3 bal. 960 ks BT10</t>
  </si>
  <si>
    <t>ZC066</t>
  </si>
  <si>
    <t>Kádinka nízká 100 ml s výlevkou sklo 632417010100</t>
  </si>
  <si>
    <t>ZF670</t>
  </si>
  <si>
    <t xml:space="preserve">Kádinka 150 ml nízká s výlevkou sklo 632417010150 </t>
  </si>
  <si>
    <t>ZC528</t>
  </si>
  <si>
    <t>Filtr tips   200ul (1024) 990332</t>
  </si>
  <si>
    <t>ZA793</t>
  </si>
  <si>
    <t>Špička s filtrem 200 ul bal. á 96 ks 96.9263.9.01</t>
  </si>
  <si>
    <t>ZI434</t>
  </si>
  <si>
    <t>Zkumavka sample tubes 2 ml CB 990382</t>
  </si>
  <si>
    <t>ZG971</t>
  </si>
  <si>
    <t>Zkumavka 0,2 ml PCR 12 x 8 stripů bal. á 960 ks AB-1112</t>
  </si>
  <si>
    <t>ZC681</t>
  </si>
  <si>
    <t>Zkumavka 0,2 ml PCR ve 12 stripech 10 x 12 stripů AB-1113</t>
  </si>
  <si>
    <t>ZB125</t>
  </si>
  <si>
    <t>Láhev kultivační 25 cm2 á 360 ks 90026</t>
  </si>
  <si>
    <t>ZC049</t>
  </si>
  <si>
    <t>Sklo krycí 20 x 20 mm bal. á 1000 ks BD2020</t>
  </si>
  <si>
    <t>ZA767</t>
  </si>
  <si>
    <t>Víčka k mikrozkumavkám PCR 8 strip bal. á 125 ks 3427.8</t>
  </si>
  <si>
    <t>Jehla injekční 0,9 x 40 mm žlutá 4657519</t>
  </si>
  <si>
    <t>ZI757</t>
  </si>
  <si>
    <t>Rukavice vinyl bez p. S á 100 ks EFEKTVR02</t>
  </si>
  <si>
    <t>ZK475</t>
  </si>
  <si>
    <t>Rukavice operační latexové s pudrem ansell medigrip plus vel. 7,0 303364</t>
  </si>
  <si>
    <t>Rukavice operační latexové s pudrem ansell medigrip plus vel. 7,0 303504 (303364)</t>
  </si>
  <si>
    <t>ZL948</t>
  </si>
  <si>
    <t>Rukavice nitril promedica bez p. M bílé 6N á 100 ks 9399W3</t>
  </si>
  <si>
    <t>Rukavice nitril sempercare bez p. M bal. á 200 ks 30 803</t>
  </si>
  <si>
    <t>ZM291</t>
  </si>
  <si>
    <t>Rukavice nitril sempercare bez p. S bal. á 200 ks 30 802</t>
  </si>
  <si>
    <t>Rukavice nitril sempercare bez p. S bal. á 200 ks 30802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</si>
  <si>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</si>
  <si>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</si>
  <si>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</si>
  <si>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</si>
  <si>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</si>
  <si>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</si>
  <si>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801631</t>
  </si>
  <si>
    <t xml:space="preserve">-PRIMER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</si>
  <si>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</si>
  <si>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</si>
  <si>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</si>
  <si>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</si>
  <si>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</si>
  <si>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</si>
  <si>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</si>
  <si>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</si>
  <si>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DA447</t>
  </si>
  <si>
    <t>ViennaLab CF StripAssay 10t</t>
  </si>
  <si>
    <t>DD341</t>
  </si>
  <si>
    <t>METHANOL  P.A. 1000 ML</t>
  </si>
  <si>
    <t>801335</t>
  </si>
  <si>
    <t>-HCl 0,1 M 1000 ml, 500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</si>
  <si>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</si>
  <si>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</si>
  <si>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</si>
  <si>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</si>
  <si>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</si>
  <si>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</si>
  <si>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</si>
  <si>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</si>
  <si>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DA293</t>
  </si>
  <si>
    <t>SALSA MLPA EK1 reagent kit –100rxn -FAM</t>
  </si>
  <si>
    <t>DG143</t>
  </si>
  <si>
    <t>kyselina SIROVA P.A.</t>
  </si>
  <si>
    <t>kyselina SÍROVÁ P.A.</t>
  </si>
  <si>
    <t>DG399</t>
  </si>
  <si>
    <t>SALSA MLPA P250 DiGeorge probemix-25R</t>
  </si>
  <si>
    <t>DF483</t>
  </si>
  <si>
    <t>HotStarTaq DNA Polymerase (250)</t>
  </si>
  <si>
    <t>DG414</t>
  </si>
  <si>
    <t>SALSA MLPA kit P046-C1 TSC2 - 50rx</t>
  </si>
  <si>
    <t>DA548</t>
  </si>
  <si>
    <t>NanoPOP-7 polymer (10ml)</t>
  </si>
  <si>
    <t>DA982</t>
  </si>
  <si>
    <t>Chromosome Synchro P</t>
  </si>
  <si>
    <t>DA295</t>
  </si>
  <si>
    <t>SALSA MLPA P070 Hu Telomere-5 probemix 25rxn</t>
  </si>
  <si>
    <t>DB209</t>
  </si>
  <si>
    <t>Nucleo spin blood (240)</t>
  </si>
  <si>
    <t>DA810</t>
  </si>
  <si>
    <t>SALSA MLPA P343 Autism-1 probemix - 25 reactions</t>
  </si>
  <si>
    <t>DG229</t>
  </si>
  <si>
    <t>METHANOL P.A.</t>
  </si>
  <si>
    <t>DG404</t>
  </si>
  <si>
    <t>SALSA MLPA P018-F1 SHOX-50rxn</t>
  </si>
  <si>
    <t>DC792</t>
  </si>
  <si>
    <t>QIAamp DNA Mini Kit (250), QIAgen</t>
  </si>
  <si>
    <t>DE371</t>
  </si>
  <si>
    <t>RPMI-1640 medium,w l-glutamine and s</t>
  </si>
  <si>
    <t>DE260</t>
  </si>
  <si>
    <t>AmnioGrow CE IVD</t>
  </si>
  <si>
    <t>DG534</t>
  </si>
  <si>
    <t>Xa Yc dual label  10 tests</t>
  </si>
  <si>
    <t>DG528</t>
  </si>
  <si>
    <t>Maxima Probe qPCR Master Mix,ROX Solution provided, 10x1,25ml(for 1000react.of 25ul</t>
  </si>
  <si>
    <t>DG535</t>
  </si>
  <si>
    <t>SHOX 5 tests</t>
  </si>
  <si>
    <t>DG536</t>
  </si>
  <si>
    <t>Alpha satellite 18 Green  5 tests</t>
  </si>
  <si>
    <t>DG533</t>
  </si>
  <si>
    <t>SNaPshot Multiplex Kit 100Reactions</t>
  </si>
  <si>
    <t>DG552</t>
  </si>
  <si>
    <t>Painting Probe 7 Green, 5 tests</t>
  </si>
  <si>
    <t>DG551</t>
  </si>
  <si>
    <t>Painting Probe 6 Red, 5 tests</t>
  </si>
  <si>
    <t>DA210</t>
  </si>
  <si>
    <t>FastAB Thermosens. Alk. Phosphatase 1000 u</t>
  </si>
  <si>
    <t>DA211</t>
  </si>
  <si>
    <t>Exonuclease I (Exo I) 4000 u</t>
  </si>
  <si>
    <t>DG553</t>
  </si>
  <si>
    <t>Telomere Probe 19p Red, 5 tests</t>
  </si>
  <si>
    <t>DG554</t>
  </si>
  <si>
    <t>Telomere Probe 19q Green, 5 tests</t>
  </si>
  <si>
    <t>DE825</t>
  </si>
  <si>
    <t>PCR H2O 15 ml</t>
  </si>
  <si>
    <t>DE452</t>
  </si>
  <si>
    <t>Flushing medium, 500 ml,CFLM-500</t>
  </si>
  <si>
    <t>DG588</t>
  </si>
  <si>
    <t>Qubit dsDNA BR Assay kit 500r</t>
  </si>
  <si>
    <t>DG585</t>
  </si>
  <si>
    <t>SALSA MLPA P002-C2 BRCA 1 probemix 100R</t>
  </si>
  <si>
    <t>DG606</t>
  </si>
  <si>
    <t>SALSA MLPA P311 CHD probemix - 50 reactions</t>
  </si>
  <si>
    <t>DG586</t>
  </si>
  <si>
    <t>GeneScan TM 120 LIZ</t>
  </si>
  <si>
    <t>DA624</t>
  </si>
  <si>
    <t>SALSA MLPA P106 MRX probemix 25rxn</t>
  </si>
  <si>
    <t>DG605</t>
  </si>
  <si>
    <t>SALSA PCR buffer, 480ul</t>
  </si>
  <si>
    <t>DG604</t>
  </si>
  <si>
    <t>SALSA Ligase-65, 115 ul</t>
  </si>
  <si>
    <t>DA956</t>
  </si>
  <si>
    <t>SALSA MLPA P297 Microdel.Syndr.-2 probemix 25rxn</t>
  </si>
  <si>
    <t>DC767</t>
  </si>
  <si>
    <t>POP4</t>
  </si>
  <si>
    <t>DD060</t>
  </si>
  <si>
    <t>FG,HI-DI FORMAMIDE 25 ml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</si>
  <si>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</si>
  <si>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</si>
  <si>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</si>
  <si>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</si>
  <si>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</si>
  <si>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</si>
  <si>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DD451</t>
  </si>
  <si>
    <t>UltraPure Glycogen 100 ul</t>
  </si>
  <si>
    <t>DD637</t>
  </si>
  <si>
    <t>GENESCAN 500 TAMRA</t>
  </si>
  <si>
    <t>DA292</t>
  </si>
  <si>
    <t>SALSA MLPA P245 Microdel.Syndr.-1 probemix 25rxn</t>
  </si>
  <si>
    <t>DG607</t>
  </si>
  <si>
    <t>SALSA MLPA P297 Microdel.Syndr.-2 probemix 50rxn</t>
  </si>
  <si>
    <t>DG636</t>
  </si>
  <si>
    <t>MiSeq reagent kit v2 (300cycles)</t>
  </si>
  <si>
    <t>DG623</t>
  </si>
  <si>
    <t>High Sensitivity DNA Kit</t>
  </si>
  <si>
    <t>DD567</t>
  </si>
  <si>
    <t>Running buffer w/EDTA 10x, 25ml</t>
  </si>
  <si>
    <t>DG639</t>
  </si>
  <si>
    <t>SE 12(D12Z3), 10testů, červená</t>
  </si>
  <si>
    <t>DA294</t>
  </si>
  <si>
    <t>SALSA MLPA P036 Hu Telomere-3 probemix 25rxn</t>
  </si>
  <si>
    <t>DG669</t>
  </si>
  <si>
    <t>HotStarTaq DNA Polymerase (1000 U) -DYNEX</t>
  </si>
  <si>
    <t>DA181</t>
  </si>
  <si>
    <t>Hank's balanced salt solution (HBSS), 500 ml</t>
  </si>
  <si>
    <t>DG689</t>
  </si>
  <si>
    <t>SE 16(D16Z2)-zelená</t>
  </si>
  <si>
    <t>DE045</t>
  </si>
  <si>
    <t>Combi PPP Master Mix, 1000 reakcí</t>
  </si>
  <si>
    <t>DG236</t>
  </si>
  <si>
    <t>TRYPSIN Powder</t>
  </si>
  <si>
    <t>DG337</t>
  </si>
  <si>
    <t>MiSeq Reagent nano Kit v2 (500cycles)</t>
  </si>
  <si>
    <t>DB418</t>
  </si>
  <si>
    <t>Proteináza K 500 mg</t>
  </si>
  <si>
    <t>DA996</t>
  </si>
  <si>
    <t>GeneScan 500 LIZ Size Standard</t>
  </si>
  <si>
    <t>DF078</t>
  </si>
  <si>
    <t>AmpliTaq Gold 360 DNA Polymerase 250U</t>
  </si>
  <si>
    <t>DG690</t>
  </si>
  <si>
    <t>TG TruSight Cancer Gene Set, rxns 4</t>
  </si>
  <si>
    <t>DG724</t>
  </si>
  <si>
    <t>SALSA MLPA probemix P124-C1 TSC1,25 rxn</t>
  </si>
  <si>
    <t>DG584</t>
  </si>
  <si>
    <t>Nanopop-7 28 ml</t>
  </si>
  <si>
    <t>DG808</t>
  </si>
  <si>
    <t>Tween 20, 500ml</t>
  </si>
  <si>
    <t>DG691</t>
  </si>
  <si>
    <t>Tru Sight Enrichment Kit (24 Indices -48 samples), rxns 48</t>
  </si>
  <si>
    <t>DG815</t>
  </si>
  <si>
    <t>SALSA MLPA P070 Hu Telomere-5 probemix 50rxn</t>
  </si>
  <si>
    <t>DA371</t>
  </si>
  <si>
    <t>Cri-Du-Chat/SOTOS Combination, 5t</t>
  </si>
  <si>
    <t>DA656</t>
  </si>
  <si>
    <t>Deoxynucleotide Mix, 10 mM</t>
  </si>
  <si>
    <t>DG387</t>
  </si>
  <si>
    <t>AM Pure XP 60ml (agencourt)</t>
  </si>
  <si>
    <t>DG334</t>
  </si>
  <si>
    <t>BRCA MASTR Dx (8rxns)</t>
  </si>
  <si>
    <t>DG335</t>
  </si>
  <si>
    <t>BRCA MASTR Dx (40rxns)</t>
  </si>
  <si>
    <t>DG873</t>
  </si>
  <si>
    <t>Agarose DNA Pure Grade Electran® 500g</t>
  </si>
  <si>
    <t>DG336</t>
  </si>
  <si>
    <t>MID 1-48 for Illumina MiSeq (240 barcodes)</t>
  </si>
  <si>
    <t>DA504</t>
  </si>
  <si>
    <t>BDX64 Buffer (BigDye) 2x1,25 ml</t>
  </si>
  <si>
    <t>DG577</t>
  </si>
  <si>
    <t>HotStarTaq DNA Polymerase (1000 U)</t>
  </si>
  <si>
    <t>DG866</t>
  </si>
  <si>
    <t>Telomere Probe 14q RED, 5 tests</t>
  </si>
  <si>
    <t>DA623</t>
  </si>
  <si>
    <t>SALSA MLPA P245 Microdel.Syndr.-1 probemix 50rxn</t>
  </si>
  <si>
    <t>DG864</t>
  </si>
  <si>
    <t>SALSA MLPA P343 Autism-1 probemix - 50 reactions</t>
  </si>
  <si>
    <t>DG865</t>
  </si>
  <si>
    <t>Telomere Probe 21q Green, 5 tests</t>
  </si>
  <si>
    <t>DA811</t>
  </si>
  <si>
    <t>SALSA MLPA P311 CHD probemix - 25 reactions</t>
  </si>
  <si>
    <t>DG888</t>
  </si>
  <si>
    <t>SALSA MLPA P424 B2 Cong. heart Disease 25rxn</t>
  </si>
  <si>
    <t>DG889</t>
  </si>
  <si>
    <t>Buffer Al</t>
  </si>
  <si>
    <t>DC793</t>
  </si>
  <si>
    <t>QIAAMP DNA BLOOD MINI KIT/250/</t>
  </si>
  <si>
    <t>DA449</t>
  </si>
  <si>
    <t>QIAamp DNA Blood Mini QUIAcube kit /240/</t>
  </si>
  <si>
    <t>DA005</t>
  </si>
  <si>
    <t>DNA remover, 4x500ml refill bottle</t>
  </si>
  <si>
    <t>DH007</t>
  </si>
  <si>
    <t>BigDye XTerminator Purif kit 20ml</t>
  </si>
  <si>
    <t>DG937</t>
  </si>
  <si>
    <t>Human Genomic DNA: Female</t>
  </si>
  <si>
    <t>DG935</t>
  </si>
  <si>
    <t>Hhal</t>
  </si>
  <si>
    <t>DG936</t>
  </si>
  <si>
    <t>Human Genomic DNA: Male</t>
  </si>
  <si>
    <t>DG379</t>
  </si>
  <si>
    <t>Doprava 21%</t>
  </si>
  <si>
    <t>DH021</t>
  </si>
  <si>
    <t>Prenatal 13 and 21 Enumeration Probe kit, 10 tests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</si>
  <si>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</si>
  <si>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</si>
  <si>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</si>
  <si>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</si>
  <si>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</si>
  <si>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</si>
  <si>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</si>
  <si>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</si>
  <si>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</si>
  <si>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</si>
  <si>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</si>
  <si>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</si>
  <si>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</si>
  <si>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(132 03 001)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</si>
  <si>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</si>
  <si>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</si>
  <si>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</si>
  <si>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</si>
  <si>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</si>
  <si>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</si>
  <si>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</si>
  <si>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</si>
  <si>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</si>
  <si>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</si>
  <si>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Adamus Milan</t>
  </si>
  <si>
    <t>Anzenbacher Pavel</t>
  </si>
  <si>
    <t>beze jména</t>
  </si>
  <si>
    <t>Dhaifalah Ishraq</t>
  </si>
  <si>
    <t>Šanová Hana</t>
  </si>
  <si>
    <t>Šantavá Alena</t>
  </si>
  <si>
    <t>Šantavý Petr</t>
  </si>
  <si>
    <t>Šarapatka Jan</t>
  </si>
  <si>
    <t>Zdravotní výkony vykázané na pracovišti v rámci ambulantní péče dle lékařů *</t>
  </si>
  <si>
    <t>208</t>
  </si>
  <si>
    <t>1</t>
  </si>
  <si>
    <t>0015003</t>
  </si>
  <si>
    <t>IGAMAD 1500 I.U.</t>
  </si>
  <si>
    <t>0088353</t>
  </si>
  <si>
    <t>0088354</t>
  </si>
  <si>
    <t>0113403</t>
  </si>
  <si>
    <t>RHOPHYLAC 300 MIKROGRAMŮ/2 ML</t>
  </si>
  <si>
    <t>V</t>
  </si>
  <si>
    <t>28023</t>
  </si>
  <si>
    <t>KLINICKOGENETICKÉ VYŠETŘENÍ KONTROLNÍ</t>
  </si>
  <si>
    <t>09117</t>
  </si>
  <si>
    <t>ODBĚR KRVE ZE ŽÍLY U DÍTĚTĚ DO 10 LET</t>
  </si>
  <si>
    <t>09507</t>
  </si>
  <si>
    <t>PSYCHOTERAPIE PODPŮRNÁ PROVÁDĚNÁ LÉKAŘEM NEPSYCHIA</t>
  </si>
  <si>
    <t>28021</t>
  </si>
  <si>
    <t>KLINICKO GENETICKÉ VYŠETŘENÍ KOMPLEXNÍ NAPLNĚNÉ ST</t>
  </si>
  <si>
    <t>28100</t>
  </si>
  <si>
    <t>TRANSPORT BIOLOGICKÉHO MATERIÁLU K VYŠETŘENÍ DO ZA</t>
  </si>
  <si>
    <t>28105</t>
  </si>
  <si>
    <t>GENETICKÉ HODNOCENÍ RIZIKA VROZENÝCH CHROMOSOMÁLNÍ</t>
  </si>
  <si>
    <t>09547</t>
  </si>
  <si>
    <t>REGULAČNÍ POPLATEK -- POJIŠTĚNEC OD ÚHRADY POPLATK</t>
  </si>
  <si>
    <t>09543</t>
  </si>
  <si>
    <t>REGULAČNÍ POPLATEK ZA NÁVŠTĚVU -- POPLATEK UHRAZEN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</si>
  <si>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</si>
  <si>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</si>
  <si>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</si>
  <si>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</si>
  <si>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</si>
  <si>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</si>
  <si>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</si>
  <si>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</si>
  <si>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</si>
  <si>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</si>
  <si>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</si>
  <si>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</si>
  <si>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</si>
  <si>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</si>
  <si>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09511</t>
  </si>
  <si>
    <t>MINIMÁLNÍ KONTAKT LÉKAŘE S PACIENTEM</t>
  </si>
  <si>
    <t>301</t>
  </si>
  <si>
    <t>31023</t>
  </si>
  <si>
    <t>KONTROLNÍ VYŠETŘENÍ DĚTSKÝM LÉKAŘEM</t>
  </si>
  <si>
    <t>31022</t>
  </si>
  <si>
    <t>CÍLENÉ VYŠETŘENÍ DĚTSKÝM LÉKAŘEM</t>
  </si>
  <si>
    <t>31012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</si>
  <si>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</si>
  <si>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</si>
  <si>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</si>
  <si>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</si>
  <si>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</si>
  <si>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</si>
  <si>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</si>
  <si>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</si>
  <si>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</si>
  <si>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</si>
  <si>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</si>
  <si>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99991</t>
  </si>
  <si>
    <t>(VZP) KÓD POUZE PRO CENTRA DLE VYHL. 368/2006 - SL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</si>
  <si>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</si>
  <si>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</si>
  <si>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</si>
  <si>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</si>
  <si>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</si>
  <si>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</si>
  <si>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</si>
  <si>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</si>
  <si>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63411</t>
  </si>
  <si>
    <t>SCREENINGOVÉ ULTRASONOGRAFICKÉ VYŠETŘENÍ V 18. - 2</t>
  </si>
  <si>
    <t>63325</t>
  </si>
  <si>
    <t>TERAPEUTICKÁ PUNKCE DUTÝCH ORGÁNŮ PLODU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</si>
  <si>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</si>
  <si>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</si>
  <si>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</si>
  <si>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</si>
  <si>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</si>
  <si>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</si>
  <si>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</si>
  <si>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</si>
  <si>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</si>
  <si>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</si>
  <si>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</si>
  <si>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</si>
  <si>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</si>
  <si>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</si>
  <si>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</si>
  <si>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</si>
  <si>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</si>
  <si>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</si>
  <si>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</si>
  <si>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</si>
  <si>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</si>
  <si>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</si>
  <si>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</si>
  <si>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</si>
  <si>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</si>
  <si>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</si>
  <si>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</si>
  <si>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</si>
  <si>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</si>
  <si>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</si>
  <si>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</si>
  <si>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</si>
  <si>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</si>
  <si>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</si>
  <si>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</si>
  <si>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</si>
  <si>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</si>
  <si>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</si>
  <si>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</si>
  <si>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</si>
  <si>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</si>
  <si>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</si>
  <si>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</si>
  <si>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</si>
  <si>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</si>
  <si>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</si>
  <si>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50 - Kardiochirurgická klinika</t>
  </si>
  <si>
    <t>02</t>
  </si>
  <si>
    <t>03</t>
  </si>
  <si>
    <t>04</t>
  </si>
  <si>
    <t>06</t>
  </si>
  <si>
    <t>07</t>
  </si>
  <si>
    <t>08</t>
  </si>
  <si>
    <t>09</t>
  </si>
  <si>
    <t>10</t>
  </si>
  <si>
    <t>94211</t>
  </si>
  <si>
    <t>DLOUHODOBÁ KULTIVACE BUNĚK RŮZNÝCH TKÁNÍ Z PRENATÁ</t>
  </si>
  <si>
    <t>16</t>
  </si>
  <si>
    <t>17</t>
  </si>
  <si>
    <t>20</t>
  </si>
  <si>
    <t>21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</si>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</sst>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7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7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7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7" xfId="53" applyNumberFormat="1" applyFont="1" applyFill="1" applyBorder="1" applyAlignment="1">
      <alignment horizontal="left"/>
    </xf>
    <xf numFmtId="165" fontId="32" fillId="2" borderId="128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5" fontId="33" fillId="0" borderId="136" xfId="0" applyNumberFormat="1" applyFont="1" applyFill="1" applyBorder="1"/>
    <xf numFmtId="166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5" fontId="33" fillId="0" borderId="139" xfId="0" applyNumberFormat="1" applyFont="1" applyFill="1" applyBorder="1"/>
    <xf numFmtId="166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41" xfId="0" applyFont="1" applyFill="1" applyBorder="1"/>
    <xf numFmtId="0" fontId="40" fillId="0" borderId="135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36" xfId="0" applyNumberFormat="1" applyFont="1" applyFill="1" applyBorder="1" applyAlignment="1">
      <alignment horizontal="right"/>
    </xf>
    <xf numFmtId="165" fontId="33" fillId="0" borderId="139" xfId="0" applyNumberFormat="1" applyFont="1" applyFill="1" applyBorder="1" applyAlignment="1">
      <alignment horizontal="right"/>
    </xf>
    <xf numFmtId="174" fontId="40" fillId="4" borderId="147" xfId="0" applyNumberFormat="1" applyFont="1" applyFill="1" applyBorder="1" applyAlignment="1">
      <alignment horizontal="center"/>
    </xf>
    <xf numFmtId="174" fontId="40" fillId="4" borderId="148" xfId="0" applyNumberFormat="1" applyFont="1" applyFill="1" applyBorder="1" applyAlignment="1">
      <alignment horizontal="center"/>
    </xf>
    <xf numFmtId="174" fontId="33" fillId="0" borderId="149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 wrapText="1"/>
    </xf>
    <xf numFmtId="176" fontId="33" fillId="0" borderId="149" xfId="0" applyNumberFormat="1" applyFont="1" applyBorder="1" applyAlignment="1">
      <alignment horizontal="right"/>
    </xf>
    <xf numFmtId="176" fontId="33" fillId="0" borderId="150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174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6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45" xfId="0" applyNumberFormat="1" applyFont="1" applyBorder="1"/>
    <xf numFmtId="175" fontId="33" fillId="0" borderId="153" xfId="0" applyNumberFormat="1" applyFont="1" applyBorder="1"/>
    <xf numFmtId="174" fontId="40" fillId="4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46" xfId="0" applyNumberFormat="1" applyFont="1" applyBorder="1"/>
    <xf numFmtId="174" fontId="40" fillId="2" borderId="57" xfId="0" applyNumberFormat="1" applyFont="1" applyFill="1" applyBorder="1" applyAlignment="1"/>
    <xf numFmtId="174" fontId="33" fillId="0" borderId="153" xfId="0" applyNumberFormat="1" applyFont="1" applyBorder="1"/>
    <xf numFmtId="174" fontId="33" fillId="0" borderId="57" xfId="0" applyNumberFormat="1" applyFont="1" applyBorder="1"/>
    <xf numFmtId="9" fontId="33" fillId="0" borderId="145" xfId="0" applyNumberFormat="1" applyFont="1" applyBorder="1"/>
    <xf numFmtId="174" fontId="40" fillId="4" borderId="154" xfId="0" applyNumberFormat="1" applyFont="1" applyFill="1" applyBorder="1" applyAlignment="1">
      <alignment horizontal="center"/>
    </xf>
    <xf numFmtId="174" fontId="33" fillId="0" borderId="155" xfId="0" applyNumberFormat="1" applyFont="1" applyBorder="1" applyAlignment="1">
      <alignment horizontal="right"/>
    </xf>
    <xf numFmtId="176" fontId="33" fillId="0" borderId="155" xfId="0" applyNumberFormat="1" applyFont="1" applyBorder="1" applyAlignment="1">
      <alignment horizontal="right"/>
    </xf>
    <xf numFmtId="174" fontId="33" fillId="0" borderId="156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57" xfId="0" applyNumberFormat="1" applyFont="1" applyBorder="1" applyAlignment="1">
      <alignment horizontal="right"/>
    </xf>
    <xf numFmtId="176" fontId="33" fillId="0" borderId="157" xfId="0" applyNumberFormat="1" applyFont="1" applyBorder="1" applyAlignment="1">
      <alignment horizontal="right"/>
    </xf>
    <xf numFmtId="174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36" xfId="0" applyNumberFormat="1" applyFont="1" applyFill="1" applyBorder="1"/>
    <xf numFmtId="170" fontId="33" fillId="0" borderId="139" xfId="0" applyNumberFormat="1" applyFont="1" applyFill="1" applyBorder="1"/>
    <xf numFmtId="0" fontId="40" fillId="0" borderId="138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137" xfId="0" applyNumberFormat="1" applyFont="1" applyFill="1" applyBorder="1"/>
    <xf numFmtId="170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2.2931335058609186</c:v>
                </c:pt>
                <c:pt idx="1">
                  <c:v>2.8253988406708408</c:v>
                </c:pt>
                <c:pt idx="2">
                  <c:v>2.7942955411130952</c:v>
                </c:pt>
                <c:pt idx="3">
                  <c:v>3.0521405055563626</c:v>
                </c:pt>
                <c:pt idx="4">
                  <c:v>3.3216612107518535</c:v>
                </c:pt>
                <c:pt idx="5">
                  <c:v>3.1556655255500075</c:v>
                </c:pt>
                <c:pt idx="6">
                  <c:v>2.9970141230823937</c:v>
                </c:pt>
                <c:pt idx="7">
                  <c:v>2.8692879443865826</c:v>
                </c:pt>
                <c:pt idx="8">
                  <c:v>2.8354999232444515</c:v>
                </c:pt>
                <c:pt idx="9">
                  <c:v>2.7493512121914794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245824"/>
        <c:axId val="14399614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2.0615720818838179</c:v>
                </c:pt>
                <c:pt idx="1">
                  <c:v>2.0615720818838179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963392"/>
        <c:axId val="1440030720"/>
      </c:scatterChart>
      <c:catAx>
        <c:axId val="143924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996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961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39245824"/>
        <c:crosses val="autoZero"/>
        <c:crossBetween val="between"/>
      </c:valAx>
      <c:valAx>
        <c:axId val="1439963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40030720"/>
        <c:crosses val="max"/>
        <c:crossBetween val="midCat"/>
      </c:valAx>
      <c:valAx>
        <c:axId val="14400307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99633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109</v>
      </c>
      <c r="B1" s="325"/>
    </row>
    <row r="2" spans="1:3" ht="14.4" customHeight="1" thickBot="1" x14ac:dyDescent="0.35">
      <c r="A2" s="235" t="s">
        <v>281</v>
      </c>
      <c r="B2" s="46"/>
    </row>
    <row r="3" spans="1:3" ht="14.4" customHeight="1" thickBot="1" x14ac:dyDescent="0.35">
      <c r="A3" s="321" t="s">
        <v>142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138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283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110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139</v>
      </c>
      <c r="C11" s="47" t="s">
        <v>115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166</v>
      </c>
      <c r="C12" s="47" t="s">
        <v>116</v>
      </c>
    </row>
    <row r="13" spans="1:3" ht="28.8" customHeight="1" x14ac:dyDescent="0.3">
      <c r="A13" s="147" t="str">
        <f t="shared" si="2"/>
        <v>LŽ PL</v>
      </c>
      <c r="B13" s="490" t="s">
        <v>167</v>
      </c>
      <c r="C13" s="47" t="s">
        <v>146</v>
      </c>
    </row>
    <row r="14" spans="1:3" ht="14.4" customHeight="1" x14ac:dyDescent="0.3">
      <c r="A14" s="147" t="str">
        <f t="shared" si="2"/>
        <v>LŽ PL Detail</v>
      </c>
      <c r="B14" s="90" t="s">
        <v>624</v>
      </c>
      <c r="C14" s="47" t="s">
        <v>148</v>
      </c>
    </row>
    <row r="15" spans="1:3" ht="14.4" customHeight="1" x14ac:dyDescent="0.3">
      <c r="A15" s="147" t="str">
        <f t="shared" si="2"/>
        <v>LŽ Statim</v>
      </c>
      <c r="B15" s="309" t="s">
        <v>267</v>
      </c>
      <c r="C15" s="47" t="s">
        <v>277</v>
      </c>
    </row>
    <row r="16" spans="1:3" ht="14.4" customHeight="1" x14ac:dyDescent="0.3">
      <c r="A16" s="147" t="str">
        <f t="shared" si="2"/>
        <v>Léky Recepty</v>
      </c>
      <c r="B16" s="90" t="s">
        <v>140</v>
      </c>
      <c r="C16" s="47" t="s">
        <v>117</v>
      </c>
    </row>
    <row r="17" spans="1:3" ht="14.4" customHeight="1" x14ac:dyDescent="0.3">
      <c r="A17" s="147" t="str">
        <f t="shared" si="2"/>
        <v>LRp Lékaři</v>
      </c>
      <c r="B17" s="90" t="s">
        <v>151</v>
      </c>
      <c r="C17" s="47" t="s">
        <v>152</v>
      </c>
    </row>
    <row r="18" spans="1:3" ht="14.4" customHeight="1" x14ac:dyDescent="0.3">
      <c r="A18" s="147" t="str">
        <f t="shared" si="2"/>
        <v>LRp Detail</v>
      </c>
      <c r="B18" s="90" t="s">
        <v>722</v>
      </c>
      <c r="C18" s="47" t="s">
        <v>118</v>
      </c>
    </row>
    <row r="19" spans="1:3" ht="28.8" customHeight="1" x14ac:dyDescent="0.3">
      <c r="A19" s="147" t="str">
        <f t="shared" si="2"/>
        <v>LRp PL</v>
      </c>
      <c r="B19" s="490" t="s">
        <v>723</v>
      </c>
      <c r="C19" s="47" t="s">
        <v>147</v>
      </c>
    </row>
    <row r="20" spans="1:3" ht="14.4" customHeight="1" x14ac:dyDescent="0.3">
      <c r="A20" s="147" t="str">
        <f>HYPERLINK("#'"&amp;C20&amp;"'!A1",C20)</f>
        <v>LRp PL Detail</v>
      </c>
      <c r="B20" s="90" t="s">
        <v>742</v>
      </c>
      <c r="C20" s="47" t="s">
        <v>149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141</v>
      </c>
      <c r="C21" s="47" t="s">
        <v>119</v>
      </c>
    </row>
    <row r="22" spans="1:3" ht="14.4" customHeight="1" x14ac:dyDescent="0.3">
      <c r="A22" s="147" t="str">
        <f t="shared" si="2"/>
        <v>MŽ Detail</v>
      </c>
      <c r="B22" s="90" t="s">
        <v>1179</v>
      </c>
      <c r="C22" s="47" t="s">
        <v>120</v>
      </c>
    </row>
    <row r="23" spans="1:3" ht="14.4" customHeight="1" thickBot="1" x14ac:dyDescent="0.35">
      <c r="A23" s="149" t="str">
        <f t="shared" si="2"/>
        <v>Osobní náklady</v>
      </c>
      <c r="B23" s="90" t="s">
        <v>107</v>
      </c>
      <c r="C23" s="47" t="s">
        <v>121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111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1188</v>
      </c>
      <c r="C26" s="47" t="s">
        <v>124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1197</v>
      </c>
      <c r="C27" s="47" t="s">
        <v>280</v>
      </c>
    </row>
    <row r="28" spans="1:3" ht="14.4" customHeight="1" x14ac:dyDescent="0.3">
      <c r="A28" s="147" t="str">
        <f t="shared" si="4"/>
        <v>ZV Vykáz.-A Detail</v>
      </c>
      <c r="B28" s="90" t="s">
        <v>1303</v>
      </c>
      <c r="C28" s="47" t="s">
        <v>125</v>
      </c>
    </row>
    <row r="29" spans="1:3" ht="14.4" customHeight="1" x14ac:dyDescent="0.3">
      <c r="A29" s="147" t="str">
        <f t="shared" si="4"/>
        <v>ZV Vykáz.-H</v>
      </c>
      <c r="B29" s="90" t="s">
        <v>128</v>
      </c>
      <c r="C29" s="47" t="s">
        <v>126</v>
      </c>
    </row>
    <row r="30" spans="1:3" ht="14.4" customHeight="1" x14ac:dyDescent="0.3">
      <c r="A30" s="147" t="str">
        <f t="shared" si="4"/>
        <v>ZV Vykáz.-H Detail</v>
      </c>
      <c r="B30" s="90" t="s">
        <v>1332</v>
      </c>
      <c r="C30" s="47" t="s">
        <v>127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624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52.909999999999989</v>
      </c>
      <c r="K3" s="44">
        <f>IF(M3=0,0,J3/M3)</f>
        <v>1</v>
      </c>
      <c r="L3" s="43">
        <f>SUBTOTAL(9,L6:L1048576)</f>
        <v>1</v>
      </c>
      <c r="M3" s="45">
        <f>SUBTOTAL(9,M6:M1048576)</f>
        <v>52.909999999999989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475" t="s">
        <v>132</v>
      </c>
      <c r="B5" s="491" t="s">
        <v>133</v>
      </c>
      <c r="C5" s="491" t="s">
        <v>71</v>
      </c>
      <c r="D5" s="491" t="s">
        <v>134</v>
      </c>
      <c r="E5" s="491" t="s">
        <v>135</v>
      </c>
      <c r="F5" s="492" t="s">
        <v>28</v>
      </c>
      <c r="G5" s="492" t="s">
        <v>14</v>
      </c>
      <c r="H5" s="477" t="s">
        <v>136</v>
      </c>
      <c r="I5" s="476" t="s">
        <v>28</v>
      </c>
      <c r="J5" s="492" t="s">
        <v>14</v>
      </c>
      <c r="K5" s="477" t="s">
        <v>136</v>
      </c>
      <c r="L5" s="476" t="s">
        <v>28</v>
      </c>
      <c r="M5" s="493" t="s">
        <v>14</v>
      </c>
    </row>
    <row r="6" spans="1:13" ht="14.4" customHeight="1" thickBot="1" x14ac:dyDescent="0.35">
      <c r="A6" s="482" t="s">
        <v>480</v>
      </c>
      <c r="B6" s="495" t="s">
        <v>622</v>
      </c>
      <c r="C6" s="495" t="s">
        <v>594</v>
      </c>
      <c r="D6" s="495" t="s">
        <v>595</v>
      </c>
      <c r="E6" s="495" t="s">
        <v>623</v>
      </c>
      <c r="F6" s="483"/>
      <c r="G6" s="483"/>
      <c r="H6" s="303">
        <v>0</v>
      </c>
      <c r="I6" s="483">
        <v>1</v>
      </c>
      <c r="J6" s="483">
        <v>52.909999999999989</v>
      </c>
      <c r="K6" s="303">
        <v>1</v>
      </c>
      <c r="L6" s="483">
        <v>1</v>
      </c>
      <c r="M6" s="484">
        <v>52.909999999999989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267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281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82</v>
      </c>
      <c r="C3" s="307">
        <f>SUM(C6:C1048576)</f>
        <v>16</v>
      </c>
      <c r="D3" s="307">
        <f>SUM(D6:D1048576)</f>
        <v>0</v>
      </c>
      <c r="E3" s="308">
        <f>SUM(E6:E1048576)</f>
        <v>0</v>
      </c>
      <c r="F3" s="305">
        <f>IF(SUM($B3:$E3)=0,"",B3/SUM($B3:$E3))</f>
        <v>0.83673469387755106</v>
      </c>
      <c r="G3" s="303">
        <f t="shared" ref="G3:I3" si="0">IF(SUM($B3:$E3)=0,"",C3/SUM($B3:$E3))</f>
        <v>0.16326530612244897</v>
      </c>
      <c r="H3" s="303">
        <f t="shared" si="0"/>
        <v>0</v>
      </c>
      <c r="I3" s="304">
        <f t="shared" si="0"/>
        <v>0</v>
      </c>
      <c r="J3" s="307">
        <f>SUM(J6:J1048576)</f>
        <v>47</v>
      </c>
      <c r="K3" s="307">
        <f>SUM(K6:K1048576)</f>
        <v>5</v>
      </c>
      <c r="L3" s="307">
        <f>SUM(L6:L1048576)</f>
        <v>0</v>
      </c>
      <c r="M3" s="308">
        <f>SUM(M6:M1048576)</f>
        <v>0</v>
      </c>
      <c r="N3" s="305">
        <f>IF(SUM($J3:$M3)=0,"",J3/SUM($J3:$M3))</f>
        <v>0.90384615384615385</v>
      </c>
      <c r="O3" s="303">
        <f t="shared" ref="O3:Q3" si="1">IF(SUM($J3:$M3)=0,"",K3/SUM($J3:$M3))</f>
        <v>9.6153846153846159E-2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269</v>
      </c>
      <c r="C4" s="377"/>
      <c r="D4" s="377"/>
      <c r="E4" s="378"/>
      <c r="F4" s="373" t="s">
        <v>274</v>
      </c>
      <c r="G4" s="374"/>
      <c r="H4" s="374"/>
      <c r="I4" s="375"/>
      <c r="J4" s="376" t="s">
        <v>275</v>
      </c>
      <c r="K4" s="377"/>
      <c r="L4" s="377"/>
      <c r="M4" s="378"/>
      <c r="N4" s="373" t="s">
        <v>276</v>
      </c>
      <c r="O4" s="374"/>
      <c r="P4" s="374"/>
      <c r="Q4" s="375"/>
    </row>
    <row r="5" spans="1:17" ht="14.4" customHeight="1" thickBot="1" x14ac:dyDescent="0.35">
      <c r="A5" s="496" t="s">
        <v>268</v>
      </c>
      <c r="B5" s="497" t="s">
        <v>270</v>
      </c>
      <c r="C5" s="497" t="s">
        <v>271</v>
      </c>
      <c r="D5" s="497" t="s">
        <v>272</v>
      </c>
      <c r="E5" s="498" t="s">
        <v>273</v>
      </c>
      <c r="F5" s="499" t="s">
        <v>270</v>
      </c>
      <c r="G5" s="500" t="s">
        <v>271</v>
      </c>
      <c r="H5" s="500" t="s">
        <v>272</v>
      </c>
      <c r="I5" s="501" t="s">
        <v>273</v>
      </c>
      <c r="J5" s="497" t="s">
        <v>270</v>
      </c>
      <c r="K5" s="497" t="s">
        <v>271</v>
      </c>
      <c r="L5" s="497" t="s">
        <v>272</v>
      </c>
      <c r="M5" s="498" t="s">
        <v>273</v>
      </c>
      <c r="N5" s="499" t="s">
        <v>270</v>
      </c>
      <c r="O5" s="500" t="s">
        <v>271</v>
      </c>
      <c r="P5" s="500" t="s">
        <v>272</v>
      </c>
      <c r="Q5" s="501" t="s">
        <v>273</v>
      </c>
    </row>
    <row r="6" spans="1:17" ht="14.4" customHeight="1" x14ac:dyDescent="0.3">
      <c r="A6" s="506" t="s">
        <v>625</v>
      </c>
      <c r="B6" s="512"/>
      <c r="C6" s="461"/>
      <c r="D6" s="461"/>
      <c r="E6" s="462"/>
      <c r="F6" s="509"/>
      <c r="G6" s="480"/>
      <c r="H6" s="480"/>
      <c r="I6" s="515"/>
      <c r="J6" s="512"/>
      <c r="K6" s="461"/>
      <c r="L6" s="461"/>
      <c r="M6" s="462"/>
      <c r="N6" s="509"/>
      <c r="O6" s="480"/>
      <c r="P6" s="480"/>
      <c r="Q6" s="502"/>
    </row>
    <row r="7" spans="1:17" ht="14.4" customHeight="1" x14ac:dyDescent="0.3">
      <c r="A7" s="507" t="s">
        <v>626</v>
      </c>
      <c r="B7" s="513">
        <v>24</v>
      </c>
      <c r="C7" s="467">
        <v>16</v>
      </c>
      <c r="D7" s="467"/>
      <c r="E7" s="468"/>
      <c r="F7" s="510">
        <v>0.6</v>
      </c>
      <c r="G7" s="503">
        <v>0.4</v>
      </c>
      <c r="H7" s="503">
        <v>0</v>
      </c>
      <c r="I7" s="516">
        <v>0</v>
      </c>
      <c r="J7" s="513">
        <v>8</v>
      </c>
      <c r="K7" s="467">
        <v>5</v>
      </c>
      <c r="L7" s="467"/>
      <c r="M7" s="468"/>
      <c r="N7" s="510">
        <v>0.61538461538461542</v>
      </c>
      <c r="O7" s="503">
        <v>0.38461538461538464</v>
      </c>
      <c r="P7" s="503">
        <v>0</v>
      </c>
      <c r="Q7" s="504">
        <v>0</v>
      </c>
    </row>
    <row r="8" spans="1:17" ht="14.4" customHeight="1" thickBot="1" x14ac:dyDescent="0.35">
      <c r="A8" s="508" t="s">
        <v>627</v>
      </c>
      <c r="B8" s="514">
        <v>58</v>
      </c>
      <c r="C8" s="473"/>
      <c r="D8" s="473"/>
      <c r="E8" s="474"/>
      <c r="F8" s="511">
        <v>1</v>
      </c>
      <c r="G8" s="481">
        <v>0</v>
      </c>
      <c r="H8" s="481">
        <v>0</v>
      </c>
      <c r="I8" s="517">
        <v>0</v>
      </c>
      <c r="J8" s="514">
        <v>39</v>
      </c>
      <c r="K8" s="473"/>
      <c r="L8" s="473"/>
      <c r="M8" s="474"/>
      <c r="N8" s="511">
        <v>1</v>
      </c>
      <c r="O8" s="481">
        <v>0</v>
      </c>
      <c r="P8" s="481">
        <v>0</v>
      </c>
      <c r="Q8" s="5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140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281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150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5">
        <v>28</v>
      </c>
      <c r="B5" s="446" t="s">
        <v>616</v>
      </c>
      <c r="C5" s="449">
        <v>16350.359999999997</v>
      </c>
      <c r="D5" s="449">
        <v>33</v>
      </c>
      <c r="E5" s="449">
        <v>3182.15</v>
      </c>
      <c r="F5" s="518">
        <v>0.19462262604615438</v>
      </c>
      <c r="G5" s="449">
        <v>16</v>
      </c>
      <c r="H5" s="518">
        <v>0.48484848484848486</v>
      </c>
      <c r="I5" s="449">
        <v>13168.209999999997</v>
      </c>
      <c r="J5" s="518">
        <v>0.80537737395384568</v>
      </c>
      <c r="K5" s="449">
        <v>17</v>
      </c>
      <c r="L5" s="518">
        <v>0.51515151515151514</v>
      </c>
      <c r="M5" s="449" t="s">
        <v>69</v>
      </c>
      <c r="N5" s="151"/>
    </row>
    <row r="6" spans="1:14" ht="14.4" customHeight="1" x14ac:dyDescent="0.3">
      <c r="A6" s="445">
        <v>28</v>
      </c>
      <c r="B6" s="446" t="s">
        <v>628</v>
      </c>
      <c r="C6" s="449">
        <v>16350.359999999997</v>
      </c>
      <c r="D6" s="449">
        <v>33</v>
      </c>
      <c r="E6" s="449">
        <v>3182.15</v>
      </c>
      <c r="F6" s="518">
        <v>0.19462262604615438</v>
      </c>
      <c r="G6" s="449">
        <v>16</v>
      </c>
      <c r="H6" s="518">
        <v>0.48484848484848486</v>
      </c>
      <c r="I6" s="449">
        <v>13168.209999999997</v>
      </c>
      <c r="J6" s="518">
        <v>0.80537737395384568</v>
      </c>
      <c r="K6" s="449">
        <v>17</v>
      </c>
      <c r="L6" s="518">
        <v>0.51515151515151514</v>
      </c>
      <c r="M6" s="449" t="s">
        <v>1</v>
      </c>
      <c r="N6" s="151"/>
    </row>
    <row r="7" spans="1:14" ht="14.4" customHeight="1" x14ac:dyDescent="0.3">
      <c r="A7" s="445" t="s">
        <v>470</v>
      </c>
      <c r="B7" s="446" t="s">
        <v>3</v>
      </c>
      <c r="C7" s="449">
        <v>16350.359999999997</v>
      </c>
      <c r="D7" s="449">
        <v>33</v>
      </c>
      <c r="E7" s="449">
        <v>3182.15</v>
      </c>
      <c r="F7" s="518">
        <v>0.19462262604615438</v>
      </c>
      <c r="G7" s="449">
        <v>16</v>
      </c>
      <c r="H7" s="518">
        <v>0.48484848484848486</v>
      </c>
      <c r="I7" s="449">
        <v>13168.209999999997</v>
      </c>
      <c r="J7" s="518">
        <v>0.80537737395384568</v>
      </c>
      <c r="K7" s="449">
        <v>17</v>
      </c>
      <c r="L7" s="518">
        <v>0.51515151515151514</v>
      </c>
      <c r="M7" s="449" t="s">
        <v>474</v>
      </c>
      <c r="N7" s="151"/>
    </row>
    <row r="9" spans="1:14" ht="14.4" customHeight="1" x14ac:dyDescent="0.3">
      <c r="A9" s="445">
        <v>28</v>
      </c>
      <c r="B9" s="446" t="s">
        <v>616</v>
      </c>
      <c r="C9" s="449" t="s">
        <v>472</v>
      </c>
      <c r="D9" s="449" t="s">
        <v>472</v>
      </c>
      <c r="E9" s="449" t="s">
        <v>472</v>
      </c>
      <c r="F9" s="518" t="s">
        <v>472</v>
      </c>
      <c r="G9" s="449" t="s">
        <v>472</v>
      </c>
      <c r="H9" s="518" t="s">
        <v>472</v>
      </c>
      <c r="I9" s="449" t="s">
        <v>472</v>
      </c>
      <c r="J9" s="518" t="s">
        <v>472</v>
      </c>
      <c r="K9" s="449" t="s">
        <v>472</v>
      </c>
      <c r="L9" s="518" t="s">
        <v>472</v>
      </c>
      <c r="M9" s="449" t="s">
        <v>69</v>
      </c>
      <c r="N9" s="151"/>
    </row>
    <row r="10" spans="1:14" ht="14.4" customHeight="1" x14ac:dyDescent="0.3">
      <c r="A10" s="445">
        <v>89301282</v>
      </c>
      <c r="B10" s="446" t="s">
        <v>628</v>
      </c>
      <c r="C10" s="449">
        <v>16350.359999999997</v>
      </c>
      <c r="D10" s="449">
        <v>33</v>
      </c>
      <c r="E10" s="449">
        <v>3182.15</v>
      </c>
      <c r="F10" s="518">
        <v>0.19462262604615438</v>
      </c>
      <c r="G10" s="449">
        <v>16</v>
      </c>
      <c r="H10" s="518">
        <v>0.48484848484848486</v>
      </c>
      <c r="I10" s="449">
        <v>13168.209999999997</v>
      </c>
      <c r="J10" s="518">
        <v>0.80537737395384568</v>
      </c>
      <c r="K10" s="449">
        <v>17</v>
      </c>
      <c r="L10" s="518">
        <v>0.51515151515151514</v>
      </c>
      <c r="M10" s="449" t="s">
        <v>1</v>
      </c>
      <c r="N10" s="151"/>
    </row>
    <row r="11" spans="1:14" ht="14.4" customHeight="1" x14ac:dyDescent="0.3">
      <c r="A11" s="445" t="s">
        <v>629</v>
      </c>
      <c r="B11" s="446" t="s">
        <v>630</v>
      </c>
      <c r="C11" s="449">
        <v>16350.359999999997</v>
      </c>
      <c r="D11" s="449">
        <v>33</v>
      </c>
      <c r="E11" s="449">
        <v>3182.15</v>
      </c>
      <c r="F11" s="518">
        <v>0.19462262604615438</v>
      </c>
      <c r="G11" s="449">
        <v>16</v>
      </c>
      <c r="H11" s="518">
        <v>0.48484848484848486</v>
      </c>
      <c r="I11" s="449">
        <v>13168.209999999997</v>
      </c>
      <c r="J11" s="518">
        <v>0.80537737395384568</v>
      </c>
      <c r="K11" s="449">
        <v>17</v>
      </c>
      <c r="L11" s="518">
        <v>0.51515151515151514</v>
      </c>
      <c r="M11" s="449" t="s">
        <v>478</v>
      </c>
      <c r="N11" s="151"/>
    </row>
    <row r="12" spans="1:14" ht="14.4" customHeight="1" x14ac:dyDescent="0.3">
      <c r="A12" s="445" t="s">
        <v>472</v>
      </c>
      <c r="B12" s="446" t="s">
        <v>472</v>
      </c>
      <c r="C12" s="449" t="s">
        <v>472</v>
      </c>
      <c r="D12" s="449" t="s">
        <v>472</v>
      </c>
      <c r="E12" s="449" t="s">
        <v>472</v>
      </c>
      <c r="F12" s="518" t="s">
        <v>472</v>
      </c>
      <c r="G12" s="449" t="s">
        <v>472</v>
      </c>
      <c r="H12" s="518" t="s">
        <v>472</v>
      </c>
      <c r="I12" s="449" t="s">
        <v>472</v>
      </c>
      <c r="J12" s="518" t="s">
        <v>472</v>
      </c>
      <c r="K12" s="449" t="s">
        <v>472</v>
      </c>
      <c r="L12" s="518" t="s">
        <v>472</v>
      </c>
      <c r="M12" s="449" t="s">
        <v>479</v>
      </c>
      <c r="N12" s="151"/>
    </row>
    <row r="13" spans="1:14" ht="14.4" customHeight="1" x14ac:dyDescent="0.3">
      <c r="A13" s="445" t="s">
        <v>470</v>
      </c>
      <c r="B13" s="446" t="s">
        <v>631</v>
      </c>
      <c r="C13" s="449">
        <v>16350.359999999997</v>
      </c>
      <c r="D13" s="449">
        <v>33</v>
      </c>
      <c r="E13" s="449">
        <v>3182.15</v>
      </c>
      <c r="F13" s="518">
        <v>0.19462262604615438</v>
      </c>
      <c r="G13" s="449">
        <v>16</v>
      </c>
      <c r="H13" s="518">
        <v>0.48484848484848486</v>
      </c>
      <c r="I13" s="449">
        <v>13168.209999999997</v>
      </c>
      <c r="J13" s="518">
        <v>0.80537737395384568</v>
      </c>
      <c r="K13" s="449">
        <v>17</v>
      </c>
      <c r="L13" s="518">
        <v>0.51515151515151514</v>
      </c>
      <c r="M13" s="449" t="s">
        <v>474</v>
      </c>
      <c r="N13" s="151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151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281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150</v>
      </c>
      <c r="K3" s="379"/>
      <c r="L3" s="379"/>
      <c r="M3" s="381"/>
    </row>
    <row r="4" spans="1:13" ht="14.4" customHeight="1" thickBot="1" x14ac:dyDescent="0.35">
      <c r="A4" s="496" t="s">
        <v>137</v>
      </c>
      <c r="B4" s="497" t="s">
        <v>19</v>
      </c>
      <c r="C4" s="522"/>
      <c r="D4" s="497" t="s">
        <v>20</v>
      </c>
      <c r="E4" s="522"/>
      <c r="F4" s="497" t="s">
        <v>19</v>
      </c>
      <c r="G4" s="500" t="s">
        <v>2</v>
      </c>
      <c r="H4" s="497" t="s">
        <v>20</v>
      </c>
      <c r="I4" s="500" t="s">
        <v>2</v>
      </c>
      <c r="J4" s="497" t="s">
        <v>19</v>
      </c>
      <c r="K4" s="500" t="s">
        <v>2</v>
      </c>
      <c r="L4" s="497" t="s">
        <v>20</v>
      </c>
      <c r="M4" s="501" t="s">
        <v>2</v>
      </c>
    </row>
    <row r="5" spans="1:13" ht="14.4" customHeight="1" x14ac:dyDescent="0.3">
      <c r="A5" s="519" t="s">
        <v>632</v>
      </c>
      <c r="B5" s="512">
        <v>1464.04</v>
      </c>
      <c r="C5" s="458">
        <v>1</v>
      </c>
      <c r="D5" s="523">
        <v>7</v>
      </c>
      <c r="E5" s="494" t="s">
        <v>632</v>
      </c>
      <c r="F5" s="512">
        <v>864.98</v>
      </c>
      <c r="G5" s="480">
        <v>0.59081719078713701</v>
      </c>
      <c r="H5" s="461">
        <v>5</v>
      </c>
      <c r="I5" s="502">
        <v>0.7142857142857143</v>
      </c>
      <c r="J5" s="528">
        <v>599.05999999999995</v>
      </c>
      <c r="K5" s="480">
        <v>0.40918280921286299</v>
      </c>
      <c r="L5" s="461">
        <v>2</v>
      </c>
      <c r="M5" s="502">
        <v>0.2857142857142857</v>
      </c>
    </row>
    <row r="6" spans="1:13" ht="14.4" customHeight="1" x14ac:dyDescent="0.3">
      <c r="A6" s="520" t="s">
        <v>633</v>
      </c>
      <c r="B6" s="513">
        <v>14886.319999999998</v>
      </c>
      <c r="C6" s="464">
        <v>1</v>
      </c>
      <c r="D6" s="524">
        <v>25</v>
      </c>
      <c r="E6" s="526" t="s">
        <v>633</v>
      </c>
      <c r="F6" s="513">
        <v>2317.17</v>
      </c>
      <c r="G6" s="503">
        <v>0.15565767765303987</v>
      </c>
      <c r="H6" s="467">
        <v>11</v>
      </c>
      <c r="I6" s="504">
        <v>0.44</v>
      </c>
      <c r="J6" s="529">
        <v>12569.149999999998</v>
      </c>
      <c r="K6" s="503">
        <v>0.84434232234696016</v>
      </c>
      <c r="L6" s="467">
        <v>14</v>
      </c>
      <c r="M6" s="504">
        <v>0.56000000000000005</v>
      </c>
    </row>
    <row r="7" spans="1:13" ht="14.4" customHeight="1" thickBot="1" x14ac:dyDescent="0.35">
      <c r="A7" s="521" t="s">
        <v>634</v>
      </c>
      <c r="B7" s="514">
        <v>0</v>
      </c>
      <c r="C7" s="470"/>
      <c r="D7" s="525">
        <v>1</v>
      </c>
      <c r="E7" s="527" t="s">
        <v>634</v>
      </c>
      <c r="F7" s="514"/>
      <c r="G7" s="481"/>
      <c r="H7" s="473"/>
      <c r="I7" s="505">
        <v>0</v>
      </c>
      <c r="J7" s="530">
        <v>0</v>
      </c>
      <c r="K7" s="481"/>
      <c r="L7" s="473">
        <v>1</v>
      </c>
      <c r="M7" s="505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722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281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129</v>
      </c>
      <c r="L3" s="389"/>
      <c r="M3" s="66">
        <f>SUBTOTAL(9,M7:M1048576)</f>
        <v>16350.360000000002</v>
      </c>
      <c r="N3" s="66">
        <f>SUBTOTAL(9,N7:N1048576)</f>
        <v>73</v>
      </c>
      <c r="O3" s="66">
        <f>SUBTOTAL(9,O7:O1048576)</f>
        <v>33</v>
      </c>
      <c r="P3" s="66">
        <f>SUBTOTAL(9,P7:P1048576)</f>
        <v>3182.15</v>
      </c>
      <c r="Q3" s="67">
        <f>IF(M3=0,0,P3/M3)</f>
        <v>0.19462262604615432</v>
      </c>
      <c r="R3" s="66">
        <f>SUBTOTAL(9,R7:R1048576)</f>
        <v>34</v>
      </c>
      <c r="S3" s="67">
        <f>IF(N3=0,0,R3/N3)</f>
        <v>0.46575342465753422</v>
      </c>
      <c r="T3" s="66">
        <f>SUBTOTAL(9,T7:T1048576)</f>
        <v>16</v>
      </c>
      <c r="U3" s="68">
        <f>IF(O3=0,0,T3/O3)</f>
        <v>0.48484848484848486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31" t="s">
        <v>23</v>
      </c>
      <c r="B6" s="532" t="s">
        <v>5</v>
      </c>
      <c r="C6" s="531" t="s">
        <v>24</v>
      </c>
      <c r="D6" s="532" t="s">
        <v>6</v>
      </c>
      <c r="E6" s="532" t="s">
        <v>153</v>
      </c>
      <c r="F6" s="532" t="s">
        <v>25</v>
      </c>
      <c r="G6" s="532" t="s">
        <v>26</v>
      </c>
      <c r="H6" s="532" t="s">
        <v>8</v>
      </c>
      <c r="I6" s="532" t="s">
        <v>10</v>
      </c>
      <c r="J6" s="532" t="s">
        <v>11</v>
      </c>
      <c r="K6" s="532" t="s">
        <v>12</v>
      </c>
      <c r="L6" s="532" t="s">
        <v>27</v>
      </c>
      <c r="M6" s="533" t="s">
        <v>14</v>
      </c>
      <c r="N6" s="534" t="s">
        <v>28</v>
      </c>
      <c r="O6" s="534" t="s">
        <v>28</v>
      </c>
      <c r="P6" s="534" t="s">
        <v>14</v>
      </c>
      <c r="Q6" s="534" t="s">
        <v>2</v>
      </c>
      <c r="R6" s="534" t="s">
        <v>28</v>
      </c>
      <c r="S6" s="534" t="s">
        <v>2</v>
      </c>
      <c r="T6" s="534" t="s">
        <v>28</v>
      </c>
      <c r="U6" s="535" t="s">
        <v>2</v>
      </c>
    </row>
    <row r="7" spans="1:21" ht="14.4" customHeight="1" x14ac:dyDescent="0.3">
      <c r="A7" s="536">
        <v>28</v>
      </c>
      <c r="B7" s="537" t="s">
        <v>616</v>
      </c>
      <c r="C7" s="537">
        <v>89301282</v>
      </c>
      <c r="D7" s="538" t="s">
        <v>721</v>
      </c>
      <c r="E7" s="539" t="s">
        <v>632</v>
      </c>
      <c r="F7" s="537" t="s">
        <v>628</v>
      </c>
      <c r="G7" s="537" t="s">
        <v>635</v>
      </c>
      <c r="H7" s="537" t="s">
        <v>472</v>
      </c>
      <c r="I7" s="537" t="s">
        <v>636</v>
      </c>
      <c r="J7" s="537" t="s">
        <v>637</v>
      </c>
      <c r="K7" s="537" t="s">
        <v>638</v>
      </c>
      <c r="L7" s="540">
        <v>106.23</v>
      </c>
      <c r="M7" s="540">
        <v>106.23</v>
      </c>
      <c r="N7" s="537">
        <v>1</v>
      </c>
      <c r="O7" s="541">
        <v>1</v>
      </c>
      <c r="P7" s="540">
        <v>106.23</v>
      </c>
      <c r="Q7" s="542">
        <v>1</v>
      </c>
      <c r="R7" s="537">
        <v>1</v>
      </c>
      <c r="S7" s="542">
        <v>1</v>
      </c>
      <c r="T7" s="541">
        <v>1</v>
      </c>
      <c r="U7" s="122">
        <v>1</v>
      </c>
    </row>
    <row r="8" spans="1:21" ht="14.4" customHeight="1" x14ac:dyDescent="0.3">
      <c r="A8" s="543">
        <v>28</v>
      </c>
      <c r="B8" s="544" t="s">
        <v>616</v>
      </c>
      <c r="C8" s="544">
        <v>89301282</v>
      </c>
      <c r="D8" s="545" t="s">
        <v>721</v>
      </c>
      <c r="E8" s="546" t="s">
        <v>632</v>
      </c>
      <c r="F8" s="544" t="s">
        <v>628</v>
      </c>
      <c r="G8" s="544" t="s">
        <v>639</v>
      </c>
      <c r="H8" s="544" t="s">
        <v>472</v>
      </c>
      <c r="I8" s="544" t="s">
        <v>640</v>
      </c>
      <c r="J8" s="544" t="s">
        <v>641</v>
      </c>
      <c r="K8" s="544" t="s">
        <v>642</v>
      </c>
      <c r="L8" s="547">
        <v>483.76</v>
      </c>
      <c r="M8" s="547">
        <v>483.76</v>
      </c>
      <c r="N8" s="544">
        <v>1</v>
      </c>
      <c r="O8" s="548">
        <v>1</v>
      </c>
      <c r="P8" s="547"/>
      <c r="Q8" s="549">
        <v>0</v>
      </c>
      <c r="R8" s="544"/>
      <c r="S8" s="549">
        <v>0</v>
      </c>
      <c r="T8" s="548"/>
      <c r="U8" s="550">
        <v>0</v>
      </c>
    </row>
    <row r="9" spans="1:21" ht="14.4" customHeight="1" x14ac:dyDescent="0.3">
      <c r="A9" s="543">
        <v>28</v>
      </c>
      <c r="B9" s="544" t="s">
        <v>616</v>
      </c>
      <c r="C9" s="544">
        <v>89301282</v>
      </c>
      <c r="D9" s="545" t="s">
        <v>721</v>
      </c>
      <c r="E9" s="546" t="s">
        <v>632</v>
      </c>
      <c r="F9" s="544" t="s">
        <v>628</v>
      </c>
      <c r="G9" s="544" t="s">
        <v>643</v>
      </c>
      <c r="H9" s="544" t="s">
        <v>592</v>
      </c>
      <c r="I9" s="544" t="s">
        <v>644</v>
      </c>
      <c r="J9" s="544" t="s">
        <v>645</v>
      </c>
      <c r="K9" s="544" t="s">
        <v>646</v>
      </c>
      <c r="L9" s="547">
        <v>222.25</v>
      </c>
      <c r="M9" s="547">
        <v>222.25</v>
      </c>
      <c r="N9" s="544">
        <v>1</v>
      </c>
      <c r="O9" s="548">
        <v>1</v>
      </c>
      <c r="P9" s="547">
        <v>222.25</v>
      </c>
      <c r="Q9" s="549">
        <v>1</v>
      </c>
      <c r="R9" s="544">
        <v>1</v>
      </c>
      <c r="S9" s="549">
        <v>1</v>
      </c>
      <c r="T9" s="548">
        <v>1</v>
      </c>
      <c r="U9" s="550">
        <v>1</v>
      </c>
    </row>
    <row r="10" spans="1:21" ht="14.4" customHeight="1" x14ac:dyDescent="0.3">
      <c r="A10" s="543">
        <v>28</v>
      </c>
      <c r="B10" s="544" t="s">
        <v>616</v>
      </c>
      <c r="C10" s="544">
        <v>89301282</v>
      </c>
      <c r="D10" s="545" t="s">
        <v>721</v>
      </c>
      <c r="E10" s="546" t="s">
        <v>632</v>
      </c>
      <c r="F10" s="544" t="s">
        <v>628</v>
      </c>
      <c r="G10" s="544" t="s">
        <v>647</v>
      </c>
      <c r="H10" s="544" t="s">
        <v>472</v>
      </c>
      <c r="I10" s="544" t="s">
        <v>648</v>
      </c>
      <c r="J10" s="544" t="s">
        <v>649</v>
      </c>
      <c r="K10" s="544" t="s">
        <v>650</v>
      </c>
      <c r="L10" s="547">
        <v>115.3</v>
      </c>
      <c r="M10" s="547">
        <v>115.3</v>
      </c>
      <c r="N10" s="544">
        <v>1</v>
      </c>
      <c r="O10" s="548">
        <v>0.5</v>
      </c>
      <c r="P10" s="547"/>
      <c r="Q10" s="549">
        <v>0</v>
      </c>
      <c r="R10" s="544"/>
      <c r="S10" s="549">
        <v>0</v>
      </c>
      <c r="T10" s="548"/>
      <c r="U10" s="550">
        <v>0</v>
      </c>
    </row>
    <row r="11" spans="1:21" ht="14.4" customHeight="1" x14ac:dyDescent="0.3">
      <c r="A11" s="543">
        <v>28</v>
      </c>
      <c r="B11" s="544" t="s">
        <v>616</v>
      </c>
      <c r="C11" s="544">
        <v>89301282</v>
      </c>
      <c r="D11" s="545" t="s">
        <v>721</v>
      </c>
      <c r="E11" s="546" t="s">
        <v>632</v>
      </c>
      <c r="F11" s="544" t="s">
        <v>628</v>
      </c>
      <c r="G11" s="544" t="s">
        <v>651</v>
      </c>
      <c r="H11" s="544" t="s">
        <v>472</v>
      </c>
      <c r="I11" s="544" t="s">
        <v>652</v>
      </c>
      <c r="J11" s="544" t="s">
        <v>653</v>
      </c>
      <c r="K11" s="544" t="s">
        <v>654</v>
      </c>
      <c r="L11" s="547">
        <v>117.71</v>
      </c>
      <c r="M11" s="547">
        <v>117.71</v>
      </c>
      <c r="N11" s="544">
        <v>1</v>
      </c>
      <c r="O11" s="548">
        <v>0.5</v>
      </c>
      <c r="P11" s="547">
        <v>117.71</v>
      </c>
      <c r="Q11" s="549">
        <v>1</v>
      </c>
      <c r="R11" s="544">
        <v>1</v>
      </c>
      <c r="S11" s="549">
        <v>1</v>
      </c>
      <c r="T11" s="548">
        <v>0.5</v>
      </c>
      <c r="U11" s="550">
        <v>1</v>
      </c>
    </row>
    <row r="12" spans="1:21" ht="14.4" customHeight="1" x14ac:dyDescent="0.3">
      <c r="A12" s="543">
        <v>28</v>
      </c>
      <c r="B12" s="544" t="s">
        <v>616</v>
      </c>
      <c r="C12" s="544">
        <v>89301282</v>
      </c>
      <c r="D12" s="545" t="s">
        <v>721</v>
      </c>
      <c r="E12" s="546" t="s">
        <v>632</v>
      </c>
      <c r="F12" s="544" t="s">
        <v>628</v>
      </c>
      <c r="G12" s="544" t="s">
        <v>655</v>
      </c>
      <c r="H12" s="544" t="s">
        <v>472</v>
      </c>
      <c r="I12" s="544" t="s">
        <v>656</v>
      </c>
      <c r="J12" s="544" t="s">
        <v>657</v>
      </c>
      <c r="K12" s="544" t="s">
        <v>658</v>
      </c>
      <c r="L12" s="547">
        <v>163.9</v>
      </c>
      <c r="M12" s="547">
        <v>327.8</v>
      </c>
      <c r="N12" s="544">
        <v>2</v>
      </c>
      <c r="O12" s="548">
        <v>1</v>
      </c>
      <c r="P12" s="547">
        <v>327.8</v>
      </c>
      <c r="Q12" s="549">
        <v>1</v>
      </c>
      <c r="R12" s="544">
        <v>2</v>
      </c>
      <c r="S12" s="549">
        <v>1</v>
      </c>
      <c r="T12" s="548">
        <v>1</v>
      </c>
      <c r="U12" s="550">
        <v>1</v>
      </c>
    </row>
    <row r="13" spans="1:21" ht="14.4" customHeight="1" x14ac:dyDescent="0.3">
      <c r="A13" s="543">
        <v>28</v>
      </c>
      <c r="B13" s="544" t="s">
        <v>616</v>
      </c>
      <c r="C13" s="544">
        <v>89301282</v>
      </c>
      <c r="D13" s="545" t="s">
        <v>721</v>
      </c>
      <c r="E13" s="546" t="s">
        <v>632</v>
      </c>
      <c r="F13" s="544" t="s">
        <v>628</v>
      </c>
      <c r="G13" s="544" t="s">
        <v>659</v>
      </c>
      <c r="H13" s="544" t="s">
        <v>592</v>
      </c>
      <c r="I13" s="544" t="s">
        <v>660</v>
      </c>
      <c r="J13" s="544" t="s">
        <v>661</v>
      </c>
      <c r="K13" s="544" t="s">
        <v>662</v>
      </c>
      <c r="L13" s="547">
        <v>30.33</v>
      </c>
      <c r="M13" s="547">
        <v>90.99</v>
      </c>
      <c r="N13" s="544">
        <v>3</v>
      </c>
      <c r="O13" s="548">
        <v>1.5</v>
      </c>
      <c r="P13" s="547">
        <v>90.99</v>
      </c>
      <c r="Q13" s="549">
        <v>1</v>
      </c>
      <c r="R13" s="544">
        <v>3</v>
      </c>
      <c r="S13" s="549">
        <v>1</v>
      </c>
      <c r="T13" s="548">
        <v>1.5</v>
      </c>
      <c r="U13" s="550">
        <v>1</v>
      </c>
    </row>
    <row r="14" spans="1:21" ht="14.4" customHeight="1" x14ac:dyDescent="0.3">
      <c r="A14" s="543">
        <v>28</v>
      </c>
      <c r="B14" s="544" t="s">
        <v>616</v>
      </c>
      <c r="C14" s="544">
        <v>89301282</v>
      </c>
      <c r="D14" s="545" t="s">
        <v>721</v>
      </c>
      <c r="E14" s="546" t="s">
        <v>632</v>
      </c>
      <c r="F14" s="544" t="s">
        <v>628</v>
      </c>
      <c r="G14" s="544" t="s">
        <v>663</v>
      </c>
      <c r="H14" s="544" t="s">
        <v>592</v>
      </c>
      <c r="I14" s="544" t="s">
        <v>664</v>
      </c>
      <c r="J14" s="544" t="s">
        <v>665</v>
      </c>
      <c r="K14" s="544" t="s">
        <v>666</v>
      </c>
      <c r="L14" s="547">
        <v>0</v>
      </c>
      <c r="M14" s="547">
        <v>0</v>
      </c>
      <c r="N14" s="544">
        <v>1</v>
      </c>
      <c r="O14" s="548">
        <v>0.5</v>
      </c>
      <c r="P14" s="547"/>
      <c r="Q14" s="549"/>
      <c r="R14" s="544"/>
      <c r="S14" s="549">
        <v>0</v>
      </c>
      <c r="T14" s="548"/>
      <c r="U14" s="550">
        <v>0</v>
      </c>
    </row>
    <row r="15" spans="1:21" ht="14.4" customHeight="1" x14ac:dyDescent="0.3">
      <c r="A15" s="543">
        <v>28</v>
      </c>
      <c r="B15" s="544" t="s">
        <v>616</v>
      </c>
      <c r="C15" s="544">
        <v>89301282</v>
      </c>
      <c r="D15" s="545" t="s">
        <v>721</v>
      </c>
      <c r="E15" s="546" t="s">
        <v>633</v>
      </c>
      <c r="F15" s="544" t="s">
        <v>628</v>
      </c>
      <c r="G15" s="544" t="s">
        <v>639</v>
      </c>
      <c r="H15" s="544" t="s">
        <v>472</v>
      </c>
      <c r="I15" s="544" t="s">
        <v>667</v>
      </c>
      <c r="J15" s="544" t="s">
        <v>641</v>
      </c>
      <c r="K15" s="544" t="s">
        <v>642</v>
      </c>
      <c r="L15" s="547">
        <v>483.76</v>
      </c>
      <c r="M15" s="547">
        <v>2902.56</v>
      </c>
      <c r="N15" s="544">
        <v>6</v>
      </c>
      <c r="O15" s="548">
        <v>2</v>
      </c>
      <c r="P15" s="547"/>
      <c r="Q15" s="549">
        <v>0</v>
      </c>
      <c r="R15" s="544"/>
      <c r="S15" s="549">
        <v>0</v>
      </c>
      <c r="T15" s="548"/>
      <c r="U15" s="550">
        <v>0</v>
      </c>
    </row>
    <row r="16" spans="1:21" ht="14.4" customHeight="1" x14ac:dyDescent="0.3">
      <c r="A16" s="543">
        <v>28</v>
      </c>
      <c r="B16" s="544" t="s">
        <v>616</v>
      </c>
      <c r="C16" s="544">
        <v>89301282</v>
      </c>
      <c r="D16" s="545" t="s">
        <v>721</v>
      </c>
      <c r="E16" s="546" t="s">
        <v>633</v>
      </c>
      <c r="F16" s="544" t="s">
        <v>628</v>
      </c>
      <c r="G16" s="544" t="s">
        <v>639</v>
      </c>
      <c r="H16" s="544" t="s">
        <v>472</v>
      </c>
      <c r="I16" s="544" t="s">
        <v>640</v>
      </c>
      <c r="J16" s="544" t="s">
        <v>641</v>
      </c>
      <c r="K16" s="544" t="s">
        <v>642</v>
      </c>
      <c r="L16" s="547">
        <v>483.76</v>
      </c>
      <c r="M16" s="547">
        <v>967.52</v>
      </c>
      <c r="N16" s="544">
        <v>2</v>
      </c>
      <c r="O16" s="548">
        <v>0.5</v>
      </c>
      <c r="P16" s="547"/>
      <c r="Q16" s="549">
        <v>0</v>
      </c>
      <c r="R16" s="544"/>
      <c r="S16" s="549">
        <v>0</v>
      </c>
      <c r="T16" s="548"/>
      <c r="U16" s="550">
        <v>0</v>
      </c>
    </row>
    <row r="17" spans="1:21" ht="14.4" customHeight="1" x14ac:dyDescent="0.3">
      <c r="A17" s="543">
        <v>28</v>
      </c>
      <c r="B17" s="544" t="s">
        <v>616</v>
      </c>
      <c r="C17" s="544">
        <v>89301282</v>
      </c>
      <c r="D17" s="545" t="s">
        <v>721</v>
      </c>
      <c r="E17" s="546" t="s">
        <v>633</v>
      </c>
      <c r="F17" s="544" t="s">
        <v>628</v>
      </c>
      <c r="G17" s="544" t="s">
        <v>668</v>
      </c>
      <c r="H17" s="544" t="s">
        <v>592</v>
      </c>
      <c r="I17" s="544" t="s">
        <v>669</v>
      </c>
      <c r="J17" s="544" t="s">
        <v>670</v>
      </c>
      <c r="K17" s="544" t="s">
        <v>671</v>
      </c>
      <c r="L17" s="547">
        <v>17.690000000000001</v>
      </c>
      <c r="M17" s="547">
        <v>35.380000000000003</v>
      </c>
      <c r="N17" s="544">
        <v>2</v>
      </c>
      <c r="O17" s="548">
        <v>1</v>
      </c>
      <c r="P17" s="547"/>
      <c r="Q17" s="549">
        <v>0</v>
      </c>
      <c r="R17" s="544"/>
      <c r="S17" s="549">
        <v>0</v>
      </c>
      <c r="T17" s="548"/>
      <c r="U17" s="550">
        <v>0</v>
      </c>
    </row>
    <row r="18" spans="1:21" ht="14.4" customHeight="1" x14ac:dyDescent="0.3">
      <c r="A18" s="543">
        <v>28</v>
      </c>
      <c r="B18" s="544" t="s">
        <v>616</v>
      </c>
      <c r="C18" s="544">
        <v>89301282</v>
      </c>
      <c r="D18" s="545" t="s">
        <v>721</v>
      </c>
      <c r="E18" s="546" t="s">
        <v>633</v>
      </c>
      <c r="F18" s="544" t="s">
        <v>628</v>
      </c>
      <c r="G18" s="544" t="s">
        <v>672</v>
      </c>
      <c r="H18" s="544" t="s">
        <v>472</v>
      </c>
      <c r="I18" s="544" t="s">
        <v>673</v>
      </c>
      <c r="J18" s="544" t="s">
        <v>674</v>
      </c>
      <c r="K18" s="544" t="s">
        <v>675</v>
      </c>
      <c r="L18" s="547">
        <v>333.31</v>
      </c>
      <c r="M18" s="547">
        <v>333.31</v>
      </c>
      <c r="N18" s="544">
        <v>1</v>
      </c>
      <c r="O18" s="548">
        <v>1</v>
      </c>
      <c r="P18" s="547"/>
      <c r="Q18" s="549">
        <v>0</v>
      </c>
      <c r="R18" s="544"/>
      <c r="S18" s="549">
        <v>0</v>
      </c>
      <c r="T18" s="548"/>
      <c r="U18" s="550">
        <v>0</v>
      </c>
    </row>
    <row r="19" spans="1:21" ht="14.4" customHeight="1" x14ac:dyDescent="0.3">
      <c r="A19" s="543">
        <v>28</v>
      </c>
      <c r="B19" s="544" t="s">
        <v>616</v>
      </c>
      <c r="C19" s="544">
        <v>89301282</v>
      </c>
      <c r="D19" s="545" t="s">
        <v>721</v>
      </c>
      <c r="E19" s="546" t="s">
        <v>633</v>
      </c>
      <c r="F19" s="544" t="s">
        <v>628</v>
      </c>
      <c r="G19" s="544" t="s">
        <v>676</v>
      </c>
      <c r="H19" s="544" t="s">
        <v>592</v>
      </c>
      <c r="I19" s="544" t="s">
        <v>677</v>
      </c>
      <c r="J19" s="544" t="s">
        <v>678</v>
      </c>
      <c r="K19" s="544" t="s">
        <v>679</v>
      </c>
      <c r="L19" s="547">
        <v>65.3</v>
      </c>
      <c r="M19" s="547">
        <v>718.3</v>
      </c>
      <c r="N19" s="544">
        <v>11</v>
      </c>
      <c r="O19" s="548">
        <v>5</v>
      </c>
      <c r="P19" s="547">
        <v>391.79999999999995</v>
      </c>
      <c r="Q19" s="549">
        <v>0.54545454545454541</v>
      </c>
      <c r="R19" s="544">
        <v>6</v>
      </c>
      <c r="S19" s="549">
        <v>0.54545454545454541</v>
      </c>
      <c r="T19" s="548">
        <v>2</v>
      </c>
      <c r="U19" s="550">
        <v>0.4</v>
      </c>
    </row>
    <row r="20" spans="1:21" ht="14.4" customHeight="1" x14ac:dyDescent="0.3">
      <c r="A20" s="543">
        <v>28</v>
      </c>
      <c r="B20" s="544" t="s">
        <v>616</v>
      </c>
      <c r="C20" s="544">
        <v>89301282</v>
      </c>
      <c r="D20" s="545" t="s">
        <v>721</v>
      </c>
      <c r="E20" s="546" t="s">
        <v>633</v>
      </c>
      <c r="F20" s="544" t="s">
        <v>628</v>
      </c>
      <c r="G20" s="544" t="s">
        <v>680</v>
      </c>
      <c r="H20" s="544" t="s">
        <v>592</v>
      </c>
      <c r="I20" s="544" t="s">
        <v>681</v>
      </c>
      <c r="J20" s="544" t="s">
        <v>682</v>
      </c>
      <c r="K20" s="544" t="s">
        <v>683</v>
      </c>
      <c r="L20" s="547">
        <v>138.16</v>
      </c>
      <c r="M20" s="547">
        <v>276.32</v>
      </c>
      <c r="N20" s="544">
        <v>2</v>
      </c>
      <c r="O20" s="548">
        <v>1</v>
      </c>
      <c r="P20" s="547">
        <v>276.32</v>
      </c>
      <c r="Q20" s="549">
        <v>1</v>
      </c>
      <c r="R20" s="544">
        <v>2</v>
      </c>
      <c r="S20" s="549">
        <v>1</v>
      </c>
      <c r="T20" s="548">
        <v>1</v>
      </c>
      <c r="U20" s="550">
        <v>1</v>
      </c>
    </row>
    <row r="21" spans="1:21" ht="14.4" customHeight="1" x14ac:dyDescent="0.3">
      <c r="A21" s="543">
        <v>28</v>
      </c>
      <c r="B21" s="544" t="s">
        <v>616</v>
      </c>
      <c r="C21" s="544">
        <v>89301282</v>
      </c>
      <c r="D21" s="545" t="s">
        <v>721</v>
      </c>
      <c r="E21" s="546" t="s">
        <v>633</v>
      </c>
      <c r="F21" s="544" t="s">
        <v>628</v>
      </c>
      <c r="G21" s="544" t="s">
        <v>684</v>
      </c>
      <c r="H21" s="544" t="s">
        <v>592</v>
      </c>
      <c r="I21" s="544" t="s">
        <v>685</v>
      </c>
      <c r="J21" s="544" t="s">
        <v>686</v>
      </c>
      <c r="K21" s="544" t="s">
        <v>687</v>
      </c>
      <c r="L21" s="547">
        <v>413.22</v>
      </c>
      <c r="M21" s="547">
        <v>413.22</v>
      </c>
      <c r="N21" s="544">
        <v>1</v>
      </c>
      <c r="O21" s="548">
        <v>0.5</v>
      </c>
      <c r="P21" s="547"/>
      <c r="Q21" s="549">
        <v>0</v>
      </c>
      <c r="R21" s="544"/>
      <c r="S21" s="549">
        <v>0</v>
      </c>
      <c r="T21" s="548"/>
      <c r="U21" s="550">
        <v>0</v>
      </c>
    </row>
    <row r="22" spans="1:21" ht="14.4" customHeight="1" x14ac:dyDescent="0.3">
      <c r="A22" s="543">
        <v>28</v>
      </c>
      <c r="B22" s="544" t="s">
        <v>616</v>
      </c>
      <c r="C22" s="544">
        <v>89301282</v>
      </c>
      <c r="D22" s="545" t="s">
        <v>721</v>
      </c>
      <c r="E22" s="546" t="s">
        <v>633</v>
      </c>
      <c r="F22" s="544" t="s">
        <v>628</v>
      </c>
      <c r="G22" s="544" t="s">
        <v>684</v>
      </c>
      <c r="H22" s="544" t="s">
        <v>592</v>
      </c>
      <c r="I22" s="544" t="s">
        <v>685</v>
      </c>
      <c r="J22" s="544" t="s">
        <v>686</v>
      </c>
      <c r="K22" s="544" t="s">
        <v>687</v>
      </c>
      <c r="L22" s="547">
        <v>356.47</v>
      </c>
      <c r="M22" s="547">
        <v>712.94</v>
      </c>
      <c r="N22" s="544">
        <v>2</v>
      </c>
      <c r="O22" s="548">
        <v>1</v>
      </c>
      <c r="P22" s="547"/>
      <c r="Q22" s="549">
        <v>0</v>
      </c>
      <c r="R22" s="544"/>
      <c r="S22" s="549">
        <v>0</v>
      </c>
      <c r="T22" s="548"/>
      <c r="U22" s="550">
        <v>0</v>
      </c>
    </row>
    <row r="23" spans="1:21" ht="14.4" customHeight="1" x14ac:dyDescent="0.3">
      <c r="A23" s="543">
        <v>28</v>
      </c>
      <c r="B23" s="544" t="s">
        <v>616</v>
      </c>
      <c r="C23" s="544">
        <v>89301282</v>
      </c>
      <c r="D23" s="545" t="s">
        <v>721</v>
      </c>
      <c r="E23" s="546" t="s">
        <v>633</v>
      </c>
      <c r="F23" s="544" t="s">
        <v>628</v>
      </c>
      <c r="G23" s="544" t="s">
        <v>688</v>
      </c>
      <c r="H23" s="544" t="s">
        <v>472</v>
      </c>
      <c r="I23" s="544" t="s">
        <v>689</v>
      </c>
      <c r="J23" s="544" t="s">
        <v>690</v>
      </c>
      <c r="K23" s="544" t="s">
        <v>691</v>
      </c>
      <c r="L23" s="547">
        <v>63.67</v>
      </c>
      <c r="M23" s="547">
        <v>445.69000000000005</v>
      </c>
      <c r="N23" s="544">
        <v>7</v>
      </c>
      <c r="O23" s="548">
        <v>3.5</v>
      </c>
      <c r="P23" s="547">
        <v>445.69000000000005</v>
      </c>
      <c r="Q23" s="549">
        <v>1</v>
      </c>
      <c r="R23" s="544">
        <v>7</v>
      </c>
      <c r="S23" s="549">
        <v>1</v>
      </c>
      <c r="T23" s="548">
        <v>3.5</v>
      </c>
      <c r="U23" s="550">
        <v>1</v>
      </c>
    </row>
    <row r="24" spans="1:21" ht="14.4" customHeight="1" x14ac:dyDescent="0.3">
      <c r="A24" s="543">
        <v>28</v>
      </c>
      <c r="B24" s="544" t="s">
        <v>616</v>
      </c>
      <c r="C24" s="544">
        <v>89301282</v>
      </c>
      <c r="D24" s="545" t="s">
        <v>721</v>
      </c>
      <c r="E24" s="546" t="s">
        <v>633</v>
      </c>
      <c r="F24" s="544" t="s">
        <v>628</v>
      </c>
      <c r="G24" s="544" t="s">
        <v>692</v>
      </c>
      <c r="H24" s="544" t="s">
        <v>472</v>
      </c>
      <c r="I24" s="544" t="s">
        <v>693</v>
      </c>
      <c r="J24" s="544" t="s">
        <v>694</v>
      </c>
      <c r="K24" s="544" t="s">
        <v>695</v>
      </c>
      <c r="L24" s="547">
        <v>50.27</v>
      </c>
      <c r="M24" s="547">
        <v>100.54</v>
      </c>
      <c r="N24" s="544">
        <v>2</v>
      </c>
      <c r="O24" s="548">
        <v>0.5</v>
      </c>
      <c r="P24" s="547">
        <v>100.54</v>
      </c>
      <c r="Q24" s="549">
        <v>1</v>
      </c>
      <c r="R24" s="544">
        <v>2</v>
      </c>
      <c r="S24" s="549">
        <v>1</v>
      </c>
      <c r="T24" s="548">
        <v>0.5</v>
      </c>
      <c r="U24" s="550">
        <v>1</v>
      </c>
    </row>
    <row r="25" spans="1:21" ht="14.4" customHeight="1" x14ac:dyDescent="0.3">
      <c r="A25" s="543">
        <v>28</v>
      </c>
      <c r="B25" s="544" t="s">
        <v>616</v>
      </c>
      <c r="C25" s="544">
        <v>89301282</v>
      </c>
      <c r="D25" s="545" t="s">
        <v>721</v>
      </c>
      <c r="E25" s="546" t="s">
        <v>633</v>
      </c>
      <c r="F25" s="544" t="s">
        <v>628</v>
      </c>
      <c r="G25" s="544" t="s">
        <v>692</v>
      </c>
      <c r="H25" s="544" t="s">
        <v>472</v>
      </c>
      <c r="I25" s="544" t="s">
        <v>696</v>
      </c>
      <c r="J25" s="544" t="s">
        <v>694</v>
      </c>
      <c r="K25" s="544" t="s">
        <v>697</v>
      </c>
      <c r="L25" s="547">
        <v>58.1</v>
      </c>
      <c r="M25" s="547">
        <v>58.1</v>
      </c>
      <c r="N25" s="544">
        <v>1</v>
      </c>
      <c r="O25" s="548">
        <v>0.5</v>
      </c>
      <c r="P25" s="547">
        <v>58.1</v>
      </c>
      <c r="Q25" s="549">
        <v>1</v>
      </c>
      <c r="R25" s="544">
        <v>1</v>
      </c>
      <c r="S25" s="549">
        <v>1</v>
      </c>
      <c r="T25" s="548">
        <v>0.5</v>
      </c>
      <c r="U25" s="550">
        <v>1</v>
      </c>
    </row>
    <row r="26" spans="1:21" ht="14.4" customHeight="1" x14ac:dyDescent="0.3">
      <c r="A26" s="543">
        <v>28</v>
      </c>
      <c r="B26" s="544" t="s">
        <v>616</v>
      </c>
      <c r="C26" s="544">
        <v>89301282</v>
      </c>
      <c r="D26" s="545" t="s">
        <v>721</v>
      </c>
      <c r="E26" s="546" t="s">
        <v>633</v>
      </c>
      <c r="F26" s="544" t="s">
        <v>628</v>
      </c>
      <c r="G26" s="544" t="s">
        <v>698</v>
      </c>
      <c r="H26" s="544" t="s">
        <v>472</v>
      </c>
      <c r="I26" s="544" t="s">
        <v>699</v>
      </c>
      <c r="J26" s="544" t="s">
        <v>700</v>
      </c>
      <c r="K26" s="544" t="s">
        <v>701</v>
      </c>
      <c r="L26" s="547">
        <v>0</v>
      </c>
      <c r="M26" s="547">
        <v>0</v>
      </c>
      <c r="N26" s="544">
        <v>2</v>
      </c>
      <c r="O26" s="548">
        <v>0.5</v>
      </c>
      <c r="P26" s="547">
        <v>0</v>
      </c>
      <c r="Q26" s="549"/>
      <c r="R26" s="544">
        <v>2</v>
      </c>
      <c r="S26" s="549">
        <v>1</v>
      </c>
      <c r="T26" s="548">
        <v>0.5</v>
      </c>
      <c r="U26" s="550">
        <v>1</v>
      </c>
    </row>
    <row r="27" spans="1:21" ht="14.4" customHeight="1" x14ac:dyDescent="0.3">
      <c r="A27" s="543">
        <v>28</v>
      </c>
      <c r="B27" s="544" t="s">
        <v>616</v>
      </c>
      <c r="C27" s="544">
        <v>89301282</v>
      </c>
      <c r="D27" s="545" t="s">
        <v>721</v>
      </c>
      <c r="E27" s="546" t="s">
        <v>633</v>
      </c>
      <c r="F27" s="544" t="s">
        <v>628</v>
      </c>
      <c r="G27" s="544" t="s">
        <v>702</v>
      </c>
      <c r="H27" s="544" t="s">
        <v>472</v>
      </c>
      <c r="I27" s="544" t="s">
        <v>703</v>
      </c>
      <c r="J27" s="544" t="s">
        <v>704</v>
      </c>
      <c r="K27" s="544" t="s">
        <v>705</v>
      </c>
      <c r="L27" s="547">
        <v>314.89999999999998</v>
      </c>
      <c r="M27" s="547">
        <v>314.89999999999998</v>
      </c>
      <c r="N27" s="544">
        <v>1</v>
      </c>
      <c r="O27" s="548">
        <v>0.5</v>
      </c>
      <c r="P27" s="547"/>
      <c r="Q27" s="549">
        <v>0</v>
      </c>
      <c r="R27" s="544"/>
      <c r="S27" s="549">
        <v>0</v>
      </c>
      <c r="T27" s="548"/>
      <c r="U27" s="550">
        <v>0</v>
      </c>
    </row>
    <row r="28" spans="1:21" ht="14.4" customHeight="1" x14ac:dyDescent="0.3">
      <c r="A28" s="543">
        <v>28</v>
      </c>
      <c r="B28" s="544" t="s">
        <v>616</v>
      </c>
      <c r="C28" s="544">
        <v>89301282</v>
      </c>
      <c r="D28" s="545" t="s">
        <v>721</v>
      </c>
      <c r="E28" s="546" t="s">
        <v>633</v>
      </c>
      <c r="F28" s="544" t="s">
        <v>628</v>
      </c>
      <c r="G28" s="544" t="s">
        <v>702</v>
      </c>
      <c r="H28" s="544" t="s">
        <v>472</v>
      </c>
      <c r="I28" s="544" t="s">
        <v>706</v>
      </c>
      <c r="J28" s="544" t="s">
        <v>707</v>
      </c>
      <c r="K28" s="544" t="s">
        <v>708</v>
      </c>
      <c r="L28" s="547">
        <v>314.89999999999998</v>
      </c>
      <c r="M28" s="547">
        <v>314.89999999999998</v>
      </c>
      <c r="N28" s="544">
        <v>1</v>
      </c>
      <c r="O28" s="548">
        <v>0.5</v>
      </c>
      <c r="P28" s="547"/>
      <c r="Q28" s="549">
        <v>0</v>
      </c>
      <c r="R28" s="544"/>
      <c r="S28" s="549">
        <v>0</v>
      </c>
      <c r="T28" s="548"/>
      <c r="U28" s="550">
        <v>0</v>
      </c>
    </row>
    <row r="29" spans="1:21" ht="14.4" customHeight="1" x14ac:dyDescent="0.3">
      <c r="A29" s="543">
        <v>28</v>
      </c>
      <c r="B29" s="544" t="s">
        <v>616</v>
      </c>
      <c r="C29" s="544">
        <v>89301282</v>
      </c>
      <c r="D29" s="545" t="s">
        <v>721</v>
      </c>
      <c r="E29" s="546" t="s">
        <v>633</v>
      </c>
      <c r="F29" s="544" t="s">
        <v>628</v>
      </c>
      <c r="G29" s="544" t="s">
        <v>709</v>
      </c>
      <c r="H29" s="544" t="s">
        <v>592</v>
      </c>
      <c r="I29" s="544" t="s">
        <v>710</v>
      </c>
      <c r="J29" s="544" t="s">
        <v>711</v>
      </c>
      <c r="K29" s="544" t="s">
        <v>679</v>
      </c>
      <c r="L29" s="547">
        <v>130.59</v>
      </c>
      <c r="M29" s="547">
        <v>783.54000000000008</v>
      </c>
      <c r="N29" s="544">
        <v>6</v>
      </c>
      <c r="O29" s="548">
        <v>3</v>
      </c>
      <c r="P29" s="547">
        <v>652.95000000000005</v>
      </c>
      <c r="Q29" s="549">
        <v>0.83333333333333326</v>
      </c>
      <c r="R29" s="544">
        <v>5</v>
      </c>
      <c r="S29" s="549">
        <v>0.83333333333333337</v>
      </c>
      <c r="T29" s="548">
        <v>2</v>
      </c>
      <c r="U29" s="550">
        <v>0.66666666666666663</v>
      </c>
    </row>
    <row r="30" spans="1:21" ht="14.4" customHeight="1" x14ac:dyDescent="0.3">
      <c r="A30" s="543">
        <v>28</v>
      </c>
      <c r="B30" s="544" t="s">
        <v>616</v>
      </c>
      <c r="C30" s="544">
        <v>89301282</v>
      </c>
      <c r="D30" s="545" t="s">
        <v>721</v>
      </c>
      <c r="E30" s="546" t="s">
        <v>633</v>
      </c>
      <c r="F30" s="544" t="s">
        <v>628</v>
      </c>
      <c r="G30" s="544" t="s">
        <v>709</v>
      </c>
      <c r="H30" s="544" t="s">
        <v>592</v>
      </c>
      <c r="I30" s="544" t="s">
        <v>712</v>
      </c>
      <c r="J30" s="544" t="s">
        <v>711</v>
      </c>
      <c r="K30" s="544" t="s">
        <v>687</v>
      </c>
      <c r="L30" s="547">
        <v>391.77</v>
      </c>
      <c r="M30" s="547">
        <v>783.54</v>
      </c>
      <c r="N30" s="544">
        <v>2</v>
      </c>
      <c r="O30" s="548">
        <v>2</v>
      </c>
      <c r="P30" s="547">
        <v>391.77</v>
      </c>
      <c r="Q30" s="549">
        <v>0.5</v>
      </c>
      <c r="R30" s="544">
        <v>1</v>
      </c>
      <c r="S30" s="549">
        <v>0.5</v>
      </c>
      <c r="T30" s="548">
        <v>1</v>
      </c>
      <c r="U30" s="550">
        <v>0.5</v>
      </c>
    </row>
    <row r="31" spans="1:21" ht="14.4" customHeight="1" x14ac:dyDescent="0.3">
      <c r="A31" s="543">
        <v>28</v>
      </c>
      <c r="B31" s="544" t="s">
        <v>616</v>
      </c>
      <c r="C31" s="544">
        <v>89301282</v>
      </c>
      <c r="D31" s="545" t="s">
        <v>721</v>
      </c>
      <c r="E31" s="546" t="s">
        <v>633</v>
      </c>
      <c r="F31" s="544" t="s">
        <v>628</v>
      </c>
      <c r="G31" s="544" t="s">
        <v>713</v>
      </c>
      <c r="H31" s="544" t="s">
        <v>592</v>
      </c>
      <c r="I31" s="544" t="s">
        <v>714</v>
      </c>
      <c r="J31" s="544" t="s">
        <v>715</v>
      </c>
      <c r="K31" s="544" t="s">
        <v>716</v>
      </c>
      <c r="L31" s="547">
        <v>678.26</v>
      </c>
      <c r="M31" s="547">
        <v>4069.56</v>
      </c>
      <c r="N31" s="544">
        <v>6</v>
      </c>
      <c r="O31" s="548">
        <v>0.5</v>
      </c>
      <c r="P31" s="547"/>
      <c r="Q31" s="549">
        <v>0</v>
      </c>
      <c r="R31" s="544"/>
      <c r="S31" s="549">
        <v>0</v>
      </c>
      <c r="T31" s="548"/>
      <c r="U31" s="550">
        <v>0</v>
      </c>
    </row>
    <row r="32" spans="1:21" ht="14.4" customHeight="1" x14ac:dyDescent="0.3">
      <c r="A32" s="543">
        <v>28</v>
      </c>
      <c r="B32" s="544" t="s">
        <v>616</v>
      </c>
      <c r="C32" s="544">
        <v>89301282</v>
      </c>
      <c r="D32" s="545" t="s">
        <v>721</v>
      </c>
      <c r="E32" s="546" t="s">
        <v>633</v>
      </c>
      <c r="F32" s="544" t="s">
        <v>628</v>
      </c>
      <c r="G32" s="544" t="s">
        <v>713</v>
      </c>
      <c r="H32" s="544" t="s">
        <v>592</v>
      </c>
      <c r="I32" s="544" t="s">
        <v>714</v>
      </c>
      <c r="J32" s="544" t="s">
        <v>715</v>
      </c>
      <c r="K32" s="544" t="s">
        <v>716</v>
      </c>
      <c r="L32" s="547">
        <v>276</v>
      </c>
      <c r="M32" s="547">
        <v>1656</v>
      </c>
      <c r="N32" s="544">
        <v>6</v>
      </c>
      <c r="O32" s="548">
        <v>1.5</v>
      </c>
      <c r="P32" s="547"/>
      <c r="Q32" s="549">
        <v>0</v>
      </c>
      <c r="R32" s="544"/>
      <c r="S32" s="549">
        <v>0</v>
      </c>
      <c r="T32" s="548"/>
      <c r="U32" s="550">
        <v>0</v>
      </c>
    </row>
    <row r="33" spans="1:21" ht="14.4" customHeight="1" thickBot="1" x14ac:dyDescent="0.35">
      <c r="A33" s="551">
        <v>28</v>
      </c>
      <c r="B33" s="552" t="s">
        <v>616</v>
      </c>
      <c r="C33" s="552">
        <v>89301282</v>
      </c>
      <c r="D33" s="553" t="s">
        <v>721</v>
      </c>
      <c r="E33" s="554" t="s">
        <v>634</v>
      </c>
      <c r="F33" s="552" t="s">
        <v>628</v>
      </c>
      <c r="G33" s="552" t="s">
        <v>717</v>
      </c>
      <c r="H33" s="552" t="s">
        <v>472</v>
      </c>
      <c r="I33" s="552" t="s">
        <v>718</v>
      </c>
      <c r="J33" s="552" t="s">
        <v>719</v>
      </c>
      <c r="K33" s="552" t="s">
        <v>720</v>
      </c>
      <c r="L33" s="555">
        <v>0</v>
      </c>
      <c r="M33" s="555">
        <v>0</v>
      </c>
      <c r="N33" s="552">
        <v>1</v>
      </c>
      <c r="O33" s="556">
        <v>1</v>
      </c>
      <c r="P33" s="555"/>
      <c r="Q33" s="557"/>
      <c r="R33" s="552"/>
      <c r="S33" s="557">
        <v>0</v>
      </c>
      <c r="T33" s="556"/>
      <c r="U33" s="55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723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559" t="s">
        <v>189</v>
      </c>
      <c r="B4" s="476" t="s">
        <v>14</v>
      </c>
      <c r="C4" s="477" t="s">
        <v>2</v>
      </c>
      <c r="D4" s="476" t="s">
        <v>14</v>
      </c>
      <c r="E4" s="477" t="s">
        <v>2</v>
      </c>
      <c r="F4" s="478" t="s">
        <v>14</v>
      </c>
    </row>
    <row r="5" spans="1:6" ht="14.4" customHeight="1" x14ac:dyDescent="0.3">
      <c r="A5" s="568" t="s">
        <v>633</v>
      </c>
      <c r="B5" s="116"/>
      <c r="C5" s="542">
        <v>0</v>
      </c>
      <c r="D5" s="116">
        <v>9782.1099999999988</v>
      </c>
      <c r="E5" s="542">
        <v>1</v>
      </c>
      <c r="F5" s="560">
        <v>9782.1099999999988</v>
      </c>
    </row>
    <row r="6" spans="1:6" ht="14.4" customHeight="1" thickBot="1" x14ac:dyDescent="0.35">
      <c r="A6" s="569" t="s">
        <v>632</v>
      </c>
      <c r="B6" s="565"/>
      <c r="C6" s="566">
        <v>0</v>
      </c>
      <c r="D6" s="565">
        <v>313.24</v>
      </c>
      <c r="E6" s="566">
        <v>1</v>
      </c>
      <c r="F6" s="567">
        <v>313.24</v>
      </c>
    </row>
    <row r="7" spans="1:6" ht="14.4" customHeight="1" thickBot="1" x14ac:dyDescent="0.35">
      <c r="A7" s="485" t="s">
        <v>3</v>
      </c>
      <c r="B7" s="486"/>
      <c r="C7" s="487">
        <v>0</v>
      </c>
      <c r="D7" s="486">
        <v>10095.349999999999</v>
      </c>
      <c r="E7" s="487">
        <v>1</v>
      </c>
      <c r="F7" s="488">
        <v>10095.349999999999</v>
      </c>
    </row>
    <row r="8" spans="1:6" ht="14.4" customHeight="1" thickBot="1" x14ac:dyDescent="0.35"/>
    <row r="9" spans="1:6" ht="14.4" customHeight="1" x14ac:dyDescent="0.3">
      <c r="A9" s="568" t="s">
        <v>724</v>
      </c>
      <c r="B9" s="116"/>
      <c r="C9" s="542"/>
      <c r="D9" s="116">
        <v>0</v>
      </c>
      <c r="E9" s="542"/>
      <c r="F9" s="560">
        <v>0</v>
      </c>
    </row>
    <row r="10" spans="1:6" ht="14.4" customHeight="1" x14ac:dyDescent="0.3">
      <c r="A10" s="570" t="s">
        <v>725</v>
      </c>
      <c r="B10" s="561"/>
      <c r="C10" s="549">
        <v>0</v>
      </c>
      <c r="D10" s="561">
        <v>35.380000000000003</v>
      </c>
      <c r="E10" s="549">
        <v>1</v>
      </c>
      <c r="F10" s="562">
        <v>35.380000000000003</v>
      </c>
    </row>
    <row r="11" spans="1:6" ht="14.4" customHeight="1" x14ac:dyDescent="0.3">
      <c r="A11" s="570" t="s">
        <v>726</v>
      </c>
      <c r="B11" s="561"/>
      <c r="C11" s="549">
        <v>0</v>
      </c>
      <c r="D11" s="561">
        <v>1126.1600000000001</v>
      </c>
      <c r="E11" s="549">
        <v>1</v>
      </c>
      <c r="F11" s="562">
        <v>1126.1600000000001</v>
      </c>
    </row>
    <row r="12" spans="1:6" ht="14.4" customHeight="1" x14ac:dyDescent="0.3">
      <c r="A12" s="570" t="s">
        <v>727</v>
      </c>
      <c r="B12" s="561"/>
      <c r="C12" s="549">
        <v>0</v>
      </c>
      <c r="D12" s="561">
        <v>1567.0800000000002</v>
      </c>
      <c r="E12" s="549">
        <v>1</v>
      </c>
      <c r="F12" s="562">
        <v>1567.0800000000002</v>
      </c>
    </row>
    <row r="13" spans="1:6" ht="14.4" customHeight="1" x14ac:dyDescent="0.3">
      <c r="A13" s="570" t="s">
        <v>728</v>
      </c>
      <c r="B13" s="561"/>
      <c r="C13" s="549">
        <v>0</v>
      </c>
      <c r="D13" s="561">
        <v>5725.5599999999995</v>
      </c>
      <c r="E13" s="549">
        <v>1</v>
      </c>
      <c r="F13" s="562">
        <v>5725.5599999999995</v>
      </c>
    </row>
    <row r="14" spans="1:6" ht="14.4" customHeight="1" x14ac:dyDescent="0.3">
      <c r="A14" s="570" t="s">
        <v>729</v>
      </c>
      <c r="B14" s="561"/>
      <c r="C14" s="549">
        <v>0</v>
      </c>
      <c r="D14" s="561">
        <v>333.31</v>
      </c>
      <c r="E14" s="549">
        <v>1</v>
      </c>
      <c r="F14" s="562">
        <v>333.31</v>
      </c>
    </row>
    <row r="15" spans="1:6" ht="14.4" customHeight="1" x14ac:dyDescent="0.3">
      <c r="A15" s="570" t="s">
        <v>621</v>
      </c>
      <c r="B15" s="561"/>
      <c r="C15" s="549">
        <v>0</v>
      </c>
      <c r="D15" s="561">
        <v>90.99</v>
      </c>
      <c r="E15" s="549">
        <v>1</v>
      </c>
      <c r="F15" s="562">
        <v>90.99</v>
      </c>
    </row>
    <row r="16" spans="1:6" ht="14.4" customHeight="1" x14ac:dyDescent="0.3">
      <c r="A16" s="570" t="s">
        <v>730</v>
      </c>
      <c r="B16" s="561"/>
      <c r="C16" s="549">
        <v>0</v>
      </c>
      <c r="D16" s="561">
        <v>276.32</v>
      </c>
      <c r="E16" s="549">
        <v>1</v>
      </c>
      <c r="F16" s="562">
        <v>276.32</v>
      </c>
    </row>
    <row r="17" spans="1:6" ht="14.4" customHeight="1" x14ac:dyDescent="0.3">
      <c r="A17" s="570" t="s">
        <v>731</v>
      </c>
      <c r="B17" s="561"/>
      <c r="C17" s="549">
        <v>0</v>
      </c>
      <c r="D17" s="561">
        <v>718.3</v>
      </c>
      <c r="E17" s="549">
        <v>1</v>
      </c>
      <c r="F17" s="562">
        <v>718.3</v>
      </c>
    </row>
    <row r="18" spans="1:6" ht="14.4" customHeight="1" thickBot="1" x14ac:dyDescent="0.35">
      <c r="A18" s="569" t="s">
        <v>732</v>
      </c>
      <c r="B18" s="565"/>
      <c r="C18" s="566">
        <v>0</v>
      </c>
      <c r="D18" s="565">
        <v>222.25</v>
      </c>
      <c r="E18" s="566">
        <v>1</v>
      </c>
      <c r="F18" s="567">
        <v>222.25</v>
      </c>
    </row>
    <row r="19" spans="1:6" ht="14.4" customHeight="1" thickBot="1" x14ac:dyDescent="0.35">
      <c r="A19" s="485" t="s">
        <v>3</v>
      </c>
      <c r="B19" s="486"/>
      <c r="C19" s="487">
        <v>0</v>
      </c>
      <c r="D19" s="486">
        <v>10095.35</v>
      </c>
      <c r="E19" s="487">
        <v>1</v>
      </c>
      <c r="F19" s="488">
        <v>10095.35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{A3A468C1-F85F-4BE5-BB06-11EB720F9747}</x14:id>
        </ext>
      </extLst>
    </cfRule>
  </conditionalFormatting>
  <conditionalFormatting sqref="F9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{6F04880E-87B8-494B-815F-96B4A63214EA}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A468C1-F85F-4BE5-BB06-11EB720F97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6F04880E-87B8-494B-815F-96B4A63214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742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44</v>
      </c>
      <c r="J3" s="43">
        <f>SUBTOTAL(9,J6:J1048576)</f>
        <v>10095.349999999999</v>
      </c>
      <c r="K3" s="44">
        <f>IF(M3=0,0,J3/M3)</f>
        <v>1</v>
      </c>
      <c r="L3" s="43">
        <f>SUBTOTAL(9,L6:L1048576)</f>
        <v>44</v>
      </c>
      <c r="M3" s="45">
        <f>SUBTOTAL(9,M6:M1048576)</f>
        <v>10095.349999999999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559" t="s">
        <v>137</v>
      </c>
      <c r="B5" s="571" t="s">
        <v>133</v>
      </c>
      <c r="C5" s="571" t="s">
        <v>71</v>
      </c>
      <c r="D5" s="571" t="s">
        <v>134</v>
      </c>
      <c r="E5" s="571" t="s">
        <v>135</v>
      </c>
      <c r="F5" s="492" t="s">
        <v>28</v>
      </c>
      <c r="G5" s="492" t="s">
        <v>14</v>
      </c>
      <c r="H5" s="477" t="s">
        <v>136</v>
      </c>
      <c r="I5" s="476" t="s">
        <v>28</v>
      </c>
      <c r="J5" s="492" t="s">
        <v>14</v>
      </c>
      <c r="K5" s="477" t="s">
        <v>136</v>
      </c>
      <c r="L5" s="476" t="s">
        <v>28</v>
      </c>
      <c r="M5" s="493" t="s">
        <v>14</v>
      </c>
    </row>
    <row r="6" spans="1:13" ht="14.4" customHeight="1" x14ac:dyDescent="0.3">
      <c r="A6" s="536" t="s">
        <v>632</v>
      </c>
      <c r="B6" s="537" t="s">
        <v>733</v>
      </c>
      <c r="C6" s="537" t="s">
        <v>644</v>
      </c>
      <c r="D6" s="537" t="s">
        <v>645</v>
      </c>
      <c r="E6" s="537" t="s">
        <v>646</v>
      </c>
      <c r="F6" s="116"/>
      <c r="G6" s="116"/>
      <c r="H6" s="542">
        <v>0</v>
      </c>
      <c r="I6" s="116">
        <v>1</v>
      </c>
      <c r="J6" s="116">
        <v>222.25</v>
      </c>
      <c r="K6" s="542">
        <v>1</v>
      </c>
      <c r="L6" s="116">
        <v>1</v>
      </c>
      <c r="M6" s="560">
        <v>222.25</v>
      </c>
    </row>
    <row r="7" spans="1:13" ht="14.4" customHeight="1" x14ac:dyDescent="0.3">
      <c r="A7" s="543" t="s">
        <v>632</v>
      </c>
      <c r="B7" s="544" t="s">
        <v>734</v>
      </c>
      <c r="C7" s="544" t="s">
        <v>664</v>
      </c>
      <c r="D7" s="544" t="s">
        <v>665</v>
      </c>
      <c r="E7" s="544" t="s">
        <v>666</v>
      </c>
      <c r="F7" s="561"/>
      <c r="G7" s="561"/>
      <c r="H7" s="549"/>
      <c r="I7" s="561">
        <v>1</v>
      </c>
      <c r="J7" s="561">
        <v>0</v>
      </c>
      <c r="K7" s="549"/>
      <c r="L7" s="561">
        <v>1</v>
      </c>
      <c r="M7" s="562">
        <v>0</v>
      </c>
    </row>
    <row r="8" spans="1:13" ht="14.4" customHeight="1" x14ac:dyDescent="0.3">
      <c r="A8" s="543" t="s">
        <v>632</v>
      </c>
      <c r="B8" s="544" t="s">
        <v>622</v>
      </c>
      <c r="C8" s="544" t="s">
        <v>660</v>
      </c>
      <c r="D8" s="544" t="s">
        <v>661</v>
      </c>
      <c r="E8" s="544" t="s">
        <v>662</v>
      </c>
      <c r="F8" s="561"/>
      <c r="G8" s="561"/>
      <c r="H8" s="549">
        <v>0</v>
      </c>
      <c r="I8" s="561">
        <v>3</v>
      </c>
      <c r="J8" s="561">
        <v>90.99</v>
      </c>
      <c r="K8" s="549">
        <v>1</v>
      </c>
      <c r="L8" s="561">
        <v>3</v>
      </c>
      <c r="M8" s="562">
        <v>90.99</v>
      </c>
    </row>
    <row r="9" spans="1:13" ht="14.4" customHeight="1" x14ac:dyDescent="0.3">
      <c r="A9" s="543" t="s">
        <v>633</v>
      </c>
      <c r="B9" s="544" t="s">
        <v>735</v>
      </c>
      <c r="C9" s="544" t="s">
        <v>677</v>
      </c>
      <c r="D9" s="544" t="s">
        <v>678</v>
      </c>
      <c r="E9" s="544" t="s">
        <v>679</v>
      </c>
      <c r="F9" s="561"/>
      <c r="G9" s="561"/>
      <c r="H9" s="549">
        <v>0</v>
      </c>
      <c r="I9" s="561">
        <v>11</v>
      </c>
      <c r="J9" s="561">
        <v>718.3</v>
      </c>
      <c r="K9" s="549">
        <v>1</v>
      </c>
      <c r="L9" s="561">
        <v>11</v>
      </c>
      <c r="M9" s="562">
        <v>718.3</v>
      </c>
    </row>
    <row r="10" spans="1:13" ht="14.4" customHeight="1" x14ac:dyDescent="0.3">
      <c r="A10" s="543" t="s">
        <v>633</v>
      </c>
      <c r="B10" s="544" t="s">
        <v>736</v>
      </c>
      <c r="C10" s="544" t="s">
        <v>710</v>
      </c>
      <c r="D10" s="544" t="s">
        <v>711</v>
      </c>
      <c r="E10" s="544" t="s">
        <v>679</v>
      </c>
      <c r="F10" s="561"/>
      <c r="G10" s="561"/>
      <c r="H10" s="549">
        <v>0</v>
      </c>
      <c r="I10" s="561">
        <v>6</v>
      </c>
      <c r="J10" s="561">
        <v>783.54</v>
      </c>
      <c r="K10" s="549">
        <v>1</v>
      </c>
      <c r="L10" s="561">
        <v>6</v>
      </c>
      <c r="M10" s="562">
        <v>783.54</v>
      </c>
    </row>
    <row r="11" spans="1:13" ht="14.4" customHeight="1" x14ac:dyDescent="0.3">
      <c r="A11" s="543" t="s">
        <v>633</v>
      </c>
      <c r="B11" s="544" t="s">
        <v>736</v>
      </c>
      <c r="C11" s="544" t="s">
        <v>712</v>
      </c>
      <c r="D11" s="544" t="s">
        <v>711</v>
      </c>
      <c r="E11" s="544" t="s">
        <v>687</v>
      </c>
      <c r="F11" s="561"/>
      <c r="G11" s="561"/>
      <c r="H11" s="549">
        <v>0</v>
      </c>
      <c r="I11" s="561">
        <v>2</v>
      </c>
      <c r="J11" s="561">
        <v>783.54</v>
      </c>
      <c r="K11" s="549">
        <v>1</v>
      </c>
      <c r="L11" s="561">
        <v>2</v>
      </c>
      <c r="M11" s="562">
        <v>783.54</v>
      </c>
    </row>
    <row r="12" spans="1:13" ht="14.4" customHeight="1" x14ac:dyDescent="0.3">
      <c r="A12" s="543" t="s">
        <v>633</v>
      </c>
      <c r="B12" s="544" t="s">
        <v>737</v>
      </c>
      <c r="C12" s="544" t="s">
        <v>673</v>
      </c>
      <c r="D12" s="544" t="s">
        <v>674</v>
      </c>
      <c r="E12" s="544" t="s">
        <v>675</v>
      </c>
      <c r="F12" s="561"/>
      <c r="G12" s="561"/>
      <c r="H12" s="549">
        <v>0</v>
      </c>
      <c r="I12" s="561">
        <v>1</v>
      </c>
      <c r="J12" s="561">
        <v>333.31</v>
      </c>
      <c r="K12" s="549">
        <v>1</v>
      </c>
      <c r="L12" s="561">
        <v>1</v>
      </c>
      <c r="M12" s="562">
        <v>333.31</v>
      </c>
    </row>
    <row r="13" spans="1:13" ht="14.4" customHeight="1" x14ac:dyDescent="0.3">
      <c r="A13" s="543" t="s">
        <v>633</v>
      </c>
      <c r="B13" s="544" t="s">
        <v>738</v>
      </c>
      <c r="C13" s="544" t="s">
        <v>681</v>
      </c>
      <c r="D13" s="544" t="s">
        <v>682</v>
      </c>
      <c r="E13" s="544" t="s">
        <v>683</v>
      </c>
      <c r="F13" s="561"/>
      <c r="G13" s="561"/>
      <c r="H13" s="549">
        <v>0</v>
      </c>
      <c r="I13" s="561">
        <v>2</v>
      </c>
      <c r="J13" s="561">
        <v>276.32</v>
      </c>
      <c r="K13" s="549">
        <v>1</v>
      </c>
      <c r="L13" s="561">
        <v>2</v>
      </c>
      <c r="M13" s="562">
        <v>276.32</v>
      </c>
    </row>
    <row r="14" spans="1:13" ht="14.4" customHeight="1" x14ac:dyDescent="0.3">
      <c r="A14" s="543" t="s">
        <v>633</v>
      </c>
      <c r="B14" s="544" t="s">
        <v>739</v>
      </c>
      <c r="C14" s="544" t="s">
        <v>669</v>
      </c>
      <c r="D14" s="544" t="s">
        <v>670</v>
      </c>
      <c r="E14" s="544" t="s">
        <v>671</v>
      </c>
      <c r="F14" s="561"/>
      <c r="G14" s="561"/>
      <c r="H14" s="549">
        <v>0</v>
      </c>
      <c r="I14" s="561">
        <v>2</v>
      </c>
      <c r="J14" s="561">
        <v>35.380000000000003</v>
      </c>
      <c r="K14" s="549">
        <v>1</v>
      </c>
      <c r="L14" s="561">
        <v>2</v>
      </c>
      <c r="M14" s="562">
        <v>35.380000000000003</v>
      </c>
    </row>
    <row r="15" spans="1:13" ht="14.4" customHeight="1" x14ac:dyDescent="0.3">
      <c r="A15" s="543" t="s">
        <v>633</v>
      </c>
      <c r="B15" s="544" t="s">
        <v>740</v>
      </c>
      <c r="C15" s="544" t="s">
        <v>714</v>
      </c>
      <c r="D15" s="544" t="s">
        <v>715</v>
      </c>
      <c r="E15" s="544" t="s">
        <v>716</v>
      </c>
      <c r="F15" s="561"/>
      <c r="G15" s="561"/>
      <c r="H15" s="549">
        <v>0</v>
      </c>
      <c r="I15" s="561">
        <v>12</v>
      </c>
      <c r="J15" s="561">
        <v>5725.5599999999995</v>
      </c>
      <c r="K15" s="549">
        <v>1</v>
      </c>
      <c r="L15" s="561">
        <v>12</v>
      </c>
      <c r="M15" s="562">
        <v>5725.5599999999995</v>
      </c>
    </row>
    <row r="16" spans="1:13" ht="14.4" customHeight="1" thickBot="1" x14ac:dyDescent="0.35">
      <c r="A16" s="551" t="s">
        <v>633</v>
      </c>
      <c r="B16" s="552" t="s">
        <v>741</v>
      </c>
      <c r="C16" s="552" t="s">
        <v>685</v>
      </c>
      <c r="D16" s="552" t="s">
        <v>686</v>
      </c>
      <c r="E16" s="552" t="s">
        <v>687</v>
      </c>
      <c r="F16" s="563"/>
      <c r="G16" s="563"/>
      <c r="H16" s="557">
        <v>0</v>
      </c>
      <c r="I16" s="563">
        <v>3</v>
      </c>
      <c r="J16" s="563">
        <v>1126.1600000000001</v>
      </c>
      <c r="K16" s="557">
        <v>1</v>
      </c>
      <c r="L16" s="563">
        <v>3</v>
      </c>
      <c r="M16" s="564">
        <v>1126.1600000000001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141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470</v>
      </c>
      <c r="B5" s="446" t="s">
        <v>471</v>
      </c>
      <c r="C5" s="447" t="s">
        <v>472</v>
      </c>
      <c r="D5" s="447" t="s">
        <v>472</v>
      </c>
      <c r="E5" s="447"/>
      <c r="F5" s="447" t="s">
        <v>472</v>
      </c>
      <c r="G5" s="447" t="s">
        <v>472</v>
      </c>
      <c r="H5" s="447" t="s">
        <v>472</v>
      </c>
      <c r="I5" s="448" t="s">
        <v>472</v>
      </c>
      <c r="J5" s="449" t="s">
        <v>69</v>
      </c>
    </row>
    <row r="6" spans="1:10" ht="14.4" customHeight="1" x14ac:dyDescent="0.3">
      <c r="A6" s="445" t="s">
        <v>470</v>
      </c>
      <c r="B6" s="446" t="s">
        <v>295</v>
      </c>
      <c r="C6" s="447">
        <v>1102.6277799999998</v>
      </c>
      <c r="D6" s="447">
        <v>1509.8455899999997</v>
      </c>
      <c r="E6" s="447"/>
      <c r="F6" s="447">
        <v>2068.5830400000009</v>
      </c>
      <c r="G6" s="447">
        <v>3264.8802721157585</v>
      </c>
      <c r="H6" s="447">
        <v>-1196.2972321157577</v>
      </c>
      <c r="I6" s="448">
        <v>0.63358618619710838</v>
      </c>
      <c r="J6" s="449" t="s">
        <v>1</v>
      </c>
    </row>
    <row r="7" spans="1:10" ht="14.4" customHeight="1" x14ac:dyDescent="0.3">
      <c r="A7" s="445" t="s">
        <v>470</v>
      </c>
      <c r="B7" s="446" t="s">
        <v>296</v>
      </c>
      <c r="C7" s="447">
        <v>87.521100000000018</v>
      </c>
      <c r="D7" s="447">
        <v>78.522279999999995</v>
      </c>
      <c r="E7" s="447"/>
      <c r="F7" s="447">
        <v>139.51705999999999</v>
      </c>
      <c r="G7" s="447">
        <v>102.40786570879001</v>
      </c>
      <c r="H7" s="447">
        <v>37.109194291209974</v>
      </c>
      <c r="I7" s="448">
        <v>1.3623666408275197</v>
      </c>
      <c r="J7" s="449" t="s">
        <v>1</v>
      </c>
    </row>
    <row r="8" spans="1:10" ht="14.4" customHeight="1" x14ac:dyDescent="0.3">
      <c r="A8" s="445" t="s">
        <v>470</v>
      </c>
      <c r="B8" s="446" t="s">
        <v>297</v>
      </c>
      <c r="C8" s="447">
        <v>22.84329</v>
      </c>
      <c r="D8" s="447">
        <v>18.093599999999</v>
      </c>
      <c r="E8" s="447"/>
      <c r="F8" s="447">
        <v>9.8120799999999999</v>
      </c>
      <c r="G8" s="447">
        <v>24.797801957882498</v>
      </c>
      <c r="H8" s="447">
        <v>-14.985721957882499</v>
      </c>
      <c r="I8" s="448">
        <v>0.39568345681061567</v>
      </c>
      <c r="J8" s="449" t="s">
        <v>1</v>
      </c>
    </row>
    <row r="9" spans="1:10" ht="14.4" customHeight="1" x14ac:dyDescent="0.3">
      <c r="A9" s="445" t="s">
        <v>470</v>
      </c>
      <c r="B9" s="446" t="s">
        <v>298</v>
      </c>
      <c r="C9" s="447">
        <v>47.101520000000001</v>
      </c>
      <c r="D9" s="447">
        <v>115.53095000000002</v>
      </c>
      <c r="E9" s="447"/>
      <c r="F9" s="447">
        <v>145.72569999999999</v>
      </c>
      <c r="G9" s="447">
        <v>237.84403789755584</v>
      </c>
      <c r="H9" s="447">
        <v>-92.118337897555847</v>
      </c>
      <c r="I9" s="448">
        <v>0.61269435756370294</v>
      </c>
      <c r="J9" s="449" t="s">
        <v>1</v>
      </c>
    </row>
    <row r="10" spans="1:10" ht="14.4" customHeight="1" x14ac:dyDescent="0.3">
      <c r="A10" s="445" t="s">
        <v>470</v>
      </c>
      <c r="B10" s="446" t="s">
        <v>299</v>
      </c>
      <c r="C10" s="447">
        <v>7.6899999999999996E-2</v>
      </c>
      <c r="D10" s="447" t="s">
        <v>472</v>
      </c>
      <c r="E10" s="447"/>
      <c r="F10" s="447">
        <v>8.1699999999999995E-2</v>
      </c>
      <c r="G10" s="447">
        <v>0</v>
      </c>
      <c r="H10" s="447">
        <v>8.1699999999999995E-2</v>
      </c>
      <c r="I10" s="448" t="s">
        <v>472</v>
      </c>
      <c r="J10" s="449" t="s">
        <v>1</v>
      </c>
    </row>
    <row r="11" spans="1:10" ht="14.4" customHeight="1" x14ac:dyDescent="0.3">
      <c r="A11" s="445" t="s">
        <v>470</v>
      </c>
      <c r="B11" s="446" t="s">
        <v>300</v>
      </c>
      <c r="C11" s="447">
        <v>11.624749999999997</v>
      </c>
      <c r="D11" s="447">
        <v>5.3472499999989997</v>
      </c>
      <c r="E11" s="447"/>
      <c r="F11" s="447">
        <v>5.8433200000000003</v>
      </c>
      <c r="G11" s="447">
        <v>13.641167968479166</v>
      </c>
      <c r="H11" s="447">
        <v>-7.7978479684791662</v>
      </c>
      <c r="I11" s="448">
        <v>0.42835921480493749</v>
      </c>
      <c r="J11" s="449" t="s">
        <v>1</v>
      </c>
    </row>
    <row r="12" spans="1:10" ht="14.4" customHeight="1" x14ac:dyDescent="0.3">
      <c r="A12" s="445" t="s">
        <v>470</v>
      </c>
      <c r="B12" s="446" t="s">
        <v>301</v>
      </c>
      <c r="C12" s="447">
        <v>10.257010000000001</v>
      </c>
      <c r="D12" s="447">
        <v>12.125839999998</v>
      </c>
      <c r="E12" s="447"/>
      <c r="F12" s="447">
        <v>10.26324</v>
      </c>
      <c r="G12" s="447">
        <v>25.969642448678336</v>
      </c>
      <c r="H12" s="447">
        <v>-15.706402448678336</v>
      </c>
      <c r="I12" s="448">
        <v>0.39520143645729411</v>
      </c>
      <c r="J12" s="449" t="s">
        <v>1</v>
      </c>
    </row>
    <row r="13" spans="1:10" ht="14.4" customHeight="1" x14ac:dyDescent="0.3">
      <c r="A13" s="445" t="s">
        <v>470</v>
      </c>
      <c r="B13" s="446" t="s">
        <v>473</v>
      </c>
      <c r="C13" s="447">
        <v>1282.0523499999997</v>
      </c>
      <c r="D13" s="447">
        <v>1739.4655099999957</v>
      </c>
      <c r="E13" s="447"/>
      <c r="F13" s="447">
        <v>2379.8261400000015</v>
      </c>
      <c r="G13" s="447">
        <v>3669.5407880971447</v>
      </c>
      <c r="H13" s="447">
        <v>-1289.7146480971433</v>
      </c>
      <c r="I13" s="448">
        <v>0.64853513761706139</v>
      </c>
      <c r="J13" s="449" t="s">
        <v>474</v>
      </c>
    </row>
    <row r="15" spans="1:10" ht="14.4" customHeight="1" x14ac:dyDescent="0.3">
      <c r="A15" s="445" t="s">
        <v>470</v>
      </c>
      <c r="B15" s="446" t="s">
        <v>471</v>
      </c>
      <c r="C15" s="447" t="s">
        <v>472</v>
      </c>
      <c r="D15" s="447" t="s">
        <v>472</v>
      </c>
      <c r="E15" s="447"/>
      <c r="F15" s="447" t="s">
        <v>472</v>
      </c>
      <c r="G15" s="447" t="s">
        <v>472</v>
      </c>
      <c r="H15" s="447" t="s">
        <v>472</v>
      </c>
      <c r="I15" s="448" t="s">
        <v>472</v>
      </c>
      <c r="J15" s="449" t="s">
        <v>69</v>
      </c>
    </row>
    <row r="16" spans="1:10" ht="14.4" customHeight="1" x14ac:dyDescent="0.3">
      <c r="A16" s="445" t="s">
        <v>480</v>
      </c>
      <c r="B16" s="446" t="s">
        <v>481</v>
      </c>
      <c r="C16" s="447" t="s">
        <v>472</v>
      </c>
      <c r="D16" s="447" t="s">
        <v>472</v>
      </c>
      <c r="E16" s="447"/>
      <c r="F16" s="447" t="s">
        <v>472</v>
      </c>
      <c r="G16" s="447" t="s">
        <v>472</v>
      </c>
      <c r="H16" s="447" t="s">
        <v>472</v>
      </c>
      <c r="I16" s="448" t="s">
        <v>472</v>
      </c>
      <c r="J16" s="449" t="s">
        <v>0</v>
      </c>
    </row>
    <row r="17" spans="1:10" ht="14.4" customHeight="1" x14ac:dyDescent="0.3">
      <c r="A17" s="445" t="s">
        <v>480</v>
      </c>
      <c r="B17" s="446" t="s">
        <v>295</v>
      </c>
      <c r="C17" s="447">
        <v>0</v>
      </c>
      <c r="D17" s="447">
        <v>5.8669200000000004</v>
      </c>
      <c r="E17" s="447"/>
      <c r="F17" s="447">
        <v>0</v>
      </c>
      <c r="G17" s="447">
        <v>4.8890948216999996</v>
      </c>
      <c r="H17" s="447">
        <v>-4.8890948216999996</v>
      </c>
      <c r="I17" s="448">
        <v>0</v>
      </c>
      <c r="J17" s="449" t="s">
        <v>1</v>
      </c>
    </row>
    <row r="18" spans="1:10" ht="14.4" customHeight="1" x14ac:dyDescent="0.3">
      <c r="A18" s="445" t="s">
        <v>480</v>
      </c>
      <c r="B18" s="446" t="s">
        <v>296</v>
      </c>
      <c r="C18" s="447">
        <v>3.08</v>
      </c>
      <c r="D18" s="447" t="s">
        <v>472</v>
      </c>
      <c r="E18" s="447"/>
      <c r="F18" s="447" t="s">
        <v>472</v>
      </c>
      <c r="G18" s="447" t="s">
        <v>472</v>
      </c>
      <c r="H18" s="447" t="s">
        <v>472</v>
      </c>
      <c r="I18" s="448" t="s">
        <v>472</v>
      </c>
      <c r="J18" s="449" t="s">
        <v>1</v>
      </c>
    </row>
    <row r="19" spans="1:10" ht="14.4" customHeight="1" x14ac:dyDescent="0.3">
      <c r="A19" s="445" t="s">
        <v>480</v>
      </c>
      <c r="B19" s="446" t="s">
        <v>297</v>
      </c>
      <c r="C19" s="447">
        <v>18.265629999999998</v>
      </c>
      <c r="D19" s="447">
        <v>15.712669999999999</v>
      </c>
      <c r="E19" s="447"/>
      <c r="F19" s="447">
        <v>7.2490899999999998</v>
      </c>
      <c r="G19" s="447">
        <v>17.528578783515833</v>
      </c>
      <c r="H19" s="447">
        <v>-10.279488783515834</v>
      </c>
      <c r="I19" s="448">
        <v>0.41355834317937767</v>
      </c>
      <c r="J19" s="449" t="s">
        <v>1</v>
      </c>
    </row>
    <row r="20" spans="1:10" ht="14.4" customHeight="1" x14ac:dyDescent="0.3">
      <c r="A20" s="445" t="s">
        <v>480</v>
      </c>
      <c r="B20" s="446" t="s">
        <v>298</v>
      </c>
      <c r="C20" s="447">
        <v>26.609580000000001</v>
      </c>
      <c r="D20" s="447">
        <v>24.845089999999999</v>
      </c>
      <c r="E20" s="447"/>
      <c r="F20" s="447">
        <v>15.18107</v>
      </c>
      <c r="G20" s="447">
        <v>29.217579892372498</v>
      </c>
      <c r="H20" s="447">
        <v>-14.036509892372498</v>
      </c>
      <c r="I20" s="448">
        <v>0.51958683970136588</v>
      </c>
      <c r="J20" s="449" t="s">
        <v>1</v>
      </c>
    </row>
    <row r="21" spans="1:10" ht="14.4" customHeight="1" x14ac:dyDescent="0.3">
      <c r="A21" s="445" t="s">
        <v>480</v>
      </c>
      <c r="B21" s="446" t="s">
        <v>299</v>
      </c>
      <c r="C21" s="447">
        <v>7.6899999999999996E-2</v>
      </c>
      <c r="D21" s="447" t="s">
        <v>472</v>
      </c>
      <c r="E21" s="447"/>
      <c r="F21" s="447">
        <v>8.1699999999999995E-2</v>
      </c>
      <c r="G21" s="447">
        <v>0</v>
      </c>
      <c r="H21" s="447">
        <v>8.1699999999999995E-2</v>
      </c>
      <c r="I21" s="448" t="s">
        <v>472</v>
      </c>
      <c r="J21" s="449" t="s">
        <v>1</v>
      </c>
    </row>
    <row r="22" spans="1:10" ht="14.4" customHeight="1" x14ac:dyDescent="0.3">
      <c r="A22" s="445" t="s">
        <v>480</v>
      </c>
      <c r="B22" s="446" t="s">
        <v>300</v>
      </c>
      <c r="C22" s="447">
        <v>11.190749999999998</v>
      </c>
      <c r="D22" s="447">
        <v>4.8392499999999998</v>
      </c>
      <c r="E22" s="447"/>
      <c r="F22" s="447">
        <v>5.35832</v>
      </c>
      <c r="G22" s="447">
        <v>11.463303112058334</v>
      </c>
      <c r="H22" s="447">
        <v>-6.104983112058334</v>
      </c>
      <c r="I22" s="448">
        <v>0.46743246232087704</v>
      </c>
      <c r="J22" s="449" t="s">
        <v>1</v>
      </c>
    </row>
    <row r="23" spans="1:10" ht="14.4" customHeight="1" x14ac:dyDescent="0.3">
      <c r="A23" s="445" t="s">
        <v>480</v>
      </c>
      <c r="B23" s="446" t="s">
        <v>301</v>
      </c>
      <c r="C23" s="447">
        <v>3.4010000000000002</v>
      </c>
      <c r="D23" s="447">
        <v>5.348839999999</v>
      </c>
      <c r="E23" s="447"/>
      <c r="F23" s="447">
        <v>3.7285999999999997</v>
      </c>
      <c r="G23" s="447">
        <v>5.9581678831825</v>
      </c>
      <c r="H23" s="447">
        <v>-2.2295678831825003</v>
      </c>
      <c r="I23" s="448">
        <v>0.62579639800421383</v>
      </c>
      <c r="J23" s="449" t="s">
        <v>1</v>
      </c>
    </row>
    <row r="24" spans="1:10" ht="14.4" customHeight="1" x14ac:dyDescent="0.3">
      <c r="A24" s="445" t="s">
        <v>480</v>
      </c>
      <c r="B24" s="446" t="s">
        <v>482</v>
      </c>
      <c r="C24" s="447">
        <v>62.623860000000001</v>
      </c>
      <c r="D24" s="447">
        <v>56.612769999998996</v>
      </c>
      <c r="E24" s="447"/>
      <c r="F24" s="447">
        <v>31.598780000000001</v>
      </c>
      <c r="G24" s="447">
        <v>69.056724492829161</v>
      </c>
      <c r="H24" s="447">
        <v>-37.457944492829157</v>
      </c>
      <c r="I24" s="448">
        <v>0.45757716184875252</v>
      </c>
      <c r="J24" s="449" t="s">
        <v>478</v>
      </c>
    </row>
    <row r="25" spans="1:10" ht="14.4" customHeight="1" x14ac:dyDescent="0.3">
      <c r="A25" s="445" t="s">
        <v>472</v>
      </c>
      <c r="B25" s="446" t="s">
        <v>472</v>
      </c>
      <c r="C25" s="447" t="s">
        <v>472</v>
      </c>
      <c r="D25" s="447" t="s">
        <v>472</v>
      </c>
      <c r="E25" s="447"/>
      <c r="F25" s="447" t="s">
        <v>472</v>
      </c>
      <c r="G25" s="447" t="s">
        <v>472</v>
      </c>
      <c r="H25" s="447" t="s">
        <v>472</v>
      </c>
      <c r="I25" s="448" t="s">
        <v>472</v>
      </c>
      <c r="J25" s="449" t="s">
        <v>479</v>
      </c>
    </row>
    <row r="26" spans="1:10" ht="14.4" customHeight="1" x14ac:dyDescent="0.3">
      <c r="A26" s="445" t="s">
        <v>483</v>
      </c>
      <c r="B26" s="446" t="s">
        <v>484</v>
      </c>
      <c r="C26" s="447" t="s">
        <v>472</v>
      </c>
      <c r="D26" s="447" t="s">
        <v>472</v>
      </c>
      <c r="E26" s="447"/>
      <c r="F26" s="447" t="s">
        <v>472</v>
      </c>
      <c r="G26" s="447" t="s">
        <v>472</v>
      </c>
      <c r="H26" s="447" t="s">
        <v>472</v>
      </c>
      <c r="I26" s="448" t="s">
        <v>472</v>
      </c>
      <c r="J26" s="449" t="s">
        <v>0</v>
      </c>
    </row>
    <row r="27" spans="1:10" ht="14.4" customHeight="1" x14ac:dyDescent="0.3">
      <c r="A27" s="445" t="s">
        <v>483</v>
      </c>
      <c r="B27" s="446" t="s">
        <v>295</v>
      </c>
      <c r="C27" s="447">
        <v>1102.6277799999998</v>
      </c>
      <c r="D27" s="447">
        <v>1503.9786699999997</v>
      </c>
      <c r="E27" s="447"/>
      <c r="F27" s="447">
        <v>2068.5830400000009</v>
      </c>
      <c r="G27" s="447">
        <v>3259.9911772940586</v>
      </c>
      <c r="H27" s="447">
        <v>-1191.4081372940577</v>
      </c>
      <c r="I27" s="448">
        <v>0.63453639212515267</v>
      </c>
      <c r="J27" s="449" t="s">
        <v>1</v>
      </c>
    </row>
    <row r="28" spans="1:10" ht="14.4" customHeight="1" x14ac:dyDescent="0.3">
      <c r="A28" s="445" t="s">
        <v>483</v>
      </c>
      <c r="B28" s="446" t="s">
        <v>296</v>
      </c>
      <c r="C28" s="447">
        <v>84.44110000000002</v>
      </c>
      <c r="D28" s="447">
        <v>78.522279999999995</v>
      </c>
      <c r="E28" s="447"/>
      <c r="F28" s="447">
        <v>139.51705999999999</v>
      </c>
      <c r="G28" s="447">
        <v>102.40786570879001</v>
      </c>
      <c r="H28" s="447">
        <v>37.109194291209974</v>
      </c>
      <c r="I28" s="448">
        <v>1.3623666408275197</v>
      </c>
      <c r="J28" s="449" t="s">
        <v>1</v>
      </c>
    </row>
    <row r="29" spans="1:10" ht="14.4" customHeight="1" x14ac:dyDescent="0.3">
      <c r="A29" s="445" t="s">
        <v>483</v>
      </c>
      <c r="B29" s="446" t="s">
        <v>297</v>
      </c>
      <c r="C29" s="447">
        <v>4.5776600000000007</v>
      </c>
      <c r="D29" s="447">
        <v>2.3809299999989997</v>
      </c>
      <c r="E29" s="447"/>
      <c r="F29" s="447">
        <v>2.5629899999999997</v>
      </c>
      <c r="G29" s="447">
        <v>7.2692231743666671</v>
      </c>
      <c r="H29" s="447">
        <v>-4.7062331743666679</v>
      </c>
      <c r="I29" s="448">
        <v>0.35258100329589903</v>
      </c>
      <c r="J29" s="449" t="s">
        <v>1</v>
      </c>
    </row>
    <row r="30" spans="1:10" ht="14.4" customHeight="1" x14ac:dyDescent="0.3">
      <c r="A30" s="445" t="s">
        <v>483</v>
      </c>
      <c r="B30" s="446" t="s">
        <v>298</v>
      </c>
      <c r="C30" s="447">
        <v>20.49194</v>
      </c>
      <c r="D30" s="447">
        <v>90.685860000000019</v>
      </c>
      <c r="E30" s="447"/>
      <c r="F30" s="447">
        <v>130.54462999999998</v>
      </c>
      <c r="G30" s="447">
        <v>208.62645800518334</v>
      </c>
      <c r="H30" s="447">
        <v>-78.081828005183354</v>
      </c>
      <c r="I30" s="448">
        <v>0.62573381750437707</v>
      </c>
      <c r="J30" s="449" t="s">
        <v>1</v>
      </c>
    </row>
    <row r="31" spans="1:10" ht="14.4" customHeight="1" x14ac:dyDescent="0.3">
      <c r="A31" s="445" t="s">
        <v>483</v>
      </c>
      <c r="B31" s="446" t="s">
        <v>300</v>
      </c>
      <c r="C31" s="447">
        <v>0.434</v>
      </c>
      <c r="D31" s="447">
        <v>0.50799999999900003</v>
      </c>
      <c r="E31" s="447"/>
      <c r="F31" s="447">
        <v>0.48499999999999999</v>
      </c>
      <c r="G31" s="447">
        <v>2.1778648564208334</v>
      </c>
      <c r="H31" s="447">
        <v>-1.6928648564208335</v>
      </c>
      <c r="I31" s="448">
        <v>0.22269517714568532</v>
      </c>
      <c r="J31" s="449" t="s">
        <v>1</v>
      </c>
    </row>
    <row r="32" spans="1:10" ht="14.4" customHeight="1" x14ac:dyDescent="0.3">
      <c r="A32" s="445" t="s">
        <v>483</v>
      </c>
      <c r="B32" s="446" t="s">
        <v>301</v>
      </c>
      <c r="C32" s="447">
        <v>6.8560100000000004</v>
      </c>
      <c r="D32" s="447">
        <v>6.7769999999990009</v>
      </c>
      <c r="E32" s="447"/>
      <c r="F32" s="447">
        <v>6.5346399999999996</v>
      </c>
      <c r="G32" s="447">
        <v>20.011474565495835</v>
      </c>
      <c r="H32" s="447">
        <v>-13.476834565495835</v>
      </c>
      <c r="I32" s="448">
        <v>0.32654465210010813</v>
      </c>
      <c r="J32" s="449" t="s">
        <v>1</v>
      </c>
    </row>
    <row r="33" spans="1:10" ht="14.4" customHeight="1" x14ac:dyDescent="0.3">
      <c r="A33" s="445" t="s">
        <v>483</v>
      </c>
      <c r="B33" s="446" t="s">
        <v>485</v>
      </c>
      <c r="C33" s="447">
        <v>1219.4284899999996</v>
      </c>
      <c r="D33" s="447">
        <v>1682.8527399999964</v>
      </c>
      <c r="E33" s="447"/>
      <c r="F33" s="447">
        <v>2348.2273600000008</v>
      </c>
      <c r="G33" s="447">
        <v>3600.4840636043155</v>
      </c>
      <c r="H33" s="447">
        <v>-1252.2567036043147</v>
      </c>
      <c r="I33" s="448">
        <v>0.65219768189982619</v>
      </c>
      <c r="J33" s="449" t="s">
        <v>478</v>
      </c>
    </row>
    <row r="34" spans="1:10" ht="14.4" customHeight="1" x14ac:dyDescent="0.3">
      <c r="A34" s="445" t="s">
        <v>472</v>
      </c>
      <c r="B34" s="446" t="s">
        <v>472</v>
      </c>
      <c r="C34" s="447" t="s">
        <v>472</v>
      </c>
      <c r="D34" s="447" t="s">
        <v>472</v>
      </c>
      <c r="E34" s="447"/>
      <c r="F34" s="447" t="s">
        <v>472</v>
      </c>
      <c r="G34" s="447" t="s">
        <v>472</v>
      </c>
      <c r="H34" s="447" t="s">
        <v>472</v>
      </c>
      <c r="I34" s="448" t="s">
        <v>472</v>
      </c>
      <c r="J34" s="449" t="s">
        <v>479</v>
      </c>
    </row>
    <row r="35" spans="1:10" ht="14.4" customHeight="1" x14ac:dyDescent="0.3">
      <c r="A35" s="445" t="s">
        <v>470</v>
      </c>
      <c r="B35" s="446" t="s">
        <v>473</v>
      </c>
      <c r="C35" s="447">
        <v>1282.0523499999997</v>
      </c>
      <c r="D35" s="447">
        <v>1739.4655099999954</v>
      </c>
      <c r="E35" s="447"/>
      <c r="F35" s="447">
        <v>2379.8261400000006</v>
      </c>
      <c r="G35" s="447">
        <v>3669.5407880971447</v>
      </c>
      <c r="H35" s="447">
        <v>-1289.7146480971442</v>
      </c>
      <c r="I35" s="448">
        <v>0.64853513761706105</v>
      </c>
      <c r="J35" s="449" t="s">
        <v>474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1179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129</v>
      </c>
      <c r="I3" s="98">
        <f>IF(J3&lt;&gt;0,K3/J3,0)</f>
        <v>14.798666534037993</v>
      </c>
      <c r="J3" s="98">
        <f>SUBTOTAL(9,J5:J1048576)</f>
        <v>161303</v>
      </c>
      <c r="K3" s="99">
        <f>SUBTOTAL(9,K5:K1048576)</f>
        <v>2387069.3079399304</v>
      </c>
    </row>
    <row r="4" spans="1:11" s="209" customFormat="1" ht="14.4" customHeight="1" thickBot="1" x14ac:dyDescent="0.35">
      <c r="A4" s="572" t="s">
        <v>4</v>
      </c>
      <c r="B4" s="573" t="s">
        <v>5</v>
      </c>
      <c r="C4" s="573" t="s">
        <v>0</v>
      </c>
      <c r="D4" s="573" t="s">
        <v>6</v>
      </c>
      <c r="E4" s="573" t="s">
        <v>7</v>
      </c>
      <c r="F4" s="573" t="s">
        <v>1</v>
      </c>
      <c r="G4" s="573" t="s">
        <v>71</v>
      </c>
      <c r="H4" s="452" t="s">
        <v>11</v>
      </c>
      <c r="I4" s="453" t="s">
        <v>144</v>
      </c>
      <c r="J4" s="453" t="s">
        <v>13</v>
      </c>
      <c r="K4" s="454" t="s">
        <v>161</v>
      </c>
    </row>
    <row r="5" spans="1:11" ht="14.4" customHeight="1" x14ac:dyDescent="0.3">
      <c r="A5" s="536" t="s">
        <v>470</v>
      </c>
      <c r="B5" s="537" t="s">
        <v>616</v>
      </c>
      <c r="C5" s="540" t="s">
        <v>480</v>
      </c>
      <c r="D5" s="574" t="s">
        <v>617</v>
      </c>
      <c r="E5" s="540" t="s">
        <v>1165</v>
      </c>
      <c r="F5" s="574" t="s">
        <v>1166</v>
      </c>
      <c r="G5" s="540" t="s">
        <v>743</v>
      </c>
      <c r="H5" s="540" t="s">
        <v>744</v>
      </c>
      <c r="I5" s="116">
        <v>260.3</v>
      </c>
      <c r="J5" s="116">
        <v>8</v>
      </c>
      <c r="K5" s="560">
        <v>2082.4</v>
      </c>
    </row>
    <row r="6" spans="1:11" ht="14.4" customHeight="1" x14ac:dyDescent="0.3">
      <c r="A6" s="543" t="s">
        <v>470</v>
      </c>
      <c r="B6" s="544" t="s">
        <v>616</v>
      </c>
      <c r="C6" s="547" t="s">
        <v>480</v>
      </c>
      <c r="D6" s="575" t="s">
        <v>617</v>
      </c>
      <c r="E6" s="547" t="s">
        <v>1165</v>
      </c>
      <c r="F6" s="575" t="s">
        <v>1166</v>
      </c>
      <c r="G6" s="547" t="s">
        <v>745</v>
      </c>
      <c r="H6" s="547" t="s">
        <v>746</v>
      </c>
      <c r="I6" s="561">
        <v>4.3</v>
      </c>
      <c r="J6" s="561">
        <v>72</v>
      </c>
      <c r="K6" s="562">
        <v>309.60000000000002</v>
      </c>
    </row>
    <row r="7" spans="1:11" ht="14.4" customHeight="1" x14ac:dyDescent="0.3">
      <c r="A7" s="543" t="s">
        <v>470</v>
      </c>
      <c r="B7" s="544" t="s">
        <v>616</v>
      </c>
      <c r="C7" s="547" t="s">
        <v>480</v>
      </c>
      <c r="D7" s="575" t="s">
        <v>617</v>
      </c>
      <c r="E7" s="547" t="s">
        <v>1165</v>
      </c>
      <c r="F7" s="575" t="s">
        <v>1166</v>
      </c>
      <c r="G7" s="547" t="s">
        <v>747</v>
      </c>
      <c r="H7" s="547" t="s">
        <v>748</v>
      </c>
      <c r="I7" s="561">
        <v>8.5299999999999994</v>
      </c>
      <c r="J7" s="561">
        <v>1</v>
      </c>
      <c r="K7" s="562">
        <v>8.5299999999999994</v>
      </c>
    </row>
    <row r="8" spans="1:11" ht="14.4" customHeight="1" x14ac:dyDescent="0.3">
      <c r="A8" s="543" t="s">
        <v>470</v>
      </c>
      <c r="B8" s="544" t="s">
        <v>616</v>
      </c>
      <c r="C8" s="547" t="s">
        <v>480</v>
      </c>
      <c r="D8" s="575" t="s">
        <v>617</v>
      </c>
      <c r="E8" s="547" t="s">
        <v>1165</v>
      </c>
      <c r="F8" s="575" t="s">
        <v>1166</v>
      </c>
      <c r="G8" s="547" t="s">
        <v>749</v>
      </c>
      <c r="H8" s="547" t="s">
        <v>750</v>
      </c>
      <c r="I8" s="561">
        <v>27.39714285714286</v>
      </c>
      <c r="J8" s="561">
        <v>53</v>
      </c>
      <c r="K8" s="562">
        <v>1452.03</v>
      </c>
    </row>
    <row r="9" spans="1:11" ht="14.4" customHeight="1" x14ac:dyDescent="0.3">
      <c r="A9" s="543" t="s">
        <v>470</v>
      </c>
      <c r="B9" s="544" t="s">
        <v>616</v>
      </c>
      <c r="C9" s="547" t="s">
        <v>480</v>
      </c>
      <c r="D9" s="575" t="s">
        <v>617</v>
      </c>
      <c r="E9" s="547" t="s">
        <v>1165</v>
      </c>
      <c r="F9" s="575" t="s">
        <v>1166</v>
      </c>
      <c r="G9" s="547" t="s">
        <v>751</v>
      </c>
      <c r="H9" s="547" t="s">
        <v>752</v>
      </c>
      <c r="I9" s="561">
        <v>41.542499999999997</v>
      </c>
      <c r="J9" s="561">
        <v>65</v>
      </c>
      <c r="K9" s="562">
        <v>2700.1500000000005</v>
      </c>
    </row>
    <row r="10" spans="1:11" ht="14.4" customHeight="1" x14ac:dyDescent="0.3">
      <c r="A10" s="543" t="s">
        <v>470</v>
      </c>
      <c r="B10" s="544" t="s">
        <v>616</v>
      </c>
      <c r="C10" s="547" t="s">
        <v>480</v>
      </c>
      <c r="D10" s="575" t="s">
        <v>617</v>
      </c>
      <c r="E10" s="547" t="s">
        <v>1165</v>
      </c>
      <c r="F10" s="575" t="s">
        <v>1166</v>
      </c>
      <c r="G10" s="547" t="s">
        <v>753</v>
      </c>
      <c r="H10" s="547" t="s">
        <v>754</v>
      </c>
      <c r="I10" s="561">
        <v>8.58</v>
      </c>
      <c r="J10" s="561">
        <v>24</v>
      </c>
      <c r="K10" s="562">
        <v>205.92</v>
      </c>
    </row>
    <row r="11" spans="1:11" ht="14.4" customHeight="1" x14ac:dyDescent="0.3">
      <c r="A11" s="543" t="s">
        <v>470</v>
      </c>
      <c r="B11" s="544" t="s">
        <v>616</v>
      </c>
      <c r="C11" s="547" t="s">
        <v>480</v>
      </c>
      <c r="D11" s="575" t="s">
        <v>617</v>
      </c>
      <c r="E11" s="547" t="s">
        <v>1165</v>
      </c>
      <c r="F11" s="575" t="s">
        <v>1166</v>
      </c>
      <c r="G11" s="547" t="s">
        <v>755</v>
      </c>
      <c r="H11" s="547" t="s">
        <v>756</v>
      </c>
      <c r="I11" s="561">
        <v>13.01</v>
      </c>
      <c r="J11" s="561">
        <v>1</v>
      </c>
      <c r="K11" s="562">
        <v>13.01</v>
      </c>
    </row>
    <row r="12" spans="1:11" ht="14.4" customHeight="1" x14ac:dyDescent="0.3">
      <c r="A12" s="543" t="s">
        <v>470</v>
      </c>
      <c r="B12" s="544" t="s">
        <v>616</v>
      </c>
      <c r="C12" s="547" t="s">
        <v>480</v>
      </c>
      <c r="D12" s="575" t="s">
        <v>617</v>
      </c>
      <c r="E12" s="547" t="s">
        <v>1165</v>
      </c>
      <c r="F12" s="575" t="s">
        <v>1166</v>
      </c>
      <c r="G12" s="547" t="s">
        <v>757</v>
      </c>
      <c r="H12" s="547" t="s">
        <v>758</v>
      </c>
      <c r="I12" s="561">
        <v>28.139999999999997</v>
      </c>
      <c r="J12" s="561">
        <v>14</v>
      </c>
      <c r="K12" s="562">
        <v>393.96</v>
      </c>
    </row>
    <row r="13" spans="1:11" ht="14.4" customHeight="1" x14ac:dyDescent="0.3">
      <c r="A13" s="543" t="s">
        <v>470</v>
      </c>
      <c r="B13" s="544" t="s">
        <v>616</v>
      </c>
      <c r="C13" s="547" t="s">
        <v>480</v>
      </c>
      <c r="D13" s="575" t="s">
        <v>617</v>
      </c>
      <c r="E13" s="547" t="s">
        <v>1165</v>
      </c>
      <c r="F13" s="575" t="s">
        <v>1166</v>
      </c>
      <c r="G13" s="547" t="s">
        <v>759</v>
      </c>
      <c r="H13" s="547" t="s">
        <v>760</v>
      </c>
      <c r="I13" s="561">
        <v>0.31</v>
      </c>
      <c r="J13" s="561">
        <v>25</v>
      </c>
      <c r="K13" s="562">
        <v>7.75</v>
      </c>
    </row>
    <row r="14" spans="1:11" ht="14.4" customHeight="1" x14ac:dyDescent="0.3">
      <c r="A14" s="543" t="s">
        <v>470</v>
      </c>
      <c r="B14" s="544" t="s">
        <v>616</v>
      </c>
      <c r="C14" s="547" t="s">
        <v>480</v>
      </c>
      <c r="D14" s="575" t="s">
        <v>617</v>
      </c>
      <c r="E14" s="547" t="s">
        <v>1165</v>
      </c>
      <c r="F14" s="575" t="s">
        <v>1166</v>
      </c>
      <c r="G14" s="547" t="s">
        <v>761</v>
      </c>
      <c r="H14" s="547" t="s">
        <v>762</v>
      </c>
      <c r="I14" s="561">
        <v>11.73</v>
      </c>
      <c r="J14" s="561">
        <v>2</v>
      </c>
      <c r="K14" s="562">
        <v>23.47</v>
      </c>
    </row>
    <row r="15" spans="1:11" ht="14.4" customHeight="1" x14ac:dyDescent="0.3">
      <c r="A15" s="543" t="s">
        <v>470</v>
      </c>
      <c r="B15" s="544" t="s">
        <v>616</v>
      </c>
      <c r="C15" s="547" t="s">
        <v>480</v>
      </c>
      <c r="D15" s="575" t="s">
        <v>617</v>
      </c>
      <c r="E15" s="547" t="s">
        <v>1165</v>
      </c>
      <c r="F15" s="575" t="s">
        <v>1166</v>
      </c>
      <c r="G15" s="547" t="s">
        <v>763</v>
      </c>
      <c r="H15" s="547" t="s">
        <v>764</v>
      </c>
      <c r="I15" s="561">
        <v>14.08</v>
      </c>
      <c r="J15" s="561">
        <v>1</v>
      </c>
      <c r="K15" s="562">
        <v>14.08</v>
      </c>
    </row>
    <row r="16" spans="1:11" ht="14.4" customHeight="1" x14ac:dyDescent="0.3">
      <c r="A16" s="543" t="s">
        <v>470</v>
      </c>
      <c r="B16" s="544" t="s">
        <v>616</v>
      </c>
      <c r="C16" s="547" t="s">
        <v>480</v>
      </c>
      <c r="D16" s="575" t="s">
        <v>617</v>
      </c>
      <c r="E16" s="547" t="s">
        <v>1165</v>
      </c>
      <c r="F16" s="575" t="s">
        <v>1166</v>
      </c>
      <c r="G16" s="547" t="s">
        <v>765</v>
      </c>
      <c r="H16" s="547" t="s">
        <v>766</v>
      </c>
      <c r="I16" s="561">
        <v>2.5449999999999999</v>
      </c>
      <c r="J16" s="561">
        <v>15</v>
      </c>
      <c r="K16" s="562">
        <v>38.19</v>
      </c>
    </row>
    <row r="17" spans="1:11" ht="14.4" customHeight="1" x14ac:dyDescent="0.3">
      <c r="A17" s="543" t="s">
        <v>470</v>
      </c>
      <c r="B17" s="544" t="s">
        <v>616</v>
      </c>
      <c r="C17" s="547" t="s">
        <v>480</v>
      </c>
      <c r="D17" s="575" t="s">
        <v>617</v>
      </c>
      <c r="E17" s="547" t="s">
        <v>1167</v>
      </c>
      <c r="F17" s="575" t="s">
        <v>1168</v>
      </c>
      <c r="G17" s="547" t="s">
        <v>767</v>
      </c>
      <c r="H17" s="547" t="s">
        <v>768</v>
      </c>
      <c r="I17" s="561">
        <v>1.68</v>
      </c>
      <c r="J17" s="561">
        <v>100</v>
      </c>
      <c r="K17" s="562">
        <v>168</v>
      </c>
    </row>
    <row r="18" spans="1:11" ht="14.4" customHeight="1" x14ac:dyDescent="0.3">
      <c r="A18" s="543" t="s">
        <v>470</v>
      </c>
      <c r="B18" s="544" t="s">
        <v>616</v>
      </c>
      <c r="C18" s="547" t="s">
        <v>480</v>
      </c>
      <c r="D18" s="575" t="s">
        <v>617</v>
      </c>
      <c r="E18" s="547" t="s">
        <v>1167</v>
      </c>
      <c r="F18" s="575" t="s">
        <v>1168</v>
      </c>
      <c r="G18" s="547" t="s">
        <v>769</v>
      </c>
      <c r="H18" s="547" t="s">
        <v>770</v>
      </c>
      <c r="I18" s="561">
        <v>68.510000000000005</v>
      </c>
      <c r="J18" s="561">
        <v>2</v>
      </c>
      <c r="K18" s="562">
        <v>137.02000000000001</v>
      </c>
    </row>
    <row r="19" spans="1:11" ht="14.4" customHeight="1" x14ac:dyDescent="0.3">
      <c r="A19" s="543" t="s">
        <v>470</v>
      </c>
      <c r="B19" s="544" t="s">
        <v>616</v>
      </c>
      <c r="C19" s="547" t="s">
        <v>480</v>
      </c>
      <c r="D19" s="575" t="s">
        <v>617</v>
      </c>
      <c r="E19" s="547" t="s">
        <v>1167</v>
      </c>
      <c r="F19" s="575" t="s">
        <v>1168</v>
      </c>
      <c r="G19" s="547" t="s">
        <v>771</v>
      </c>
      <c r="H19" s="547" t="s">
        <v>772</v>
      </c>
      <c r="I19" s="561">
        <v>94.38</v>
      </c>
      <c r="J19" s="561">
        <v>2</v>
      </c>
      <c r="K19" s="562">
        <v>188.76</v>
      </c>
    </row>
    <row r="20" spans="1:11" ht="14.4" customHeight="1" x14ac:dyDescent="0.3">
      <c r="A20" s="543" t="s">
        <v>470</v>
      </c>
      <c r="B20" s="544" t="s">
        <v>616</v>
      </c>
      <c r="C20" s="547" t="s">
        <v>480</v>
      </c>
      <c r="D20" s="575" t="s">
        <v>617</v>
      </c>
      <c r="E20" s="547" t="s">
        <v>1167</v>
      </c>
      <c r="F20" s="575" t="s">
        <v>1168</v>
      </c>
      <c r="G20" s="547" t="s">
        <v>773</v>
      </c>
      <c r="H20" s="547" t="s">
        <v>774</v>
      </c>
      <c r="I20" s="561">
        <v>2.37</v>
      </c>
      <c r="J20" s="561">
        <v>45</v>
      </c>
      <c r="K20" s="562">
        <v>106.65</v>
      </c>
    </row>
    <row r="21" spans="1:11" ht="14.4" customHeight="1" x14ac:dyDescent="0.3">
      <c r="A21" s="543" t="s">
        <v>470</v>
      </c>
      <c r="B21" s="544" t="s">
        <v>616</v>
      </c>
      <c r="C21" s="547" t="s">
        <v>480</v>
      </c>
      <c r="D21" s="575" t="s">
        <v>617</v>
      </c>
      <c r="E21" s="547" t="s">
        <v>1167</v>
      </c>
      <c r="F21" s="575" t="s">
        <v>1168</v>
      </c>
      <c r="G21" s="547" t="s">
        <v>775</v>
      </c>
      <c r="H21" s="547" t="s">
        <v>776</v>
      </c>
      <c r="I21" s="561">
        <v>1.8399999999999999</v>
      </c>
      <c r="J21" s="561">
        <v>40</v>
      </c>
      <c r="K21" s="562">
        <v>73.599999999999994</v>
      </c>
    </row>
    <row r="22" spans="1:11" ht="14.4" customHeight="1" x14ac:dyDescent="0.3">
      <c r="A22" s="543" t="s">
        <v>470</v>
      </c>
      <c r="B22" s="544" t="s">
        <v>616</v>
      </c>
      <c r="C22" s="547" t="s">
        <v>480</v>
      </c>
      <c r="D22" s="575" t="s">
        <v>617</v>
      </c>
      <c r="E22" s="547" t="s">
        <v>1167</v>
      </c>
      <c r="F22" s="575" t="s">
        <v>1168</v>
      </c>
      <c r="G22" s="547" t="s">
        <v>777</v>
      </c>
      <c r="H22" s="547" t="s">
        <v>778</v>
      </c>
      <c r="I22" s="561">
        <v>1.9112499999999999</v>
      </c>
      <c r="J22" s="561">
        <v>1400</v>
      </c>
      <c r="K22" s="562">
        <v>2676</v>
      </c>
    </row>
    <row r="23" spans="1:11" ht="14.4" customHeight="1" x14ac:dyDescent="0.3">
      <c r="A23" s="543" t="s">
        <v>470</v>
      </c>
      <c r="B23" s="544" t="s">
        <v>616</v>
      </c>
      <c r="C23" s="547" t="s">
        <v>480</v>
      </c>
      <c r="D23" s="575" t="s">
        <v>617</v>
      </c>
      <c r="E23" s="547" t="s">
        <v>1167</v>
      </c>
      <c r="F23" s="575" t="s">
        <v>1168</v>
      </c>
      <c r="G23" s="547" t="s">
        <v>779</v>
      </c>
      <c r="H23" s="547" t="s">
        <v>780</v>
      </c>
      <c r="I23" s="561">
        <v>2.79</v>
      </c>
      <c r="J23" s="561">
        <v>50</v>
      </c>
      <c r="K23" s="562">
        <v>139.5</v>
      </c>
    </row>
    <row r="24" spans="1:11" ht="14.4" customHeight="1" x14ac:dyDescent="0.3">
      <c r="A24" s="543" t="s">
        <v>470</v>
      </c>
      <c r="B24" s="544" t="s">
        <v>616</v>
      </c>
      <c r="C24" s="547" t="s">
        <v>480</v>
      </c>
      <c r="D24" s="575" t="s">
        <v>617</v>
      </c>
      <c r="E24" s="547" t="s">
        <v>1167</v>
      </c>
      <c r="F24" s="575" t="s">
        <v>1168</v>
      </c>
      <c r="G24" s="547" t="s">
        <v>781</v>
      </c>
      <c r="H24" s="547" t="s">
        <v>782</v>
      </c>
      <c r="I24" s="561">
        <v>1.77</v>
      </c>
      <c r="J24" s="561">
        <v>50</v>
      </c>
      <c r="K24" s="562">
        <v>88.5</v>
      </c>
    </row>
    <row r="25" spans="1:11" ht="14.4" customHeight="1" x14ac:dyDescent="0.3">
      <c r="A25" s="543" t="s">
        <v>470</v>
      </c>
      <c r="B25" s="544" t="s">
        <v>616</v>
      </c>
      <c r="C25" s="547" t="s">
        <v>480</v>
      </c>
      <c r="D25" s="575" t="s">
        <v>617</v>
      </c>
      <c r="E25" s="547" t="s">
        <v>1167</v>
      </c>
      <c r="F25" s="575" t="s">
        <v>1168</v>
      </c>
      <c r="G25" s="547" t="s">
        <v>783</v>
      </c>
      <c r="H25" s="547" t="s">
        <v>784</v>
      </c>
      <c r="I25" s="561">
        <v>1.77</v>
      </c>
      <c r="J25" s="561">
        <v>100</v>
      </c>
      <c r="K25" s="562">
        <v>177</v>
      </c>
    </row>
    <row r="26" spans="1:11" ht="14.4" customHeight="1" x14ac:dyDescent="0.3">
      <c r="A26" s="543" t="s">
        <v>470</v>
      </c>
      <c r="B26" s="544" t="s">
        <v>616</v>
      </c>
      <c r="C26" s="547" t="s">
        <v>480</v>
      </c>
      <c r="D26" s="575" t="s">
        <v>617</v>
      </c>
      <c r="E26" s="547" t="s">
        <v>1167</v>
      </c>
      <c r="F26" s="575" t="s">
        <v>1168</v>
      </c>
      <c r="G26" s="547" t="s">
        <v>785</v>
      </c>
      <c r="H26" s="547" t="s">
        <v>786</v>
      </c>
      <c r="I26" s="561">
        <v>2.4325000000000001</v>
      </c>
      <c r="J26" s="561">
        <v>350</v>
      </c>
      <c r="K26" s="562">
        <v>851.5</v>
      </c>
    </row>
    <row r="27" spans="1:11" ht="14.4" customHeight="1" x14ac:dyDescent="0.3">
      <c r="A27" s="543" t="s">
        <v>470</v>
      </c>
      <c r="B27" s="544" t="s">
        <v>616</v>
      </c>
      <c r="C27" s="547" t="s">
        <v>480</v>
      </c>
      <c r="D27" s="575" t="s">
        <v>617</v>
      </c>
      <c r="E27" s="547" t="s">
        <v>1167</v>
      </c>
      <c r="F27" s="575" t="s">
        <v>1168</v>
      </c>
      <c r="G27" s="547" t="s">
        <v>787</v>
      </c>
      <c r="H27" s="547" t="s">
        <v>788</v>
      </c>
      <c r="I27" s="561">
        <v>1.2999999999999998E-2</v>
      </c>
      <c r="J27" s="561">
        <v>3500</v>
      </c>
      <c r="K27" s="562">
        <v>47</v>
      </c>
    </row>
    <row r="28" spans="1:11" ht="14.4" customHeight="1" x14ac:dyDescent="0.3">
      <c r="A28" s="543" t="s">
        <v>470</v>
      </c>
      <c r="B28" s="544" t="s">
        <v>616</v>
      </c>
      <c r="C28" s="547" t="s">
        <v>480</v>
      </c>
      <c r="D28" s="575" t="s">
        <v>617</v>
      </c>
      <c r="E28" s="547" t="s">
        <v>1167</v>
      </c>
      <c r="F28" s="575" t="s">
        <v>1168</v>
      </c>
      <c r="G28" s="547" t="s">
        <v>789</v>
      </c>
      <c r="H28" s="547" t="s">
        <v>790</v>
      </c>
      <c r="I28" s="561">
        <v>2</v>
      </c>
      <c r="J28" s="561">
        <v>20</v>
      </c>
      <c r="K28" s="562">
        <v>40</v>
      </c>
    </row>
    <row r="29" spans="1:11" ht="14.4" customHeight="1" x14ac:dyDescent="0.3">
      <c r="A29" s="543" t="s">
        <v>470</v>
      </c>
      <c r="B29" s="544" t="s">
        <v>616</v>
      </c>
      <c r="C29" s="547" t="s">
        <v>480</v>
      </c>
      <c r="D29" s="575" t="s">
        <v>617</v>
      </c>
      <c r="E29" s="547" t="s">
        <v>1167</v>
      </c>
      <c r="F29" s="575" t="s">
        <v>1168</v>
      </c>
      <c r="G29" s="547" t="s">
        <v>791</v>
      </c>
      <c r="H29" s="547" t="s">
        <v>792</v>
      </c>
      <c r="I29" s="561">
        <v>2.0550000000000002</v>
      </c>
      <c r="J29" s="561">
        <v>30</v>
      </c>
      <c r="K29" s="562">
        <v>62.3</v>
      </c>
    </row>
    <row r="30" spans="1:11" ht="14.4" customHeight="1" x14ac:dyDescent="0.3">
      <c r="A30" s="543" t="s">
        <v>470</v>
      </c>
      <c r="B30" s="544" t="s">
        <v>616</v>
      </c>
      <c r="C30" s="547" t="s">
        <v>480</v>
      </c>
      <c r="D30" s="575" t="s">
        <v>617</v>
      </c>
      <c r="E30" s="547" t="s">
        <v>1167</v>
      </c>
      <c r="F30" s="575" t="s">
        <v>1168</v>
      </c>
      <c r="G30" s="547" t="s">
        <v>793</v>
      </c>
      <c r="H30" s="547" t="s">
        <v>794</v>
      </c>
      <c r="I30" s="561">
        <v>2.4085714285714284</v>
      </c>
      <c r="J30" s="561">
        <v>1500</v>
      </c>
      <c r="K30" s="562">
        <v>3612</v>
      </c>
    </row>
    <row r="31" spans="1:11" ht="14.4" customHeight="1" x14ac:dyDescent="0.3">
      <c r="A31" s="543" t="s">
        <v>470</v>
      </c>
      <c r="B31" s="544" t="s">
        <v>616</v>
      </c>
      <c r="C31" s="547" t="s">
        <v>480</v>
      </c>
      <c r="D31" s="575" t="s">
        <v>617</v>
      </c>
      <c r="E31" s="547" t="s">
        <v>1167</v>
      </c>
      <c r="F31" s="575" t="s">
        <v>1168</v>
      </c>
      <c r="G31" s="547" t="s">
        <v>795</v>
      </c>
      <c r="H31" s="547" t="s">
        <v>796</v>
      </c>
      <c r="I31" s="561">
        <v>1.63</v>
      </c>
      <c r="J31" s="561">
        <v>450</v>
      </c>
      <c r="K31" s="562">
        <v>733.5</v>
      </c>
    </row>
    <row r="32" spans="1:11" ht="14.4" customHeight="1" x14ac:dyDescent="0.3">
      <c r="A32" s="543" t="s">
        <v>470</v>
      </c>
      <c r="B32" s="544" t="s">
        <v>616</v>
      </c>
      <c r="C32" s="547" t="s">
        <v>480</v>
      </c>
      <c r="D32" s="575" t="s">
        <v>617</v>
      </c>
      <c r="E32" s="547" t="s">
        <v>1167</v>
      </c>
      <c r="F32" s="575" t="s">
        <v>1168</v>
      </c>
      <c r="G32" s="547" t="s">
        <v>797</v>
      </c>
      <c r="H32" s="547" t="s">
        <v>798</v>
      </c>
      <c r="I32" s="561">
        <v>126.99</v>
      </c>
      <c r="J32" s="561">
        <v>1</v>
      </c>
      <c r="K32" s="562">
        <v>126.99</v>
      </c>
    </row>
    <row r="33" spans="1:11" ht="14.4" customHeight="1" x14ac:dyDescent="0.3">
      <c r="A33" s="543" t="s">
        <v>470</v>
      </c>
      <c r="B33" s="544" t="s">
        <v>616</v>
      </c>
      <c r="C33" s="547" t="s">
        <v>480</v>
      </c>
      <c r="D33" s="575" t="s">
        <v>617</v>
      </c>
      <c r="E33" s="547" t="s">
        <v>1167</v>
      </c>
      <c r="F33" s="575" t="s">
        <v>1168</v>
      </c>
      <c r="G33" s="547" t="s">
        <v>799</v>
      </c>
      <c r="H33" s="547" t="s">
        <v>800</v>
      </c>
      <c r="I33" s="561">
        <v>15.00375</v>
      </c>
      <c r="J33" s="561">
        <v>140</v>
      </c>
      <c r="K33" s="562">
        <v>2100.5500000000002</v>
      </c>
    </row>
    <row r="34" spans="1:11" ht="14.4" customHeight="1" x14ac:dyDescent="0.3">
      <c r="A34" s="543" t="s">
        <v>470</v>
      </c>
      <c r="B34" s="544" t="s">
        <v>616</v>
      </c>
      <c r="C34" s="547" t="s">
        <v>480</v>
      </c>
      <c r="D34" s="575" t="s">
        <v>617</v>
      </c>
      <c r="E34" s="547" t="s">
        <v>1167</v>
      </c>
      <c r="F34" s="575" t="s">
        <v>1168</v>
      </c>
      <c r="G34" s="547" t="s">
        <v>801</v>
      </c>
      <c r="H34" s="547" t="s">
        <v>802</v>
      </c>
      <c r="I34" s="561">
        <v>2.7450000000000001</v>
      </c>
      <c r="J34" s="561">
        <v>100</v>
      </c>
      <c r="K34" s="562">
        <v>274.5</v>
      </c>
    </row>
    <row r="35" spans="1:11" ht="14.4" customHeight="1" x14ac:dyDescent="0.3">
      <c r="A35" s="543" t="s">
        <v>470</v>
      </c>
      <c r="B35" s="544" t="s">
        <v>616</v>
      </c>
      <c r="C35" s="547" t="s">
        <v>480</v>
      </c>
      <c r="D35" s="575" t="s">
        <v>617</v>
      </c>
      <c r="E35" s="547" t="s">
        <v>1167</v>
      </c>
      <c r="F35" s="575" t="s">
        <v>1168</v>
      </c>
      <c r="G35" s="547" t="s">
        <v>803</v>
      </c>
      <c r="H35" s="547" t="s">
        <v>804</v>
      </c>
      <c r="I35" s="561">
        <v>21.24</v>
      </c>
      <c r="J35" s="561">
        <v>5</v>
      </c>
      <c r="K35" s="562">
        <v>106.2</v>
      </c>
    </row>
    <row r="36" spans="1:11" ht="14.4" customHeight="1" x14ac:dyDescent="0.3">
      <c r="A36" s="543" t="s">
        <v>470</v>
      </c>
      <c r="B36" s="544" t="s">
        <v>616</v>
      </c>
      <c r="C36" s="547" t="s">
        <v>480</v>
      </c>
      <c r="D36" s="575" t="s">
        <v>617</v>
      </c>
      <c r="E36" s="547" t="s">
        <v>1167</v>
      </c>
      <c r="F36" s="575" t="s">
        <v>1168</v>
      </c>
      <c r="G36" s="547" t="s">
        <v>805</v>
      </c>
      <c r="H36" s="547" t="s">
        <v>806</v>
      </c>
      <c r="I36" s="561">
        <v>216.35</v>
      </c>
      <c r="J36" s="561">
        <v>1</v>
      </c>
      <c r="K36" s="562">
        <v>216.35</v>
      </c>
    </row>
    <row r="37" spans="1:11" ht="14.4" customHeight="1" x14ac:dyDescent="0.3">
      <c r="A37" s="543" t="s">
        <v>470</v>
      </c>
      <c r="B37" s="544" t="s">
        <v>616</v>
      </c>
      <c r="C37" s="547" t="s">
        <v>480</v>
      </c>
      <c r="D37" s="575" t="s">
        <v>617</v>
      </c>
      <c r="E37" s="547" t="s">
        <v>1167</v>
      </c>
      <c r="F37" s="575" t="s">
        <v>1168</v>
      </c>
      <c r="G37" s="547" t="s">
        <v>807</v>
      </c>
      <c r="H37" s="547" t="s">
        <v>808</v>
      </c>
      <c r="I37" s="561">
        <v>4.47</v>
      </c>
      <c r="J37" s="561">
        <v>100</v>
      </c>
      <c r="K37" s="562">
        <v>447.15</v>
      </c>
    </row>
    <row r="38" spans="1:11" ht="14.4" customHeight="1" x14ac:dyDescent="0.3">
      <c r="A38" s="543" t="s">
        <v>470</v>
      </c>
      <c r="B38" s="544" t="s">
        <v>616</v>
      </c>
      <c r="C38" s="547" t="s">
        <v>480</v>
      </c>
      <c r="D38" s="575" t="s">
        <v>617</v>
      </c>
      <c r="E38" s="547" t="s">
        <v>1169</v>
      </c>
      <c r="F38" s="575" t="s">
        <v>1170</v>
      </c>
      <c r="G38" s="547" t="s">
        <v>809</v>
      </c>
      <c r="H38" s="547" t="s">
        <v>810</v>
      </c>
      <c r="I38" s="561">
        <v>8.17</v>
      </c>
      <c r="J38" s="561">
        <v>10</v>
      </c>
      <c r="K38" s="562">
        <v>81.7</v>
      </c>
    </row>
    <row r="39" spans="1:11" ht="14.4" customHeight="1" x14ac:dyDescent="0.3">
      <c r="A39" s="543" t="s">
        <v>470</v>
      </c>
      <c r="B39" s="544" t="s">
        <v>616</v>
      </c>
      <c r="C39" s="547" t="s">
        <v>480</v>
      </c>
      <c r="D39" s="575" t="s">
        <v>617</v>
      </c>
      <c r="E39" s="547" t="s">
        <v>1171</v>
      </c>
      <c r="F39" s="575" t="s">
        <v>1172</v>
      </c>
      <c r="G39" s="547" t="s">
        <v>811</v>
      </c>
      <c r="H39" s="547" t="s">
        <v>812</v>
      </c>
      <c r="I39" s="561">
        <v>0.31</v>
      </c>
      <c r="J39" s="561">
        <v>100</v>
      </c>
      <c r="K39" s="562">
        <v>31</v>
      </c>
    </row>
    <row r="40" spans="1:11" ht="14.4" customHeight="1" x14ac:dyDescent="0.3">
      <c r="A40" s="543" t="s">
        <v>470</v>
      </c>
      <c r="B40" s="544" t="s">
        <v>616</v>
      </c>
      <c r="C40" s="547" t="s">
        <v>480</v>
      </c>
      <c r="D40" s="575" t="s">
        <v>617</v>
      </c>
      <c r="E40" s="547" t="s">
        <v>1171</v>
      </c>
      <c r="F40" s="575" t="s">
        <v>1172</v>
      </c>
      <c r="G40" s="547" t="s">
        <v>813</v>
      </c>
      <c r="H40" s="547" t="s">
        <v>814</v>
      </c>
      <c r="I40" s="561">
        <v>0.31</v>
      </c>
      <c r="J40" s="561">
        <v>100</v>
      </c>
      <c r="K40" s="562">
        <v>31</v>
      </c>
    </row>
    <row r="41" spans="1:11" ht="14.4" customHeight="1" x14ac:dyDescent="0.3">
      <c r="A41" s="543" t="s">
        <v>470</v>
      </c>
      <c r="B41" s="544" t="s">
        <v>616</v>
      </c>
      <c r="C41" s="547" t="s">
        <v>480</v>
      </c>
      <c r="D41" s="575" t="s">
        <v>617</v>
      </c>
      <c r="E41" s="547" t="s">
        <v>1171</v>
      </c>
      <c r="F41" s="575" t="s">
        <v>1172</v>
      </c>
      <c r="G41" s="547" t="s">
        <v>815</v>
      </c>
      <c r="H41" s="547" t="s">
        <v>816</v>
      </c>
      <c r="I41" s="561">
        <v>1.752</v>
      </c>
      <c r="J41" s="561">
        <v>3400</v>
      </c>
      <c r="K41" s="562">
        <v>5958</v>
      </c>
    </row>
    <row r="42" spans="1:11" ht="14.4" customHeight="1" x14ac:dyDescent="0.3">
      <c r="A42" s="543" t="s">
        <v>470</v>
      </c>
      <c r="B42" s="544" t="s">
        <v>616</v>
      </c>
      <c r="C42" s="547" t="s">
        <v>480</v>
      </c>
      <c r="D42" s="575" t="s">
        <v>617</v>
      </c>
      <c r="E42" s="547" t="s">
        <v>1171</v>
      </c>
      <c r="F42" s="575" t="s">
        <v>1172</v>
      </c>
      <c r="G42" s="547" t="s">
        <v>817</v>
      </c>
      <c r="H42" s="547" t="s">
        <v>818</v>
      </c>
      <c r="I42" s="561">
        <v>48.78</v>
      </c>
      <c r="J42" s="561">
        <v>25</v>
      </c>
      <c r="K42" s="562">
        <v>1219.5</v>
      </c>
    </row>
    <row r="43" spans="1:11" ht="14.4" customHeight="1" x14ac:dyDescent="0.3">
      <c r="A43" s="543" t="s">
        <v>470</v>
      </c>
      <c r="B43" s="544" t="s">
        <v>616</v>
      </c>
      <c r="C43" s="547" t="s">
        <v>480</v>
      </c>
      <c r="D43" s="575" t="s">
        <v>617</v>
      </c>
      <c r="E43" s="547" t="s">
        <v>1171</v>
      </c>
      <c r="F43" s="575" t="s">
        <v>1172</v>
      </c>
      <c r="G43" s="547" t="s">
        <v>817</v>
      </c>
      <c r="H43" s="547" t="s">
        <v>819</v>
      </c>
      <c r="I43" s="561">
        <v>48.78</v>
      </c>
      <c r="J43" s="561">
        <v>19</v>
      </c>
      <c r="K43" s="562">
        <v>926.82</v>
      </c>
    </row>
    <row r="44" spans="1:11" ht="14.4" customHeight="1" x14ac:dyDescent="0.3">
      <c r="A44" s="543" t="s">
        <v>470</v>
      </c>
      <c r="B44" s="544" t="s">
        <v>616</v>
      </c>
      <c r="C44" s="547" t="s">
        <v>480</v>
      </c>
      <c r="D44" s="575" t="s">
        <v>617</v>
      </c>
      <c r="E44" s="547" t="s">
        <v>1173</v>
      </c>
      <c r="F44" s="575" t="s">
        <v>1174</v>
      </c>
      <c r="G44" s="547" t="s">
        <v>820</v>
      </c>
      <c r="H44" s="547" t="s">
        <v>821</v>
      </c>
      <c r="I44" s="561">
        <v>0.72875000000000001</v>
      </c>
      <c r="J44" s="561">
        <v>2200</v>
      </c>
      <c r="K44" s="562">
        <v>1601.2</v>
      </c>
    </row>
    <row r="45" spans="1:11" ht="14.4" customHeight="1" x14ac:dyDescent="0.3">
      <c r="A45" s="543" t="s">
        <v>470</v>
      </c>
      <c r="B45" s="544" t="s">
        <v>616</v>
      </c>
      <c r="C45" s="547" t="s">
        <v>480</v>
      </c>
      <c r="D45" s="575" t="s">
        <v>617</v>
      </c>
      <c r="E45" s="547" t="s">
        <v>1173</v>
      </c>
      <c r="F45" s="575" t="s">
        <v>1174</v>
      </c>
      <c r="G45" s="547" t="s">
        <v>822</v>
      </c>
      <c r="H45" s="547" t="s">
        <v>823</v>
      </c>
      <c r="I45" s="561">
        <v>0.72799999999999998</v>
      </c>
      <c r="J45" s="561">
        <v>500</v>
      </c>
      <c r="K45" s="562">
        <v>363.79999999999995</v>
      </c>
    </row>
    <row r="46" spans="1:11" ht="14.4" customHeight="1" x14ac:dyDescent="0.3">
      <c r="A46" s="543" t="s">
        <v>470</v>
      </c>
      <c r="B46" s="544" t="s">
        <v>616</v>
      </c>
      <c r="C46" s="547" t="s">
        <v>480</v>
      </c>
      <c r="D46" s="575" t="s">
        <v>617</v>
      </c>
      <c r="E46" s="547" t="s">
        <v>1173</v>
      </c>
      <c r="F46" s="575" t="s">
        <v>1174</v>
      </c>
      <c r="G46" s="547" t="s">
        <v>824</v>
      </c>
      <c r="H46" s="547" t="s">
        <v>825</v>
      </c>
      <c r="I46" s="561">
        <v>7.5</v>
      </c>
      <c r="J46" s="561">
        <v>40</v>
      </c>
      <c r="K46" s="562">
        <v>300</v>
      </c>
    </row>
    <row r="47" spans="1:11" ht="14.4" customHeight="1" x14ac:dyDescent="0.3">
      <c r="A47" s="543" t="s">
        <v>470</v>
      </c>
      <c r="B47" s="544" t="s">
        <v>616</v>
      </c>
      <c r="C47" s="547" t="s">
        <v>480</v>
      </c>
      <c r="D47" s="575" t="s">
        <v>617</v>
      </c>
      <c r="E47" s="547" t="s">
        <v>1173</v>
      </c>
      <c r="F47" s="575" t="s">
        <v>1174</v>
      </c>
      <c r="G47" s="547" t="s">
        <v>826</v>
      </c>
      <c r="H47" s="547" t="s">
        <v>827</v>
      </c>
      <c r="I47" s="561">
        <v>11.013333333333334</v>
      </c>
      <c r="J47" s="561">
        <v>120</v>
      </c>
      <c r="K47" s="562">
        <v>1321.6</v>
      </c>
    </row>
    <row r="48" spans="1:11" ht="14.4" customHeight="1" x14ac:dyDescent="0.3">
      <c r="A48" s="543" t="s">
        <v>470</v>
      </c>
      <c r="B48" s="544" t="s">
        <v>616</v>
      </c>
      <c r="C48" s="547" t="s">
        <v>480</v>
      </c>
      <c r="D48" s="575" t="s">
        <v>617</v>
      </c>
      <c r="E48" s="547" t="s">
        <v>1173</v>
      </c>
      <c r="F48" s="575" t="s">
        <v>1174</v>
      </c>
      <c r="G48" s="547" t="s">
        <v>828</v>
      </c>
      <c r="H48" s="547" t="s">
        <v>829</v>
      </c>
      <c r="I48" s="561">
        <v>0.71</v>
      </c>
      <c r="J48" s="561">
        <v>200</v>
      </c>
      <c r="K48" s="562">
        <v>142</v>
      </c>
    </row>
    <row r="49" spans="1:11" ht="14.4" customHeight="1" x14ac:dyDescent="0.3">
      <c r="A49" s="543" t="s">
        <v>470</v>
      </c>
      <c r="B49" s="544" t="s">
        <v>616</v>
      </c>
      <c r="C49" s="547" t="s">
        <v>483</v>
      </c>
      <c r="D49" s="575" t="s">
        <v>618</v>
      </c>
      <c r="E49" s="547" t="s">
        <v>1165</v>
      </c>
      <c r="F49" s="575" t="s">
        <v>1166</v>
      </c>
      <c r="G49" s="547" t="s">
        <v>830</v>
      </c>
      <c r="H49" s="547" t="s">
        <v>831</v>
      </c>
      <c r="I49" s="561">
        <v>0.49</v>
      </c>
      <c r="J49" s="561">
        <v>1000</v>
      </c>
      <c r="K49" s="562">
        <v>490</v>
      </c>
    </row>
    <row r="50" spans="1:11" ht="14.4" customHeight="1" x14ac:dyDescent="0.3">
      <c r="A50" s="543" t="s">
        <v>470</v>
      </c>
      <c r="B50" s="544" t="s">
        <v>616</v>
      </c>
      <c r="C50" s="547" t="s">
        <v>483</v>
      </c>
      <c r="D50" s="575" t="s">
        <v>618</v>
      </c>
      <c r="E50" s="547" t="s">
        <v>1165</v>
      </c>
      <c r="F50" s="575" t="s">
        <v>1166</v>
      </c>
      <c r="G50" s="547" t="s">
        <v>749</v>
      </c>
      <c r="H50" s="547" t="s">
        <v>750</v>
      </c>
      <c r="I50" s="561">
        <v>27.395</v>
      </c>
      <c r="J50" s="561">
        <v>31</v>
      </c>
      <c r="K50" s="562">
        <v>849.59</v>
      </c>
    </row>
    <row r="51" spans="1:11" ht="14.4" customHeight="1" x14ac:dyDescent="0.3">
      <c r="A51" s="543" t="s">
        <v>470</v>
      </c>
      <c r="B51" s="544" t="s">
        <v>616</v>
      </c>
      <c r="C51" s="547" t="s">
        <v>483</v>
      </c>
      <c r="D51" s="575" t="s">
        <v>618</v>
      </c>
      <c r="E51" s="547" t="s">
        <v>1165</v>
      </c>
      <c r="F51" s="575" t="s">
        <v>1166</v>
      </c>
      <c r="G51" s="547" t="s">
        <v>832</v>
      </c>
      <c r="H51" s="547" t="s">
        <v>833</v>
      </c>
      <c r="I51" s="561">
        <v>1.2271428571428571</v>
      </c>
      <c r="J51" s="561">
        <v>700</v>
      </c>
      <c r="K51" s="562">
        <v>859</v>
      </c>
    </row>
    <row r="52" spans="1:11" ht="14.4" customHeight="1" x14ac:dyDescent="0.3">
      <c r="A52" s="543" t="s">
        <v>470</v>
      </c>
      <c r="B52" s="544" t="s">
        <v>616</v>
      </c>
      <c r="C52" s="547" t="s">
        <v>483</v>
      </c>
      <c r="D52" s="575" t="s">
        <v>618</v>
      </c>
      <c r="E52" s="547" t="s">
        <v>1165</v>
      </c>
      <c r="F52" s="575" t="s">
        <v>1166</v>
      </c>
      <c r="G52" s="547" t="s">
        <v>757</v>
      </c>
      <c r="H52" s="547" t="s">
        <v>758</v>
      </c>
      <c r="I52" s="561">
        <v>27.94</v>
      </c>
      <c r="J52" s="561">
        <v>6</v>
      </c>
      <c r="K52" s="562">
        <v>167.64000000000001</v>
      </c>
    </row>
    <row r="53" spans="1:11" ht="14.4" customHeight="1" x14ac:dyDescent="0.3">
      <c r="A53" s="543" t="s">
        <v>470</v>
      </c>
      <c r="B53" s="544" t="s">
        <v>616</v>
      </c>
      <c r="C53" s="547" t="s">
        <v>483</v>
      </c>
      <c r="D53" s="575" t="s">
        <v>618</v>
      </c>
      <c r="E53" s="547" t="s">
        <v>1165</v>
      </c>
      <c r="F53" s="575" t="s">
        <v>1166</v>
      </c>
      <c r="G53" s="547" t="s">
        <v>834</v>
      </c>
      <c r="H53" s="547" t="s">
        <v>835</v>
      </c>
      <c r="I53" s="561">
        <v>98.38</v>
      </c>
      <c r="J53" s="561">
        <v>2</v>
      </c>
      <c r="K53" s="562">
        <v>196.76</v>
      </c>
    </row>
    <row r="54" spans="1:11" ht="14.4" customHeight="1" x14ac:dyDescent="0.3">
      <c r="A54" s="543" t="s">
        <v>470</v>
      </c>
      <c r="B54" s="544" t="s">
        <v>616</v>
      </c>
      <c r="C54" s="547" t="s">
        <v>483</v>
      </c>
      <c r="D54" s="575" t="s">
        <v>618</v>
      </c>
      <c r="E54" s="547" t="s">
        <v>1167</v>
      </c>
      <c r="F54" s="575" t="s">
        <v>1168</v>
      </c>
      <c r="G54" s="547" t="s">
        <v>767</v>
      </c>
      <c r="H54" s="547" t="s">
        <v>768</v>
      </c>
      <c r="I54" s="561">
        <v>1.44</v>
      </c>
      <c r="J54" s="561">
        <v>100</v>
      </c>
      <c r="K54" s="562">
        <v>144</v>
      </c>
    </row>
    <row r="55" spans="1:11" ht="14.4" customHeight="1" x14ac:dyDescent="0.3">
      <c r="A55" s="543" t="s">
        <v>470</v>
      </c>
      <c r="B55" s="544" t="s">
        <v>616</v>
      </c>
      <c r="C55" s="547" t="s">
        <v>483</v>
      </c>
      <c r="D55" s="575" t="s">
        <v>618</v>
      </c>
      <c r="E55" s="547" t="s">
        <v>1167</v>
      </c>
      <c r="F55" s="575" t="s">
        <v>1168</v>
      </c>
      <c r="G55" s="547" t="s">
        <v>836</v>
      </c>
      <c r="H55" s="547" t="s">
        <v>837</v>
      </c>
      <c r="I55" s="561">
        <v>0.44428571428571428</v>
      </c>
      <c r="J55" s="561">
        <v>1000</v>
      </c>
      <c r="K55" s="562">
        <v>443</v>
      </c>
    </row>
    <row r="56" spans="1:11" ht="14.4" customHeight="1" x14ac:dyDescent="0.3">
      <c r="A56" s="543" t="s">
        <v>470</v>
      </c>
      <c r="B56" s="544" t="s">
        <v>616</v>
      </c>
      <c r="C56" s="547" t="s">
        <v>483</v>
      </c>
      <c r="D56" s="575" t="s">
        <v>618</v>
      </c>
      <c r="E56" s="547" t="s">
        <v>1167</v>
      </c>
      <c r="F56" s="575" t="s">
        <v>1168</v>
      </c>
      <c r="G56" s="547" t="s">
        <v>838</v>
      </c>
      <c r="H56" s="547" t="s">
        <v>839</v>
      </c>
      <c r="I56" s="561">
        <v>1.84</v>
      </c>
      <c r="J56" s="561">
        <v>1400</v>
      </c>
      <c r="K56" s="562">
        <v>2576</v>
      </c>
    </row>
    <row r="57" spans="1:11" ht="14.4" customHeight="1" x14ac:dyDescent="0.3">
      <c r="A57" s="543" t="s">
        <v>470</v>
      </c>
      <c r="B57" s="544" t="s">
        <v>616</v>
      </c>
      <c r="C57" s="547" t="s">
        <v>483</v>
      </c>
      <c r="D57" s="575" t="s">
        <v>618</v>
      </c>
      <c r="E57" s="547" t="s">
        <v>1167</v>
      </c>
      <c r="F57" s="575" t="s">
        <v>1168</v>
      </c>
      <c r="G57" s="547" t="s">
        <v>840</v>
      </c>
      <c r="H57" s="547" t="s">
        <v>841</v>
      </c>
      <c r="I57" s="561">
        <v>0.59</v>
      </c>
      <c r="J57" s="561">
        <v>800</v>
      </c>
      <c r="K57" s="562">
        <v>472</v>
      </c>
    </row>
    <row r="58" spans="1:11" ht="14.4" customHeight="1" x14ac:dyDescent="0.3">
      <c r="A58" s="543" t="s">
        <v>470</v>
      </c>
      <c r="B58" s="544" t="s">
        <v>616</v>
      </c>
      <c r="C58" s="547" t="s">
        <v>483</v>
      </c>
      <c r="D58" s="575" t="s">
        <v>618</v>
      </c>
      <c r="E58" s="547" t="s">
        <v>1167</v>
      </c>
      <c r="F58" s="575" t="s">
        <v>1168</v>
      </c>
      <c r="G58" s="547" t="s">
        <v>842</v>
      </c>
      <c r="H58" s="547" t="s">
        <v>843</v>
      </c>
      <c r="I58" s="561">
        <v>4.24</v>
      </c>
      <c r="J58" s="561">
        <v>100</v>
      </c>
      <c r="K58" s="562">
        <v>424</v>
      </c>
    </row>
    <row r="59" spans="1:11" ht="14.4" customHeight="1" x14ac:dyDescent="0.3">
      <c r="A59" s="543" t="s">
        <v>470</v>
      </c>
      <c r="B59" s="544" t="s">
        <v>616</v>
      </c>
      <c r="C59" s="547" t="s">
        <v>483</v>
      </c>
      <c r="D59" s="575" t="s">
        <v>618</v>
      </c>
      <c r="E59" s="547" t="s">
        <v>1167</v>
      </c>
      <c r="F59" s="575" t="s">
        <v>1168</v>
      </c>
      <c r="G59" s="547" t="s">
        <v>799</v>
      </c>
      <c r="H59" s="547" t="s">
        <v>800</v>
      </c>
      <c r="I59" s="561">
        <v>15.000999999999999</v>
      </c>
      <c r="J59" s="561">
        <v>105</v>
      </c>
      <c r="K59" s="562">
        <v>1575.1399999999999</v>
      </c>
    </row>
    <row r="60" spans="1:11" ht="14.4" customHeight="1" x14ac:dyDescent="0.3">
      <c r="A60" s="543" t="s">
        <v>470</v>
      </c>
      <c r="B60" s="544" t="s">
        <v>616</v>
      </c>
      <c r="C60" s="547" t="s">
        <v>483</v>
      </c>
      <c r="D60" s="575" t="s">
        <v>618</v>
      </c>
      <c r="E60" s="547" t="s">
        <v>1167</v>
      </c>
      <c r="F60" s="575" t="s">
        <v>1168</v>
      </c>
      <c r="G60" s="547" t="s">
        <v>844</v>
      </c>
      <c r="H60" s="547" t="s">
        <v>845</v>
      </c>
      <c r="I60" s="561">
        <v>25.53</v>
      </c>
      <c r="J60" s="561">
        <v>23</v>
      </c>
      <c r="K60" s="562">
        <v>587.19000000000005</v>
      </c>
    </row>
    <row r="61" spans="1:11" ht="14.4" customHeight="1" x14ac:dyDescent="0.3">
      <c r="A61" s="543" t="s">
        <v>470</v>
      </c>
      <c r="B61" s="544" t="s">
        <v>616</v>
      </c>
      <c r="C61" s="547" t="s">
        <v>483</v>
      </c>
      <c r="D61" s="575" t="s">
        <v>618</v>
      </c>
      <c r="E61" s="547" t="s">
        <v>1167</v>
      </c>
      <c r="F61" s="575" t="s">
        <v>1168</v>
      </c>
      <c r="G61" s="547" t="s">
        <v>846</v>
      </c>
      <c r="H61" s="547" t="s">
        <v>847</v>
      </c>
      <c r="I61" s="561">
        <v>2</v>
      </c>
      <c r="J61" s="561">
        <v>1200</v>
      </c>
      <c r="K61" s="562">
        <v>2401.85</v>
      </c>
    </row>
    <row r="62" spans="1:11" ht="14.4" customHeight="1" x14ac:dyDescent="0.3">
      <c r="A62" s="543" t="s">
        <v>470</v>
      </c>
      <c r="B62" s="544" t="s">
        <v>616</v>
      </c>
      <c r="C62" s="547" t="s">
        <v>483</v>
      </c>
      <c r="D62" s="575" t="s">
        <v>618</v>
      </c>
      <c r="E62" s="547" t="s">
        <v>1167</v>
      </c>
      <c r="F62" s="575" t="s">
        <v>1168</v>
      </c>
      <c r="G62" s="547" t="s">
        <v>848</v>
      </c>
      <c r="H62" s="547" t="s">
        <v>849</v>
      </c>
      <c r="I62" s="561">
        <v>2.0099999999999998</v>
      </c>
      <c r="J62" s="561">
        <v>1400</v>
      </c>
      <c r="K62" s="562">
        <v>2814</v>
      </c>
    </row>
    <row r="63" spans="1:11" ht="14.4" customHeight="1" x14ac:dyDescent="0.3">
      <c r="A63" s="543" t="s">
        <v>470</v>
      </c>
      <c r="B63" s="544" t="s">
        <v>616</v>
      </c>
      <c r="C63" s="547" t="s">
        <v>483</v>
      </c>
      <c r="D63" s="575" t="s">
        <v>618</v>
      </c>
      <c r="E63" s="547" t="s">
        <v>1167</v>
      </c>
      <c r="F63" s="575" t="s">
        <v>1168</v>
      </c>
      <c r="G63" s="547" t="s">
        <v>850</v>
      </c>
      <c r="H63" s="547" t="s">
        <v>851</v>
      </c>
      <c r="I63" s="561">
        <v>209.5</v>
      </c>
      <c r="J63" s="561">
        <v>2</v>
      </c>
      <c r="K63" s="562">
        <v>419</v>
      </c>
    </row>
    <row r="64" spans="1:11" ht="14.4" customHeight="1" x14ac:dyDescent="0.3">
      <c r="A64" s="543" t="s">
        <v>470</v>
      </c>
      <c r="B64" s="544" t="s">
        <v>616</v>
      </c>
      <c r="C64" s="547" t="s">
        <v>483</v>
      </c>
      <c r="D64" s="575" t="s">
        <v>618</v>
      </c>
      <c r="E64" s="547" t="s">
        <v>1167</v>
      </c>
      <c r="F64" s="575" t="s">
        <v>1168</v>
      </c>
      <c r="G64" s="547" t="s">
        <v>852</v>
      </c>
      <c r="H64" s="547" t="s">
        <v>853</v>
      </c>
      <c r="I64" s="561">
        <v>21.68</v>
      </c>
      <c r="J64" s="561">
        <v>250</v>
      </c>
      <c r="K64" s="562">
        <v>5420.8</v>
      </c>
    </row>
    <row r="65" spans="1:11" ht="14.4" customHeight="1" x14ac:dyDescent="0.3">
      <c r="A65" s="543" t="s">
        <v>470</v>
      </c>
      <c r="B65" s="544" t="s">
        <v>616</v>
      </c>
      <c r="C65" s="547" t="s">
        <v>483</v>
      </c>
      <c r="D65" s="575" t="s">
        <v>618</v>
      </c>
      <c r="E65" s="547" t="s">
        <v>1167</v>
      </c>
      <c r="F65" s="575" t="s">
        <v>1168</v>
      </c>
      <c r="G65" s="547" t="s">
        <v>854</v>
      </c>
      <c r="H65" s="547" t="s">
        <v>855</v>
      </c>
      <c r="I65" s="561">
        <v>523.92999999999995</v>
      </c>
      <c r="J65" s="561">
        <v>4</v>
      </c>
      <c r="K65" s="562">
        <v>2095.7199999999998</v>
      </c>
    </row>
    <row r="66" spans="1:11" ht="14.4" customHeight="1" x14ac:dyDescent="0.3">
      <c r="A66" s="543" t="s">
        <v>470</v>
      </c>
      <c r="B66" s="544" t="s">
        <v>616</v>
      </c>
      <c r="C66" s="547" t="s">
        <v>483</v>
      </c>
      <c r="D66" s="575" t="s">
        <v>618</v>
      </c>
      <c r="E66" s="547" t="s">
        <v>1167</v>
      </c>
      <c r="F66" s="575" t="s">
        <v>1168</v>
      </c>
      <c r="G66" s="547" t="s">
        <v>856</v>
      </c>
      <c r="H66" s="547" t="s">
        <v>857</v>
      </c>
      <c r="I66" s="561">
        <v>94.38</v>
      </c>
      <c r="J66" s="561">
        <v>5</v>
      </c>
      <c r="K66" s="562">
        <v>471.9</v>
      </c>
    </row>
    <row r="67" spans="1:11" ht="14.4" customHeight="1" x14ac:dyDescent="0.3">
      <c r="A67" s="543" t="s">
        <v>470</v>
      </c>
      <c r="B67" s="544" t="s">
        <v>616</v>
      </c>
      <c r="C67" s="547" t="s">
        <v>483</v>
      </c>
      <c r="D67" s="575" t="s">
        <v>618</v>
      </c>
      <c r="E67" s="547" t="s">
        <v>1167</v>
      </c>
      <c r="F67" s="575" t="s">
        <v>1168</v>
      </c>
      <c r="G67" s="547" t="s">
        <v>858</v>
      </c>
      <c r="H67" s="547" t="s">
        <v>859</v>
      </c>
      <c r="I67" s="561">
        <v>8223.81</v>
      </c>
      <c r="J67" s="561">
        <v>1</v>
      </c>
      <c r="K67" s="562">
        <v>8223.81</v>
      </c>
    </row>
    <row r="68" spans="1:11" ht="14.4" customHeight="1" x14ac:dyDescent="0.3">
      <c r="A68" s="543" t="s">
        <v>470</v>
      </c>
      <c r="B68" s="544" t="s">
        <v>616</v>
      </c>
      <c r="C68" s="547" t="s">
        <v>483</v>
      </c>
      <c r="D68" s="575" t="s">
        <v>618</v>
      </c>
      <c r="E68" s="547" t="s">
        <v>1167</v>
      </c>
      <c r="F68" s="575" t="s">
        <v>1168</v>
      </c>
      <c r="G68" s="547" t="s">
        <v>860</v>
      </c>
      <c r="H68" s="547" t="s">
        <v>861</v>
      </c>
      <c r="I68" s="561">
        <v>4.45</v>
      </c>
      <c r="J68" s="561">
        <v>480</v>
      </c>
      <c r="K68" s="562">
        <v>2134.44</v>
      </c>
    </row>
    <row r="69" spans="1:11" ht="14.4" customHeight="1" x14ac:dyDescent="0.3">
      <c r="A69" s="543" t="s">
        <v>470</v>
      </c>
      <c r="B69" s="544" t="s">
        <v>616</v>
      </c>
      <c r="C69" s="547" t="s">
        <v>483</v>
      </c>
      <c r="D69" s="575" t="s">
        <v>618</v>
      </c>
      <c r="E69" s="547" t="s">
        <v>1167</v>
      </c>
      <c r="F69" s="575" t="s">
        <v>1168</v>
      </c>
      <c r="G69" s="547" t="s">
        <v>862</v>
      </c>
      <c r="H69" s="547" t="s">
        <v>863</v>
      </c>
      <c r="I69" s="561">
        <v>33.49</v>
      </c>
      <c r="J69" s="561">
        <v>125</v>
      </c>
      <c r="K69" s="562">
        <v>4185.63</v>
      </c>
    </row>
    <row r="70" spans="1:11" ht="14.4" customHeight="1" x14ac:dyDescent="0.3">
      <c r="A70" s="543" t="s">
        <v>470</v>
      </c>
      <c r="B70" s="544" t="s">
        <v>616</v>
      </c>
      <c r="C70" s="547" t="s">
        <v>483</v>
      </c>
      <c r="D70" s="575" t="s">
        <v>618</v>
      </c>
      <c r="E70" s="547" t="s">
        <v>1167</v>
      </c>
      <c r="F70" s="575" t="s">
        <v>1168</v>
      </c>
      <c r="G70" s="547" t="s">
        <v>864</v>
      </c>
      <c r="H70" s="547" t="s">
        <v>865</v>
      </c>
      <c r="I70" s="561">
        <v>1966.07</v>
      </c>
      <c r="J70" s="561">
        <v>9</v>
      </c>
      <c r="K70" s="562">
        <v>17692.2</v>
      </c>
    </row>
    <row r="71" spans="1:11" ht="14.4" customHeight="1" x14ac:dyDescent="0.3">
      <c r="A71" s="543" t="s">
        <v>470</v>
      </c>
      <c r="B71" s="544" t="s">
        <v>616</v>
      </c>
      <c r="C71" s="547" t="s">
        <v>483</v>
      </c>
      <c r="D71" s="575" t="s">
        <v>618</v>
      </c>
      <c r="E71" s="547" t="s">
        <v>1167</v>
      </c>
      <c r="F71" s="575" t="s">
        <v>1168</v>
      </c>
      <c r="G71" s="547" t="s">
        <v>866</v>
      </c>
      <c r="H71" s="547" t="s">
        <v>867</v>
      </c>
      <c r="I71" s="561">
        <v>49.01</v>
      </c>
      <c r="J71" s="561">
        <v>40</v>
      </c>
      <c r="K71" s="562">
        <v>1960.2</v>
      </c>
    </row>
    <row r="72" spans="1:11" ht="14.4" customHeight="1" x14ac:dyDescent="0.3">
      <c r="A72" s="543" t="s">
        <v>470</v>
      </c>
      <c r="B72" s="544" t="s">
        <v>616</v>
      </c>
      <c r="C72" s="547" t="s">
        <v>483</v>
      </c>
      <c r="D72" s="575" t="s">
        <v>618</v>
      </c>
      <c r="E72" s="547" t="s">
        <v>1167</v>
      </c>
      <c r="F72" s="575" t="s">
        <v>1168</v>
      </c>
      <c r="G72" s="547" t="s">
        <v>868</v>
      </c>
      <c r="H72" s="547" t="s">
        <v>869</v>
      </c>
      <c r="I72" s="561">
        <v>68.73</v>
      </c>
      <c r="J72" s="561">
        <v>100</v>
      </c>
      <c r="K72" s="562">
        <v>6872.8</v>
      </c>
    </row>
    <row r="73" spans="1:11" ht="14.4" customHeight="1" x14ac:dyDescent="0.3">
      <c r="A73" s="543" t="s">
        <v>470</v>
      </c>
      <c r="B73" s="544" t="s">
        <v>616</v>
      </c>
      <c r="C73" s="547" t="s">
        <v>483</v>
      </c>
      <c r="D73" s="575" t="s">
        <v>618</v>
      </c>
      <c r="E73" s="547" t="s">
        <v>1167</v>
      </c>
      <c r="F73" s="575" t="s">
        <v>1168</v>
      </c>
      <c r="G73" s="547" t="s">
        <v>870</v>
      </c>
      <c r="H73" s="547" t="s">
        <v>871</v>
      </c>
      <c r="I73" s="561">
        <v>3071</v>
      </c>
      <c r="J73" s="561">
        <v>1</v>
      </c>
      <c r="K73" s="562">
        <v>3071</v>
      </c>
    </row>
    <row r="74" spans="1:11" ht="14.4" customHeight="1" x14ac:dyDescent="0.3">
      <c r="A74" s="543" t="s">
        <v>470</v>
      </c>
      <c r="B74" s="544" t="s">
        <v>616</v>
      </c>
      <c r="C74" s="547" t="s">
        <v>483</v>
      </c>
      <c r="D74" s="575" t="s">
        <v>618</v>
      </c>
      <c r="E74" s="547" t="s">
        <v>1167</v>
      </c>
      <c r="F74" s="575" t="s">
        <v>1168</v>
      </c>
      <c r="G74" s="547" t="s">
        <v>807</v>
      </c>
      <c r="H74" s="547" t="s">
        <v>808</v>
      </c>
      <c r="I74" s="561">
        <v>3.61</v>
      </c>
      <c r="J74" s="561">
        <v>100</v>
      </c>
      <c r="K74" s="562">
        <v>360.58</v>
      </c>
    </row>
    <row r="75" spans="1:11" ht="14.4" customHeight="1" x14ac:dyDescent="0.3">
      <c r="A75" s="543" t="s">
        <v>470</v>
      </c>
      <c r="B75" s="544" t="s">
        <v>616</v>
      </c>
      <c r="C75" s="547" t="s">
        <v>483</v>
      </c>
      <c r="D75" s="575" t="s">
        <v>618</v>
      </c>
      <c r="E75" s="547" t="s">
        <v>1167</v>
      </c>
      <c r="F75" s="575" t="s">
        <v>1168</v>
      </c>
      <c r="G75" s="547" t="s">
        <v>872</v>
      </c>
      <c r="H75" s="547" t="s">
        <v>873</v>
      </c>
      <c r="I75" s="561">
        <v>5.51</v>
      </c>
      <c r="J75" s="561">
        <v>500</v>
      </c>
      <c r="K75" s="562">
        <v>2756.38</v>
      </c>
    </row>
    <row r="76" spans="1:11" ht="14.4" customHeight="1" x14ac:dyDescent="0.3">
      <c r="A76" s="543" t="s">
        <v>470</v>
      </c>
      <c r="B76" s="544" t="s">
        <v>616</v>
      </c>
      <c r="C76" s="547" t="s">
        <v>483</v>
      </c>
      <c r="D76" s="575" t="s">
        <v>618</v>
      </c>
      <c r="E76" s="547" t="s">
        <v>1167</v>
      </c>
      <c r="F76" s="575" t="s">
        <v>1168</v>
      </c>
      <c r="G76" s="547" t="s">
        <v>874</v>
      </c>
      <c r="H76" s="547" t="s">
        <v>875</v>
      </c>
      <c r="I76" s="561">
        <v>22408.720000000001</v>
      </c>
      <c r="J76" s="561">
        <v>2</v>
      </c>
      <c r="K76" s="562">
        <v>44817.440000000002</v>
      </c>
    </row>
    <row r="77" spans="1:11" ht="14.4" customHeight="1" x14ac:dyDescent="0.3">
      <c r="A77" s="543" t="s">
        <v>470</v>
      </c>
      <c r="B77" s="544" t="s">
        <v>616</v>
      </c>
      <c r="C77" s="547" t="s">
        <v>483</v>
      </c>
      <c r="D77" s="575" t="s">
        <v>618</v>
      </c>
      <c r="E77" s="547" t="s">
        <v>1167</v>
      </c>
      <c r="F77" s="575" t="s">
        <v>1168</v>
      </c>
      <c r="G77" s="547" t="s">
        <v>876</v>
      </c>
      <c r="H77" s="547" t="s">
        <v>877</v>
      </c>
      <c r="I77" s="561">
        <v>9.32</v>
      </c>
      <c r="J77" s="561">
        <v>100</v>
      </c>
      <c r="K77" s="562">
        <v>931.7</v>
      </c>
    </row>
    <row r="78" spans="1:11" ht="14.4" customHeight="1" x14ac:dyDescent="0.3">
      <c r="A78" s="543" t="s">
        <v>470</v>
      </c>
      <c r="B78" s="544" t="s">
        <v>616</v>
      </c>
      <c r="C78" s="547" t="s">
        <v>483</v>
      </c>
      <c r="D78" s="575" t="s">
        <v>618</v>
      </c>
      <c r="E78" s="547" t="s">
        <v>1167</v>
      </c>
      <c r="F78" s="575" t="s">
        <v>1168</v>
      </c>
      <c r="G78" s="547" t="s">
        <v>878</v>
      </c>
      <c r="H78" s="547" t="s">
        <v>879</v>
      </c>
      <c r="I78" s="561">
        <v>166.07</v>
      </c>
      <c r="J78" s="561">
        <v>48</v>
      </c>
      <c r="K78" s="562">
        <v>7971.5</v>
      </c>
    </row>
    <row r="79" spans="1:11" ht="14.4" customHeight="1" x14ac:dyDescent="0.3">
      <c r="A79" s="543" t="s">
        <v>470</v>
      </c>
      <c r="B79" s="544" t="s">
        <v>616</v>
      </c>
      <c r="C79" s="547" t="s">
        <v>483</v>
      </c>
      <c r="D79" s="575" t="s">
        <v>618</v>
      </c>
      <c r="E79" s="547" t="s">
        <v>1175</v>
      </c>
      <c r="F79" s="575" t="s">
        <v>1176</v>
      </c>
      <c r="G79" s="547" t="s">
        <v>880</v>
      </c>
      <c r="H79" s="547" t="s">
        <v>881</v>
      </c>
      <c r="I79" s="561">
        <v>2.2050000000000001</v>
      </c>
      <c r="J79" s="561">
        <v>2048</v>
      </c>
      <c r="K79" s="562">
        <v>4519.96</v>
      </c>
    </row>
    <row r="80" spans="1:11" ht="14.4" customHeight="1" x14ac:dyDescent="0.3">
      <c r="A80" s="543" t="s">
        <v>470</v>
      </c>
      <c r="B80" s="544" t="s">
        <v>616</v>
      </c>
      <c r="C80" s="547" t="s">
        <v>483</v>
      </c>
      <c r="D80" s="575" t="s">
        <v>618</v>
      </c>
      <c r="E80" s="547" t="s">
        <v>1175</v>
      </c>
      <c r="F80" s="575" t="s">
        <v>1176</v>
      </c>
      <c r="G80" s="547" t="s">
        <v>882</v>
      </c>
      <c r="H80" s="547" t="s">
        <v>883</v>
      </c>
      <c r="I80" s="561">
        <v>7.6</v>
      </c>
      <c r="J80" s="561">
        <v>360</v>
      </c>
      <c r="K80" s="562">
        <v>2734.6</v>
      </c>
    </row>
    <row r="81" spans="1:11" ht="14.4" customHeight="1" x14ac:dyDescent="0.3">
      <c r="A81" s="543" t="s">
        <v>470</v>
      </c>
      <c r="B81" s="544" t="s">
        <v>616</v>
      </c>
      <c r="C81" s="547" t="s">
        <v>483</v>
      </c>
      <c r="D81" s="575" t="s">
        <v>618</v>
      </c>
      <c r="E81" s="547" t="s">
        <v>1175</v>
      </c>
      <c r="F81" s="575" t="s">
        <v>1176</v>
      </c>
      <c r="G81" s="547" t="s">
        <v>884</v>
      </c>
      <c r="H81" s="547" t="s">
        <v>885</v>
      </c>
      <c r="I81" s="561">
        <v>1.4000000000000001</v>
      </c>
      <c r="J81" s="561">
        <v>6700</v>
      </c>
      <c r="K81" s="562">
        <v>9380</v>
      </c>
    </row>
    <row r="82" spans="1:11" ht="14.4" customHeight="1" x14ac:dyDescent="0.3">
      <c r="A82" s="543" t="s">
        <v>470</v>
      </c>
      <c r="B82" s="544" t="s">
        <v>616</v>
      </c>
      <c r="C82" s="547" t="s">
        <v>483</v>
      </c>
      <c r="D82" s="575" t="s">
        <v>618</v>
      </c>
      <c r="E82" s="547" t="s">
        <v>1175</v>
      </c>
      <c r="F82" s="575" t="s">
        <v>1176</v>
      </c>
      <c r="G82" s="547" t="s">
        <v>886</v>
      </c>
      <c r="H82" s="547" t="s">
        <v>887</v>
      </c>
      <c r="I82" s="561">
        <v>0.41</v>
      </c>
      <c r="J82" s="561">
        <v>9000</v>
      </c>
      <c r="K82" s="562">
        <v>3678.7999999999997</v>
      </c>
    </row>
    <row r="83" spans="1:11" ht="14.4" customHeight="1" x14ac:dyDescent="0.3">
      <c r="A83" s="543" t="s">
        <v>470</v>
      </c>
      <c r="B83" s="544" t="s">
        <v>616</v>
      </c>
      <c r="C83" s="547" t="s">
        <v>483</v>
      </c>
      <c r="D83" s="575" t="s">
        <v>618</v>
      </c>
      <c r="E83" s="547" t="s">
        <v>1175</v>
      </c>
      <c r="F83" s="575" t="s">
        <v>1176</v>
      </c>
      <c r="G83" s="547" t="s">
        <v>886</v>
      </c>
      <c r="H83" s="547" t="s">
        <v>888</v>
      </c>
      <c r="I83" s="561">
        <v>0.43750000000000006</v>
      </c>
      <c r="J83" s="561">
        <v>23960</v>
      </c>
      <c r="K83" s="562">
        <v>10235.799999999999</v>
      </c>
    </row>
    <row r="84" spans="1:11" ht="14.4" customHeight="1" x14ac:dyDescent="0.3">
      <c r="A84" s="543" t="s">
        <v>470</v>
      </c>
      <c r="B84" s="544" t="s">
        <v>616</v>
      </c>
      <c r="C84" s="547" t="s">
        <v>483</v>
      </c>
      <c r="D84" s="575" t="s">
        <v>618</v>
      </c>
      <c r="E84" s="547" t="s">
        <v>1175</v>
      </c>
      <c r="F84" s="575" t="s">
        <v>1176</v>
      </c>
      <c r="G84" s="547" t="s">
        <v>889</v>
      </c>
      <c r="H84" s="547" t="s">
        <v>890</v>
      </c>
      <c r="I84" s="561">
        <v>0.13363636363636366</v>
      </c>
      <c r="J84" s="561">
        <v>50000</v>
      </c>
      <c r="K84" s="562">
        <v>6660.5</v>
      </c>
    </row>
    <row r="85" spans="1:11" ht="14.4" customHeight="1" x14ac:dyDescent="0.3">
      <c r="A85" s="543" t="s">
        <v>470</v>
      </c>
      <c r="B85" s="544" t="s">
        <v>616</v>
      </c>
      <c r="C85" s="547" t="s">
        <v>483</v>
      </c>
      <c r="D85" s="575" t="s">
        <v>618</v>
      </c>
      <c r="E85" s="547" t="s">
        <v>1175</v>
      </c>
      <c r="F85" s="575" t="s">
        <v>1176</v>
      </c>
      <c r="G85" s="547" t="s">
        <v>891</v>
      </c>
      <c r="H85" s="547" t="s">
        <v>892</v>
      </c>
      <c r="I85" s="561">
        <v>1.65</v>
      </c>
      <c r="J85" s="561">
        <v>7000</v>
      </c>
      <c r="K85" s="562">
        <v>11519.2</v>
      </c>
    </row>
    <row r="86" spans="1:11" ht="14.4" customHeight="1" x14ac:dyDescent="0.3">
      <c r="A86" s="543" t="s">
        <v>470</v>
      </c>
      <c r="B86" s="544" t="s">
        <v>616</v>
      </c>
      <c r="C86" s="547" t="s">
        <v>483</v>
      </c>
      <c r="D86" s="575" t="s">
        <v>618</v>
      </c>
      <c r="E86" s="547" t="s">
        <v>1175</v>
      </c>
      <c r="F86" s="575" t="s">
        <v>1176</v>
      </c>
      <c r="G86" s="547" t="s">
        <v>893</v>
      </c>
      <c r="H86" s="547" t="s">
        <v>894</v>
      </c>
      <c r="I86" s="561">
        <v>33.880000000000003</v>
      </c>
      <c r="J86" s="561">
        <v>10</v>
      </c>
      <c r="K86" s="562">
        <v>338.8</v>
      </c>
    </row>
    <row r="87" spans="1:11" ht="14.4" customHeight="1" x14ac:dyDescent="0.3">
      <c r="A87" s="543" t="s">
        <v>470</v>
      </c>
      <c r="B87" s="544" t="s">
        <v>616</v>
      </c>
      <c r="C87" s="547" t="s">
        <v>483</v>
      </c>
      <c r="D87" s="575" t="s">
        <v>618</v>
      </c>
      <c r="E87" s="547" t="s">
        <v>1175</v>
      </c>
      <c r="F87" s="575" t="s">
        <v>1176</v>
      </c>
      <c r="G87" s="547" t="s">
        <v>895</v>
      </c>
      <c r="H87" s="547" t="s">
        <v>896</v>
      </c>
      <c r="I87" s="561">
        <v>18.875</v>
      </c>
      <c r="J87" s="561">
        <v>250</v>
      </c>
      <c r="K87" s="562">
        <v>4719</v>
      </c>
    </row>
    <row r="88" spans="1:11" ht="14.4" customHeight="1" x14ac:dyDescent="0.3">
      <c r="A88" s="543" t="s">
        <v>470</v>
      </c>
      <c r="B88" s="544" t="s">
        <v>616</v>
      </c>
      <c r="C88" s="547" t="s">
        <v>483</v>
      </c>
      <c r="D88" s="575" t="s">
        <v>618</v>
      </c>
      <c r="E88" s="547" t="s">
        <v>1175</v>
      </c>
      <c r="F88" s="575" t="s">
        <v>1176</v>
      </c>
      <c r="G88" s="547" t="s">
        <v>897</v>
      </c>
      <c r="H88" s="547" t="s">
        <v>898</v>
      </c>
      <c r="I88" s="561">
        <v>0.66500000000000004</v>
      </c>
      <c r="J88" s="561">
        <v>6000</v>
      </c>
      <c r="K88" s="562">
        <v>4005.3999999999996</v>
      </c>
    </row>
    <row r="89" spans="1:11" ht="14.4" customHeight="1" x14ac:dyDescent="0.3">
      <c r="A89" s="543" t="s">
        <v>470</v>
      </c>
      <c r="B89" s="544" t="s">
        <v>616</v>
      </c>
      <c r="C89" s="547" t="s">
        <v>483</v>
      </c>
      <c r="D89" s="575" t="s">
        <v>618</v>
      </c>
      <c r="E89" s="547" t="s">
        <v>1175</v>
      </c>
      <c r="F89" s="575" t="s">
        <v>1176</v>
      </c>
      <c r="G89" s="547" t="s">
        <v>899</v>
      </c>
      <c r="H89" s="547" t="s">
        <v>900</v>
      </c>
      <c r="I89" s="561">
        <v>0.66</v>
      </c>
      <c r="J89" s="561">
        <v>700</v>
      </c>
      <c r="K89" s="562">
        <v>462</v>
      </c>
    </row>
    <row r="90" spans="1:11" ht="14.4" customHeight="1" x14ac:dyDescent="0.3">
      <c r="A90" s="543" t="s">
        <v>470</v>
      </c>
      <c r="B90" s="544" t="s">
        <v>616</v>
      </c>
      <c r="C90" s="547" t="s">
        <v>483</v>
      </c>
      <c r="D90" s="575" t="s">
        <v>618</v>
      </c>
      <c r="E90" s="547" t="s">
        <v>1175</v>
      </c>
      <c r="F90" s="575" t="s">
        <v>1176</v>
      </c>
      <c r="G90" s="547" t="s">
        <v>901</v>
      </c>
      <c r="H90" s="547" t="s">
        <v>902</v>
      </c>
      <c r="I90" s="561">
        <v>128.5</v>
      </c>
      <c r="J90" s="561">
        <v>50</v>
      </c>
      <c r="K90" s="562">
        <v>6425.1</v>
      </c>
    </row>
    <row r="91" spans="1:11" ht="14.4" customHeight="1" x14ac:dyDescent="0.3">
      <c r="A91" s="543" t="s">
        <v>470</v>
      </c>
      <c r="B91" s="544" t="s">
        <v>616</v>
      </c>
      <c r="C91" s="547" t="s">
        <v>483</v>
      </c>
      <c r="D91" s="575" t="s">
        <v>618</v>
      </c>
      <c r="E91" s="547" t="s">
        <v>1175</v>
      </c>
      <c r="F91" s="575" t="s">
        <v>1176</v>
      </c>
      <c r="G91" s="547" t="s">
        <v>903</v>
      </c>
      <c r="H91" s="547" t="s">
        <v>904</v>
      </c>
      <c r="I91" s="561">
        <v>2.68</v>
      </c>
      <c r="J91" s="561">
        <v>1920</v>
      </c>
      <c r="K91" s="562">
        <v>5154.6000000000004</v>
      </c>
    </row>
    <row r="92" spans="1:11" ht="14.4" customHeight="1" x14ac:dyDescent="0.3">
      <c r="A92" s="543" t="s">
        <v>470</v>
      </c>
      <c r="B92" s="544" t="s">
        <v>616</v>
      </c>
      <c r="C92" s="547" t="s">
        <v>483</v>
      </c>
      <c r="D92" s="575" t="s">
        <v>618</v>
      </c>
      <c r="E92" s="547" t="s">
        <v>1175</v>
      </c>
      <c r="F92" s="575" t="s">
        <v>1176</v>
      </c>
      <c r="G92" s="547" t="s">
        <v>905</v>
      </c>
      <c r="H92" s="547" t="s">
        <v>906</v>
      </c>
      <c r="I92" s="561">
        <v>0.27800000000000002</v>
      </c>
      <c r="J92" s="561">
        <v>5000</v>
      </c>
      <c r="K92" s="562">
        <v>1379.4</v>
      </c>
    </row>
    <row r="93" spans="1:11" ht="14.4" customHeight="1" x14ac:dyDescent="0.3">
      <c r="A93" s="543" t="s">
        <v>470</v>
      </c>
      <c r="B93" s="544" t="s">
        <v>616</v>
      </c>
      <c r="C93" s="547" t="s">
        <v>483</v>
      </c>
      <c r="D93" s="575" t="s">
        <v>618</v>
      </c>
      <c r="E93" s="547" t="s">
        <v>1175</v>
      </c>
      <c r="F93" s="575" t="s">
        <v>1176</v>
      </c>
      <c r="G93" s="547" t="s">
        <v>907</v>
      </c>
      <c r="H93" s="547" t="s">
        <v>908</v>
      </c>
      <c r="I93" s="561">
        <v>2940.3</v>
      </c>
      <c r="J93" s="561">
        <v>1</v>
      </c>
      <c r="K93" s="562">
        <v>2940.3</v>
      </c>
    </row>
    <row r="94" spans="1:11" ht="14.4" customHeight="1" x14ac:dyDescent="0.3">
      <c r="A94" s="543" t="s">
        <v>470</v>
      </c>
      <c r="B94" s="544" t="s">
        <v>616</v>
      </c>
      <c r="C94" s="547" t="s">
        <v>483</v>
      </c>
      <c r="D94" s="575" t="s">
        <v>618</v>
      </c>
      <c r="E94" s="547" t="s">
        <v>1175</v>
      </c>
      <c r="F94" s="575" t="s">
        <v>1176</v>
      </c>
      <c r="G94" s="547" t="s">
        <v>909</v>
      </c>
      <c r="H94" s="547" t="s">
        <v>910</v>
      </c>
      <c r="I94" s="561">
        <v>0.71</v>
      </c>
      <c r="J94" s="561">
        <v>1000</v>
      </c>
      <c r="K94" s="562">
        <v>713.9</v>
      </c>
    </row>
    <row r="95" spans="1:11" ht="14.4" customHeight="1" x14ac:dyDescent="0.3">
      <c r="A95" s="543" t="s">
        <v>470</v>
      </c>
      <c r="B95" s="544" t="s">
        <v>616</v>
      </c>
      <c r="C95" s="547" t="s">
        <v>483</v>
      </c>
      <c r="D95" s="575" t="s">
        <v>618</v>
      </c>
      <c r="E95" s="547" t="s">
        <v>1175</v>
      </c>
      <c r="F95" s="575" t="s">
        <v>1176</v>
      </c>
      <c r="G95" s="547" t="s">
        <v>911</v>
      </c>
      <c r="H95" s="547" t="s">
        <v>912</v>
      </c>
      <c r="I95" s="561">
        <v>1246.3</v>
      </c>
      <c r="J95" s="561">
        <v>1</v>
      </c>
      <c r="K95" s="562">
        <v>1246.3</v>
      </c>
    </row>
    <row r="96" spans="1:11" ht="14.4" customHeight="1" x14ac:dyDescent="0.3">
      <c r="A96" s="543" t="s">
        <v>470</v>
      </c>
      <c r="B96" s="544" t="s">
        <v>616</v>
      </c>
      <c r="C96" s="547" t="s">
        <v>483</v>
      </c>
      <c r="D96" s="575" t="s">
        <v>618</v>
      </c>
      <c r="E96" s="547" t="s">
        <v>1175</v>
      </c>
      <c r="F96" s="575" t="s">
        <v>1176</v>
      </c>
      <c r="G96" s="547" t="s">
        <v>911</v>
      </c>
      <c r="H96" s="547" t="s">
        <v>913</v>
      </c>
      <c r="I96" s="561">
        <v>1282.8333333333333</v>
      </c>
      <c r="J96" s="561">
        <v>4</v>
      </c>
      <c r="K96" s="562">
        <v>5131</v>
      </c>
    </row>
    <row r="97" spans="1:11" ht="14.4" customHeight="1" x14ac:dyDescent="0.3">
      <c r="A97" s="543" t="s">
        <v>470</v>
      </c>
      <c r="B97" s="544" t="s">
        <v>616</v>
      </c>
      <c r="C97" s="547" t="s">
        <v>483</v>
      </c>
      <c r="D97" s="575" t="s">
        <v>618</v>
      </c>
      <c r="E97" s="547" t="s">
        <v>1175</v>
      </c>
      <c r="F97" s="575" t="s">
        <v>1176</v>
      </c>
      <c r="G97" s="547" t="s">
        <v>914</v>
      </c>
      <c r="H97" s="547" t="s">
        <v>915</v>
      </c>
      <c r="I97" s="561">
        <v>39.450000000000003</v>
      </c>
      <c r="J97" s="561">
        <v>200</v>
      </c>
      <c r="K97" s="562">
        <v>7889.2</v>
      </c>
    </row>
    <row r="98" spans="1:11" ht="14.4" customHeight="1" x14ac:dyDescent="0.3">
      <c r="A98" s="543" t="s">
        <v>470</v>
      </c>
      <c r="B98" s="544" t="s">
        <v>616</v>
      </c>
      <c r="C98" s="547" t="s">
        <v>483</v>
      </c>
      <c r="D98" s="575" t="s">
        <v>618</v>
      </c>
      <c r="E98" s="547" t="s">
        <v>1175</v>
      </c>
      <c r="F98" s="575" t="s">
        <v>1176</v>
      </c>
      <c r="G98" s="547" t="s">
        <v>916</v>
      </c>
      <c r="H98" s="547" t="s">
        <v>917</v>
      </c>
      <c r="I98" s="561">
        <v>3.84</v>
      </c>
      <c r="J98" s="561">
        <v>864</v>
      </c>
      <c r="K98" s="562">
        <v>3319.03</v>
      </c>
    </row>
    <row r="99" spans="1:11" ht="14.4" customHeight="1" x14ac:dyDescent="0.3">
      <c r="A99" s="543" t="s">
        <v>470</v>
      </c>
      <c r="B99" s="544" t="s">
        <v>616</v>
      </c>
      <c r="C99" s="547" t="s">
        <v>483</v>
      </c>
      <c r="D99" s="575" t="s">
        <v>618</v>
      </c>
      <c r="E99" s="547" t="s">
        <v>1175</v>
      </c>
      <c r="F99" s="575" t="s">
        <v>1176</v>
      </c>
      <c r="G99" s="547" t="s">
        <v>916</v>
      </c>
      <c r="H99" s="547" t="s">
        <v>918</v>
      </c>
      <c r="I99" s="561">
        <v>3.85</v>
      </c>
      <c r="J99" s="561">
        <v>4800</v>
      </c>
      <c r="K99" s="562">
        <v>18352.399999999998</v>
      </c>
    </row>
    <row r="100" spans="1:11" ht="14.4" customHeight="1" x14ac:dyDescent="0.3">
      <c r="A100" s="543" t="s">
        <v>470</v>
      </c>
      <c r="B100" s="544" t="s">
        <v>616</v>
      </c>
      <c r="C100" s="547" t="s">
        <v>483</v>
      </c>
      <c r="D100" s="575" t="s">
        <v>618</v>
      </c>
      <c r="E100" s="547" t="s">
        <v>1175</v>
      </c>
      <c r="F100" s="575" t="s">
        <v>1176</v>
      </c>
      <c r="G100" s="547" t="s">
        <v>919</v>
      </c>
      <c r="H100" s="547" t="s">
        <v>920</v>
      </c>
      <c r="I100" s="561">
        <v>2.5099999999999998</v>
      </c>
      <c r="J100" s="561">
        <v>1920</v>
      </c>
      <c r="K100" s="562">
        <v>4815.8</v>
      </c>
    </row>
    <row r="101" spans="1:11" ht="14.4" customHeight="1" x14ac:dyDescent="0.3">
      <c r="A101" s="543" t="s">
        <v>470</v>
      </c>
      <c r="B101" s="544" t="s">
        <v>616</v>
      </c>
      <c r="C101" s="547" t="s">
        <v>483</v>
      </c>
      <c r="D101" s="575" t="s">
        <v>618</v>
      </c>
      <c r="E101" s="547" t="s">
        <v>1175</v>
      </c>
      <c r="F101" s="575" t="s">
        <v>1176</v>
      </c>
      <c r="G101" s="547" t="s">
        <v>919</v>
      </c>
      <c r="H101" s="547" t="s">
        <v>921</v>
      </c>
      <c r="I101" s="561">
        <v>2.5099999999999998</v>
      </c>
      <c r="J101" s="561">
        <v>960</v>
      </c>
      <c r="K101" s="562">
        <v>2407.9</v>
      </c>
    </row>
    <row r="102" spans="1:11" ht="14.4" customHeight="1" x14ac:dyDescent="0.3">
      <c r="A102" s="543" t="s">
        <v>470</v>
      </c>
      <c r="B102" s="544" t="s">
        <v>616</v>
      </c>
      <c r="C102" s="547" t="s">
        <v>483</v>
      </c>
      <c r="D102" s="575" t="s">
        <v>618</v>
      </c>
      <c r="E102" s="547" t="s">
        <v>1175</v>
      </c>
      <c r="F102" s="575" t="s">
        <v>1176</v>
      </c>
      <c r="G102" s="547" t="s">
        <v>922</v>
      </c>
      <c r="H102" s="547" t="s">
        <v>923</v>
      </c>
      <c r="I102" s="561">
        <v>37.51</v>
      </c>
      <c r="J102" s="561">
        <v>10</v>
      </c>
      <c r="K102" s="562">
        <v>375.1</v>
      </c>
    </row>
    <row r="103" spans="1:11" ht="14.4" customHeight="1" x14ac:dyDescent="0.3">
      <c r="A103" s="543" t="s">
        <v>470</v>
      </c>
      <c r="B103" s="544" t="s">
        <v>616</v>
      </c>
      <c r="C103" s="547" t="s">
        <v>483</v>
      </c>
      <c r="D103" s="575" t="s">
        <v>618</v>
      </c>
      <c r="E103" s="547" t="s">
        <v>1175</v>
      </c>
      <c r="F103" s="575" t="s">
        <v>1176</v>
      </c>
      <c r="G103" s="547" t="s">
        <v>924</v>
      </c>
      <c r="H103" s="547" t="s">
        <v>925</v>
      </c>
      <c r="I103" s="561">
        <v>30.98</v>
      </c>
      <c r="J103" s="561">
        <v>5</v>
      </c>
      <c r="K103" s="562">
        <v>154.88</v>
      </c>
    </row>
    <row r="104" spans="1:11" ht="14.4" customHeight="1" x14ac:dyDescent="0.3">
      <c r="A104" s="543" t="s">
        <v>470</v>
      </c>
      <c r="B104" s="544" t="s">
        <v>616</v>
      </c>
      <c r="C104" s="547" t="s">
        <v>483</v>
      </c>
      <c r="D104" s="575" t="s">
        <v>618</v>
      </c>
      <c r="E104" s="547" t="s">
        <v>1175</v>
      </c>
      <c r="F104" s="575" t="s">
        <v>1176</v>
      </c>
      <c r="G104" s="547" t="s">
        <v>926</v>
      </c>
      <c r="H104" s="547" t="s">
        <v>927</v>
      </c>
      <c r="I104" s="561">
        <v>2.16</v>
      </c>
      <c r="J104" s="561">
        <v>1024</v>
      </c>
      <c r="K104" s="562">
        <v>2210.67</v>
      </c>
    </row>
    <row r="105" spans="1:11" ht="14.4" customHeight="1" x14ac:dyDescent="0.3">
      <c r="A105" s="543" t="s">
        <v>470</v>
      </c>
      <c r="B105" s="544" t="s">
        <v>616</v>
      </c>
      <c r="C105" s="547" t="s">
        <v>483</v>
      </c>
      <c r="D105" s="575" t="s">
        <v>618</v>
      </c>
      <c r="E105" s="547" t="s">
        <v>1175</v>
      </c>
      <c r="F105" s="575" t="s">
        <v>1176</v>
      </c>
      <c r="G105" s="547" t="s">
        <v>928</v>
      </c>
      <c r="H105" s="547" t="s">
        <v>929</v>
      </c>
      <c r="I105" s="561">
        <v>3.75</v>
      </c>
      <c r="J105" s="561">
        <v>192</v>
      </c>
      <c r="K105" s="562">
        <v>719.62</v>
      </c>
    </row>
    <row r="106" spans="1:11" ht="14.4" customHeight="1" x14ac:dyDescent="0.3">
      <c r="A106" s="543" t="s">
        <v>470</v>
      </c>
      <c r="B106" s="544" t="s">
        <v>616</v>
      </c>
      <c r="C106" s="547" t="s">
        <v>483</v>
      </c>
      <c r="D106" s="575" t="s">
        <v>618</v>
      </c>
      <c r="E106" s="547" t="s">
        <v>1175</v>
      </c>
      <c r="F106" s="575" t="s">
        <v>1176</v>
      </c>
      <c r="G106" s="547" t="s">
        <v>930</v>
      </c>
      <c r="H106" s="547" t="s">
        <v>931</v>
      </c>
      <c r="I106" s="561">
        <v>1.52</v>
      </c>
      <c r="J106" s="561">
        <v>2000</v>
      </c>
      <c r="K106" s="562">
        <v>3049.2</v>
      </c>
    </row>
    <row r="107" spans="1:11" ht="14.4" customHeight="1" x14ac:dyDescent="0.3">
      <c r="A107" s="543" t="s">
        <v>470</v>
      </c>
      <c r="B107" s="544" t="s">
        <v>616</v>
      </c>
      <c r="C107" s="547" t="s">
        <v>483</v>
      </c>
      <c r="D107" s="575" t="s">
        <v>618</v>
      </c>
      <c r="E107" s="547" t="s">
        <v>1175</v>
      </c>
      <c r="F107" s="575" t="s">
        <v>1176</v>
      </c>
      <c r="G107" s="547" t="s">
        <v>932</v>
      </c>
      <c r="H107" s="547" t="s">
        <v>933</v>
      </c>
      <c r="I107" s="561">
        <v>3.52</v>
      </c>
      <c r="J107" s="561">
        <v>960</v>
      </c>
      <c r="K107" s="562">
        <v>3375.9</v>
      </c>
    </row>
    <row r="108" spans="1:11" ht="14.4" customHeight="1" x14ac:dyDescent="0.3">
      <c r="A108" s="543" t="s">
        <v>470</v>
      </c>
      <c r="B108" s="544" t="s">
        <v>616</v>
      </c>
      <c r="C108" s="547" t="s">
        <v>483</v>
      </c>
      <c r="D108" s="575" t="s">
        <v>618</v>
      </c>
      <c r="E108" s="547" t="s">
        <v>1175</v>
      </c>
      <c r="F108" s="575" t="s">
        <v>1176</v>
      </c>
      <c r="G108" s="547" t="s">
        <v>934</v>
      </c>
      <c r="H108" s="547" t="s">
        <v>935</v>
      </c>
      <c r="I108" s="561">
        <v>2928.2</v>
      </c>
      <c r="J108" s="561">
        <v>1</v>
      </c>
      <c r="K108" s="562">
        <v>2928.2</v>
      </c>
    </row>
    <row r="109" spans="1:11" ht="14.4" customHeight="1" x14ac:dyDescent="0.3">
      <c r="A109" s="543" t="s">
        <v>470</v>
      </c>
      <c r="B109" s="544" t="s">
        <v>616</v>
      </c>
      <c r="C109" s="547" t="s">
        <v>483</v>
      </c>
      <c r="D109" s="575" t="s">
        <v>618</v>
      </c>
      <c r="E109" s="547" t="s">
        <v>1175</v>
      </c>
      <c r="F109" s="575" t="s">
        <v>1176</v>
      </c>
      <c r="G109" s="547" t="s">
        <v>936</v>
      </c>
      <c r="H109" s="547" t="s">
        <v>937</v>
      </c>
      <c r="I109" s="561">
        <v>21.41</v>
      </c>
      <c r="J109" s="561">
        <v>360</v>
      </c>
      <c r="K109" s="562">
        <v>7707.7</v>
      </c>
    </row>
    <row r="110" spans="1:11" ht="14.4" customHeight="1" x14ac:dyDescent="0.3">
      <c r="A110" s="543" t="s">
        <v>470</v>
      </c>
      <c r="B110" s="544" t="s">
        <v>616</v>
      </c>
      <c r="C110" s="547" t="s">
        <v>483</v>
      </c>
      <c r="D110" s="575" t="s">
        <v>618</v>
      </c>
      <c r="E110" s="547" t="s">
        <v>1175</v>
      </c>
      <c r="F110" s="575" t="s">
        <v>1176</v>
      </c>
      <c r="G110" s="547" t="s">
        <v>938</v>
      </c>
      <c r="H110" s="547" t="s">
        <v>939</v>
      </c>
      <c r="I110" s="561">
        <v>0.12</v>
      </c>
      <c r="J110" s="561">
        <v>1000</v>
      </c>
      <c r="K110" s="562">
        <v>119.8</v>
      </c>
    </row>
    <row r="111" spans="1:11" ht="14.4" customHeight="1" x14ac:dyDescent="0.3">
      <c r="A111" s="543" t="s">
        <v>470</v>
      </c>
      <c r="B111" s="544" t="s">
        <v>616</v>
      </c>
      <c r="C111" s="547" t="s">
        <v>483</v>
      </c>
      <c r="D111" s="575" t="s">
        <v>618</v>
      </c>
      <c r="E111" s="547" t="s">
        <v>1175</v>
      </c>
      <c r="F111" s="575" t="s">
        <v>1176</v>
      </c>
      <c r="G111" s="547" t="s">
        <v>940</v>
      </c>
      <c r="H111" s="547" t="s">
        <v>941</v>
      </c>
      <c r="I111" s="561">
        <v>6.78</v>
      </c>
      <c r="J111" s="561">
        <v>125</v>
      </c>
      <c r="K111" s="562">
        <v>847</v>
      </c>
    </row>
    <row r="112" spans="1:11" ht="14.4" customHeight="1" x14ac:dyDescent="0.3">
      <c r="A112" s="543" t="s">
        <v>470</v>
      </c>
      <c r="B112" s="544" t="s">
        <v>616</v>
      </c>
      <c r="C112" s="547" t="s">
        <v>483</v>
      </c>
      <c r="D112" s="575" t="s">
        <v>618</v>
      </c>
      <c r="E112" s="547" t="s">
        <v>1171</v>
      </c>
      <c r="F112" s="575" t="s">
        <v>1172</v>
      </c>
      <c r="G112" s="547" t="s">
        <v>811</v>
      </c>
      <c r="H112" s="547" t="s">
        <v>812</v>
      </c>
      <c r="I112" s="561">
        <v>0.30333333333333334</v>
      </c>
      <c r="J112" s="561">
        <v>1100</v>
      </c>
      <c r="K112" s="562">
        <v>335</v>
      </c>
    </row>
    <row r="113" spans="1:11" ht="14.4" customHeight="1" x14ac:dyDescent="0.3">
      <c r="A113" s="543" t="s">
        <v>470</v>
      </c>
      <c r="B113" s="544" t="s">
        <v>616</v>
      </c>
      <c r="C113" s="547" t="s">
        <v>483</v>
      </c>
      <c r="D113" s="575" t="s">
        <v>618</v>
      </c>
      <c r="E113" s="547" t="s">
        <v>1171</v>
      </c>
      <c r="F113" s="575" t="s">
        <v>1172</v>
      </c>
      <c r="G113" s="547" t="s">
        <v>811</v>
      </c>
      <c r="H113" s="547" t="s">
        <v>942</v>
      </c>
      <c r="I113" s="561">
        <v>0.3</v>
      </c>
      <c r="J113" s="561">
        <v>500</v>
      </c>
      <c r="K113" s="562">
        <v>150</v>
      </c>
    </row>
    <row r="114" spans="1:11" ht="14.4" customHeight="1" x14ac:dyDescent="0.3">
      <c r="A114" s="543" t="s">
        <v>470</v>
      </c>
      <c r="B114" s="544" t="s">
        <v>616</v>
      </c>
      <c r="C114" s="547" t="s">
        <v>483</v>
      </c>
      <c r="D114" s="575" t="s">
        <v>618</v>
      </c>
      <c r="E114" s="547" t="s">
        <v>1173</v>
      </c>
      <c r="F114" s="575" t="s">
        <v>1174</v>
      </c>
      <c r="G114" s="547" t="s">
        <v>943</v>
      </c>
      <c r="H114" s="547" t="s">
        <v>944</v>
      </c>
      <c r="I114" s="561">
        <v>0.73499999999999999</v>
      </c>
      <c r="J114" s="561">
        <v>1200</v>
      </c>
      <c r="K114" s="562">
        <v>880.8</v>
      </c>
    </row>
    <row r="115" spans="1:11" ht="14.4" customHeight="1" x14ac:dyDescent="0.3">
      <c r="A115" s="543" t="s">
        <v>470</v>
      </c>
      <c r="B115" s="544" t="s">
        <v>616</v>
      </c>
      <c r="C115" s="547" t="s">
        <v>483</v>
      </c>
      <c r="D115" s="575" t="s">
        <v>618</v>
      </c>
      <c r="E115" s="547" t="s">
        <v>1173</v>
      </c>
      <c r="F115" s="575" t="s">
        <v>1174</v>
      </c>
      <c r="G115" s="547" t="s">
        <v>822</v>
      </c>
      <c r="H115" s="547" t="s">
        <v>823</v>
      </c>
      <c r="I115" s="561">
        <v>0.72</v>
      </c>
      <c r="J115" s="561">
        <v>400</v>
      </c>
      <c r="K115" s="562">
        <v>288.04000000000002</v>
      </c>
    </row>
    <row r="116" spans="1:11" ht="14.4" customHeight="1" x14ac:dyDescent="0.3">
      <c r="A116" s="543" t="s">
        <v>470</v>
      </c>
      <c r="B116" s="544" t="s">
        <v>616</v>
      </c>
      <c r="C116" s="547" t="s">
        <v>483</v>
      </c>
      <c r="D116" s="575" t="s">
        <v>618</v>
      </c>
      <c r="E116" s="547" t="s">
        <v>1173</v>
      </c>
      <c r="F116" s="575" t="s">
        <v>1174</v>
      </c>
      <c r="G116" s="547" t="s">
        <v>945</v>
      </c>
      <c r="H116" s="547" t="s">
        <v>946</v>
      </c>
      <c r="I116" s="561">
        <v>7.5</v>
      </c>
      <c r="J116" s="561">
        <v>160</v>
      </c>
      <c r="K116" s="562">
        <v>1200</v>
      </c>
    </row>
    <row r="117" spans="1:11" ht="14.4" customHeight="1" x14ac:dyDescent="0.3">
      <c r="A117" s="543" t="s">
        <v>470</v>
      </c>
      <c r="B117" s="544" t="s">
        <v>616</v>
      </c>
      <c r="C117" s="547" t="s">
        <v>483</v>
      </c>
      <c r="D117" s="575" t="s">
        <v>618</v>
      </c>
      <c r="E117" s="547" t="s">
        <v>1173</v>
      </c>
      <c r="F117" s="575" t="s">
        <v>1174</v>
      </c>
      <c r="G117" s="547" t="s">
        <v>945</v>
      </c>
      <c r="H117" s="547" t="s">
        <v>947</v>
      </c>
      <c r="I117" s="561">
        <v>7.503333333333333</v>
      </c>
      <c r="J117" s="561">
        <v>160</v>
      </c>
      <c r="K117" s="562">
        <v>1200.8</v>
      </c>
    </row>
    <row r="118" spans="1:11" ht="14.4" customHeight="1" x14ac:dyDescent="0.3">
      <c r="A118" s="543" t="s">
        <v>470</v>
      </c>
      <c r="B118" s="544" t="s">
        <v>616</v>
      </c>
      <c r="C118" s="547" t="s">
        <v>483</v>
      </c>
      <c r="D118" s="575" t="s">
        <v>618</v>
      </c>
      <c r="E118" s="547" t="s">
        <v>1173</v>
      </c>
      <c r="F118" s="575" t="s">
        <v>1174</v>
      </c>
      <c r="G118" s="547" t="s">
        <v>948</v>
      </c>
      <c r="H118" s="547" t="s">
        <v>949</v>
      </c>
      <c r="I118" s="561">
        <v>0.77</v>
      </c>
      <c r="J118" s="561">
        <v>900</v>
      </c>
      <c r="K118" s="562">
        <v>693</v>
      </c>
    </row>
    <row r="119" spans="1:11" ht="14.4" customHeight="1" x14ac:dyDescent="0.3">
      <c r="A119" s="543" t="s">
        <v>470</v>
      </c>
      <c r="B119" s="544" t="s">
        <v>616</v>
      </c>
      <c r="C119" s="547" t="s">
        <v>483</v>
      </c>
      <c r="D119" s="575" t="s">
        <v>618</v>
      </c>
      <c r="E119" s="547" t="s">
        <v>1173</v>
      </c>
      <c r="F119" s="575" t="s">
        <v>1174</v>
      </c>
      <c r="G119" s="547" t="s">
        <v>828</v>
      </c>
      <c r="H119" s="547" t="s">
        <v>950</v>
      </c>
      <c r="I119" s="561">
        <v>0.71</v>
      </c>
      <c r="J119" s="561">
        <v>400</v>
      </c>
      <c r="K119" s="562">
        <v>284</v>
      </c>
    </row>
    <row r="120" spans="1:11" ht="14.4" customHeight="1" x14ac:dyDescent="0.3">
      <c r="A120" s="543" t="s">
        <v>470</v>
      </c>
      <c r="B120" s="544" t="s">
        <v>616</v>
      </c>
      <c r="C120" s="547" t="s">
        <v>483</v>
      </c>
      <c r="D120" s="575" t="s">
        <v>618</v>
      </c>
      <c r="E120" s="547" t="s">
        <v>1173</v>
      </c>
      <c r="F120" s="575" t="s">
        <v>1174</v>
      </c>
      <c r="G120" s="547" t="s">
        <v>828</v>
      </c>
      <c r="H120" s="547" t="s">
        <v>829</v>
      </c>
      <c r="I120" s="561">
        <v>0.71</v>
      </c>
      <c r="J120" s="561">
        <v>600</v>
      </c>
      <c r="K120" s="562">
        <v>426</v>
      </c>
    </row>
    <row r="121" spans="1:11" ht="14.4" customHeight="1" x14ac:dyDescent="0.3">
      <c r="A121" s="543" t="s">
        <v>470</v>
      </c>
      <c r="B121" s="544" t="s">
        <v>616</v>
      </c>
      <c r="C121" s="547" t="s">
        <v>483</v>
      </c>
      <c r="D121" s="575" t="s">
        <v>618</v>
      </c>
      <c r="E121" s="547" t="s">
        <v>1173</v>
      </c>
      <c r="F121" s="575" t="s">
        <v>1174</v>
      </c>
      <c r="G121" s="547" t="s">
        <v>951</v>
      </c>
      <c r="H121" s="547" t="s">
        <v>952</v>
      </c>
      <c r="I121" s="561">
        <v>0.71</v>
      </c>
      <c r="J121" s="561">
        <v>800</v>
      </c>
      <c r="K121" s="562">
        <v>568</v>
      </c>
    </row>
    <row r="122" spans="1:11" ht="14.4" customHeight="1" x14ac:dyDescent="0.3">
      <c r="A122" s="543" t="s">
        <v>470</v>
      </c>
      <c r="B122" s="544" t="s">
        <v>616</v>
      </c>
      <c r="C122" s="547" t="s">
        <v>483</v>
      </c>
      <c r="D122" s="575" t="s">
        <v>618</v>
      </c>
      <c r="E122" s="547" t="s">
        <v>1173</v>
      </c>
      <c r="F122" s="575" t="s">
        <v>1174</v>
      </c>
      <c r="G122" s="547" t="s">
        <v>951</v>
      </c>
      <c r="H122" s="547" t="s">
        <v>953</v>
      </c>
      <c r="I122" s="561">
        <v>0.71</v>
      </c>
      <c r="J122" s="561">
        <v>1400</v>
      </c>
      <c r="K122" s="562">
        <v>994</v>
      </c>
    </row>
    <row r="123" spans="1:11" ht="14.4" customHeight="1" x14ac:dyDescent="0.3">
      <c r="A123" s="543" t="s">
        <v>470</v>
      </c>
      <c r="B123" s="544" t="s">
        <v>616</v>
      </c>
      <c r="C123" s="547" t="s">
        <v>483</v>
      </c>
      <c r="D123" s="575" t="s">
        <v>618</v>
      </c>
      <c r="E123" s="547" t="s">
        <v>1177</v>
      </c>
      <c r="F123" s="575" t="s">
        <v>1178</v>
      </c>
      <c r="G123" s="547" t="s">
        <v>954</v>
      </c>
      <c r="H123" s="547" t="s">
        <v>955</v>
      </c>
      <c r="I123" s="561">
        <v>237.45677471401123</v>
      </c>
      <c r="J123" s="561">
        <v>5</v>
      </c>
      <c r="K123" s="562">
        <v>1187.2838735700561</v>
      </c>
    </row>
    <row r="124" spans="1:11" ht="14.4" customHeight="1" x14ac:dyDescent="0.3">
      <c r="A124" s="543" t="s">
        <v>470</v>
      </c>
      <c r="B124" s="544" t="s">
        <v>616</v>
      </c>
      <c r="C124" s="547" t="s">
        <v>483</v>
      </c>
      <c r="D124" s="575" t="s">
        <v>618</v>
      </c>
      <c r="E124" s="547" t="s">
        <v>1177</v>
      </c>
      <c r="F124" s="575" t="s">
        <v>1178</v>
      </c>
      <c r="G124" s="547" t="s">
        <v>956</v>
      </c>
      <c r="H124" s="547" t="s">
        <v>957</v>
      </c>
      <c r="I124" s="561">
        <v>769.87444961384836</v>
      </c>
      <c r="J124" s="561">
        <v>3</v>
      </c>
      <c r="K124" s="562">
        <v>2309.6233488415451</v>
      </c>
    </row>
    <row r="125" spans="1:11" ht="14.4" customHeight="1" x14ac:dyDescent="0.3">
      <c r="A125" s="543" t="s">
        <v>470</v>
      </c>
      <c r="B125" s="544" t="s">
        <v>616</v>
      </c>
      <c r="C125" s="547" t="s">
        <v>483</v>
      </c>
      <c r="D125" s="575" t="s">
        <v>618</v>
      </c>
      <c r="E125" s="547" t="s">
        <v>1177</v>
      </c>
      <c r="F125" s="575" t="s">
        <v>1178</v>
      </c>
      <c r="G125" s="547" t="s">
        <v>958</v>
      </c>
      <c r="H125" s="547" t="s">
        <v>959</v>
      </c>
      <c r="I125" s="561">
        <v>198.67617481185871</v>
      </c>
      <c r="J125" s="561">
        <v>51</v>
      </c>
      <c r="K125" s="562">
        <v>10136.571800506923</v>
      </c>
    </row>
    <row r="126" spans="1:11" ht="14.4" customHeight="1" x14ac:dyDescent="0.3">
      <c r="A126" s="543" t="s">
        <v>470</v>
      </c>
      <c r="B126" s="544" t="s">
        <v>616</v>
      </c>
      <c r="C126" s="547" t="s">
        <v>483</v>
      </c>
      <c r="D126" s="575" t="s">
        <v>618</v>
      </c>
      <c r="E126" s="547" t="s">
        <v>1177</v>
      </c>
      <c r="F126" s="575" t="s">
        <v>1178</v>
      </c>
      <c r="G126" s="547" t="s">
        <v>960</v>
      </c>
      <c r="H126" s="547" t="s">
        <v>961</v>
      </c>
      <c r="I126" s="561">
        <v>392.239642857143</v>
      </c>
      <c r="J126" s="561">
        <v>28</v>
      </c>
      <c r="K126" s="562">
        <v>10982.710000000005</v>
      </c>
    </row>
    <row r="127" spans="1:11" ht="14.4" customHeight="1" x14ac:dyDescent="0.3">
      <c r="A127" s="543" t="s">
        <v>470</v>
      </c>
      <c r="B127" s="544" t="s">
        <v>616</v>
      </c>
      <c r="C127" s="547" t="s">
        <v>483</v>
      </c>
      <c r="D127" s="575" t="s">
        <v>618</v>
      </c>
      <c r="E127" s="547" t="s">
        <v>1177</v>
      </c>
      <c r="F127" s="575" t="s">
        <v>1178</v>
      </c>
      <c r="G127" s="547" t="s">
        <v>962</v>
      </c>
      <c r="H127" s="547" t="s">
        <v>963</v>
      </c>
      <c r="I127" s="561">
        <v>182.07924231918324</v>
      </c>
      <c r="J127" s="561">
        <v>3</v>
      </c>
      <c r="K127" s="562">
        <v>546.23772695754974</v>
      </c>
    </row>
    <row r="128" spans="1:11" ht="14.4" customHeight="1" x14ac:dyDescent="0.3">
      <c r="A128" s="543" t="s">
        <v>470</v>
      </c>
      <c r="B128" s="544" t="s">
        <v>616</v>
      </c>
      <c r="C128" s="547" t="s">
        <v>483</v>
      </c>
      <c r="D128" s="575" t="s">
        <v>618</v>
      </c>
      <c r="E128" s="547" t="s">
        <v>1177</v>
      </c>
      <c r="F128" s="575" t="s">
        <v>1178</v>
      </c>
      <c r="G128" s="547" t="s">
        <v>964</v>
      </c>
      <c r="H128" s="547" t="s">
        <v>965</v>
      </c>
      <c r="I128" s="561">
        <v>251.28617417320825</v>
      </c>
      <c r="J128" s="561">
        <v>18</v>
      </c>
      <c r="K128" s="562">
        <v>4523.1511351177487</v>
      </c>
    </row>
    <row r="129" spans="1:11" ht="14.4" customHeight="1" x14ac:dyDescent="0.3">
      <c r="A129" s="543" t="s">
        <v>470</v>
      </c>
      <c r="B129" s="544" t="s">
        <v>616</v>
      </c>
      <c r="C129" s="547" t="s">
        <v>483</v>
      </c>
      <c r="D129" s="575" t="s">
        <v>618</v>
      </c>
      <c r="E129" s="547" t="s">
        <v>1177</v>
      </c>
      <c r="F129" s="575" t="s">
        <v>1178</v>
      </c>
      <c r="G129" s="547" t="s">
        <v>966</v>
      </c>
      <c r="H129" s="547" t="s">
        <v>967</v>
      </c>
      <c r="I129" s="561">
        <v>266.44149066254982</v>
      </c>
      <c r="J129" s="561">
        <v>11</v>
      </c>
      <c r="K129" s="562">
        <v>2930.8563972880484</v>
      </c>
    </row>
    <row r="130" spans="1:11" ht="14.4" customHeight="1" x14ac:dyDescent="0.3">
      <c r="A130" s="543" t="s">
        <v>470</v>
      </c>
      <c r="B130" s="544" t="s">
        <v>616</v>
      </c>
      <c r="C130" s="547" t="s">
        <v>483</v>
      </c>
      <c r="D130" s="575" t="s">
        <v>618</v>
      </c>
      <c r="E130" s="547" t="s">
        <v>1177</v>
      </c>
      <c r="F130" s="575" t="s">
        <v>1178</v>
      </c>
      <c r="G130" s="547" t="s">
        <v>968</v>
      </c>
      <c r="H130" s="547" t="s">
        <v>969</v>
      </c>
      <c r="I130" s="561">
        <v>188.58082662111269</v>
      </c>
      <c r="J130" s="561">
        <v>4</v>
      </c>
      <c r="K130" s="562">
        <v>754.32330648445077</v>
      </c>
    </row>
    <row r="131" spans="1:11" ht="14.4" customHeight="1" x14ac:dyDescent="0.3">
      <c r="A131" s="543" t="s">
        <v>470</v>
      </c>
      <c r="B131" s="544" t="s">
        <v>616</v>
      </c>
      <c r="C131" s="547" t="s">
        <v>483</v>
      </c>
      <c r="D131" s="575" t="s">
        <v>618</v>
      </c>
      <c r="E131" s="547" t="s">
        <v>1177</v>
      </c>
      <c r="F131" s="575" t="s">
        <v>1178</v>
      </c>
      <c r="G131" s="547" t="s">
        <v>970</v>
      </c>
      <c r="H131" s="547" t="s">
        <v>971</v>
      </c>
      <c r="I131" s="561">
        <v>18255.875</v>
      </c>
      <c r="J131" s="561">
        <v>4</v>
      </c>
      <c r="K131" s="562">
        <v>73023.5</v>
      </c>
    </row>
    <row r="132" spans="1:11" ht="14.4" customHeight="1" x14ac:dyDescent="0.3">
      <c r="A132" s="543" t="s">
        <v>470</v>
      </c>
      <c r="B132" s="544" t="s">
        <v>616</v>
      </c>
      <c r="C132" s="547" t="s">
        <v>483</v>
      </c>
      <c r="D132" s="575" t="s">
        <v>618</v>
      </c>
      <c r="E132" s="547" t="s">
        <v>1177</v>
      </c>
      <c r="F132" s="575" t="s">
        <v>1178</v>
      </c>
      <c r="G132" s="547" t="s">
        <v>972</v>
      </c>
      <c r="H132" s="547" t="s">
        <v>973</v>
      </c>
      <c r="I132" s="561">
        <v>93.17</v>
      </c>
      <c r="J132" s="561">
        <v>6</v>
      </c>
      <c r="K132" s="562">
        <v>559.02</v>
      </c>
    </row>
    <row r="133" spans="1:11" ht="14.4" customHeight="1" x14ac:dyDescent="0.3">
      <c r="A133" s="543" t="s">
        <v>470</v>
      </c>
      <c r="B133" s="544" t="s">
        <v>616</v>
      </c>
      <c r="C133" s="547" t="s">
        <v>483</v>
      </c>
      <c r="D133" s="575" t="s">
        <v>618</v>
      </c>
      <c r="E133" s="547" t="s">
        <v>1177</v>
      </c>
      <c r="F133" s="575" t="s">
        <v>1178</v>
      </c>
      <c r="G133" s="547" t="s">
        <v>974</v>
      </c>
      <c r="H133" s="547" t="s">
        <v>975</v>
      </c>
      <c r="I133" s="561">
        <v>132.58035116389928</v>
      </c>
      <c r="J133" s="561">
        <v>1</v>
      </c>
      <c r="K133" s="562">
        <v>132.58035116389928</v>
      </c>
    </row>
    <row r="134" spans="1:11" ht="14.4" customHeight="1" x14ac:dyDescent="0.3">
      <c r="A134" s="543" t="s">
        <v>470</v>
      </c>
      <c r="B134" s="544" t="s">
        <v>616</v>
      </c>
      <c r="C134" s="547" t="s">
        <v>483</v>
      </c>
      <c r="D134" s="575" t="s">
        <v>618</v>
      </c>
      <c r="E134" s="547" t="s">
        <v>1177</v>
      </c>
      <c r="F134" s="575" t="s">
        <v>1178</v>
      </c>
      <c r="G134" s="547" t="s">
        <v>976</v>
      </c>
      <c r="H134" s="547" t="s">
        <v>977</v>
      </c>
      <c r="I134" s="561">
        <v>132.63000000000002</v>
      </c>
      <c r="J134" s="561">
        <v>16</v>
      </c>
      <c r="K134" s="562">
        <v>2106.61</v>
      </c>
    </row>
    <row r="135" spans="1:11" ht="14.4" customHeight="1" x14ac:dyDescent="0.3">
      <c r="A135" s="543" t="s">
        <v>470</v>
      </c>
      <c r="B135" s="544" t="s">
        <v>616</v>
      </c>
      <c r="C135" s="547" t="s">
        <v>483</v>
      </c>
      <c r="D135" s="575" t="s">
        <v>618</v>
      </c>
      <c r="E135" s="547" t="s">
        <v>1177</v>
      </c>
      <c r="F135" s="575" t="s">
        <v>1178</v>
      </c>
      <c r="G135" s="547" t="s">
        <v>978</v>
      </c>
      <c r="H135" s="547" t="s">
        <v>979</v>
      </c>
      <c r="I135" s="561">
        <v>583.31857142857143</v>
      </c>
      <c r="J135" s="561">
        <v>14</v>
      </c>
      <c r="K135" s="562">
        <v>8166.46</v>
      </c>
    </row>
    <row r="136" spans="1:11" ht="14.4" customHeight="1" x14ac:dyDescent="0.3">
      <c r="A136" s="543" t="s">
        <v>470</v>
      </c>
      <c r="B136" s="544" t="s">
        <v>616</v>
      </c>
      <c r="C136" s="547" t="s">
        <v>483</v>
      </c>
      <c r="D136" s="575" t="s">
        <v>618</v>
      </c>
      <c r="E136" s="547" t="s">
        <v>1177</v>
      </c>
      <c r="F136" s="575" t="s">
        <v>1178</v>
      </c>
      <c r="G136" s="547" t="s">
        <v>980</v>
      </c>
      <c r="H136" s="547" t="s">
        <v>981</v>
      </c>
      <c r="I136" s="561">
        <v>140.602</v>
      </c>
      <c r="J136" s="561">
        <v>5</v>
      </c>
      <c r="K136" s="562">
        <v>703.01</v>
      </c>
    </row>
    <row r="137" spans="1:11" ht="14.4" customHeight="1" x14ac:dyDescent="0.3">
      <c r="A137" s="543" t="s">
        <v>470</v>
      </c>
      <c r="B137" s="544" t="s">
        <v>616</v>
      </c>
      <c r="C137" s="547" t="s">
        <v>483</v>
      </c>
      <c r="D137" s="575" t="s">
        <v>618</v>
      </c>
      <c r="E137" s="547" t="s">
        <v>1177</v>
      </c>
      <c r="F137" s="575" t="s">
        <v>1178</v>
      </c>
      <c r="G137" s="547" t="s">
        <v>982</v>
      </c>
      <c r="H137" s="547" t="s">
        <v>983</v>
      </c>
      <c r="I137" s="561">
        <v>1004.9933333333333</v>
      </c>
      <c r="J137" s="561">
        <v>168</v>
      </c>
      <c r="K137" s="562">
        <v>64029.41</v>
      </c>
    </row>
    <row r="138" spans="1:11" ht="14.4" customHeight="1" x14ac:dyDescent="0.3">
      <c r="A138" s="543" t="s">
        <v>470</v>
      </c>
      <c r="B138" s="544" t="s">
        <v>616</v>
      </c>
      <c r="C138" s="547" t="s">
        <v>483</v>
      </c>
      <c r="D138" s="575" t="s">
        <v>618</v>
      </c>
      <c r="E138" s="547" t="s">
        <v>1177</v>
      </c>
      <c r="F138" s="575" t="s">
        <v>1178</v>
      </c>
      <c r="G138" s="547" t="s">
        <v>984</v>
      </c>
      <c r="H138" s="547" t="s">
        <v>985</v>
      </c>
      <c r="I138" s="561">
        <v>9349.7214285714272</v>
      </c>
      <c r="J138" s="561">
        <v>7</v>
      </c>
      <c r="K138" s="562">
        <v>65448.049999999996</v>
      </c>
    </row>
    <row r="139" spans="1:11" ht="14.4" customHeight="1" x14ac:dyDescent="0.3">
      <c r="A139" s="543" t="s">
        <v>470</v>
      </c>
      <c r="B139" s="544" t="s">
        <v>616</v>
      </c>
      <c r="C139" s="547" t="s">
        <v>483</v>
      </c>
      <c r="D139" s="575" t="s">
        <v>618</v>
      </c>
      <c r="E139" s="547" t="s">
        <v>1177</v>
      </c>
      <c r="F139" s="575" t="s">
        <v>1178</v>
      </c>
      <c r="G139" s="547" t="s">
        <v>986</v>
      </c>
      <c r="H139" s="547" t="s">
        <v>987</v>
      </c>
      <c r="I139" s="561">
        <v>111.32</v>
      </c>
      <c r="J139" s="561">
        <v>3</v>
      </c>
      <c r="K139" s="562">
        <v>333.96</v>
      </c>
    </row>
    <row r="140" spans="1:11" ht="14.4" customHeight="1" x14ac:dyDescent="0.3">
      <c r="A140" s="543" t="s">
        <v>470</v>
      </c>
      <c r="B140" s="544" t="s">
        <v>616</v>
      </c>
      <c r="C140" s="547" t="s">
        <v>483</v>
      </c>
      <c r="D140" s="575" t="s">
        <v>618</v>
      </c>
      <c r="E140" s="547" t="s">
        <v>1177</v>
      </c>
      <c r="F140" s="575" t="s">
        <v>1178</v>
      </c>
      <c r="G140" s="547" t="s">
        <v>986</v>
      </c>
      <c r="H140" s="547" t="s">
        <v>988</v>
      </c>
      <c r="I140" s="561">
        <v>117.33</v>
      </c>
      <c r="J140" s="561">
        <v>2</v>
      </c>
      <c r="K140" s="562">
        <v>234.67</v>
      </c>
    </row>
    <row r="141" spans="1:11" ht="14.4" customHeight="1" x14ac:dyDescent="0.3">
      <c r="A141" s="543" t="s">
        <v>470</v>
      </c>
      <c r="B141" s="544" t="s">
        <v>616</v>
      </c>
      <c r="C141" s="547" t="s">
        <v>483</v>
      </c>
      <c r="D141" s="575" t="s">
        <v>618</v>
      </c>
      <c r="E141" s="547" t="s">
        <v>1177</v>
      </c>
      <c r="F141" s="575" t="s">
        <v>1178</v>
      </c>
      <c r="G141" s="547" t="s">
        <v>989</v>
      </c>
      <c r="H141" s="547" t="s">
        <v>990</v>
      </c>
      <c r="I141" s="561">
        <v>7593.6</v>
      </c>
      <c r="J141" s="561">
        <v>1</v>
      </c>
      <c r="K141" s="562">
        <v>7593.6</v>
      </c>
    </row>
    <row r="142" spans="1:11" ht="14.4" customHeight="1" x14ac:dyDescent="0.3">
      <c r="A142" s="543" t="s">
        <v>470</v>
      </c>
      <c r="B142" s="544" t="s">
        <v>616</v>
      </c>
      <c r="C142" s="547" t="s">
        <v>483</v>
      </c>
      <c r="D142" s="575" t="s">
        <v>618</v>
      </c>
      <c r="E142" s="547" t="s">
        <v>1177</v>
      </c>
      <c r="F142" s="575" t="s">
        <v>1178</v>
      </c>
      <c r="G142" s="547" t="s">
        <v>991</v>
      </c>
      <c r="H142" s="547" t="s">
        <v>992</v>
      </c>
      <c r="I142" s="561">
        <v>4917</v>
      </c>
      <c r="J142" s="561">
        <v>1</v>
      </c>
      <c r="K142" s="562">
        <v>4917</v>
      </c>
    </row>
    <row r="143" spans="1:11" ht="14.4" customHeight="1" x14ac:dyDescent="0.3">
      <c r="A143" s="543" t="s">
        <v>470</v>
      </c>
      <c r="B143" s="544" t="s">
        <v>616</v>
      </c>
      <c r="C143" s="547" t="s">
        <v>483</v>
      </c>
      <c r="D143" s="575" t="s">
        <v>618</v>
      </c>
      <c r="E143" s="547" t="s">
        <v>1177</v>
      </c>
      <c r="F143" s="575" t="s">
        <v>1178</v>
      </c>
      <c r="G143" s="547" t="s">
        <v>993</v>
      </c>
      <c r="H143" s="547" t="s">
        <v>994</v>
      </c>
      <c r="I143" s="561">
        <v>15160.985000000001</v>
      </c>
      <c r="J143" s="561">
        <v>2</v>
      </c>
      <c r="K143" s="562">
        <v>30321.97</v>
      </c>
    </row>
    <row r="144" spans="1:11" ht="14.4" customHeight="1" x14ac:dyDescent="0.3">
      <c r="A144" s="543" t="s">
        <v>470</v>
      </c>
      <c r="B144" s="544" t="s">
        <v>616</v>
      </c>
      <c r="C144" s="547" t="s">
        <v>483</v>
      </c>
      <c r="D144" s="575" t="s">
        <v>618</v>
      </c>
      <c r="E144" s="547" t="s">
        <v>1177</v>
      </c>
      <c r="F144" s="575" t="s">
        <v>1178</v>
      </c>
      <c r="G144" s="547" t="s">
        <v>995</v>
      </c>
      <c r="H144" s="547" t="s">
        <v>996</v>
      </c>
      <c r="I144" s="561">
        <v>8349</v>
      </c>
      <c r="J144" s="561">
        <v>2</v>
      </c>
      <c r="K144" s="562">
        <v>16698</v>
      </c>
    </row>
    <row r="145" spans="1:11" ht="14.4" customHeight="1" x14ac:dyDescent="0.3">
      <c r="A145" s="543" t="s">
        <v>470</v>
      </c>
      <c r="B145" s="544" t="s">
        <v>616</v>
      </c>
      <c r="C145" s="547" t="s">
        <v>483</v>
      </c>
      <c r="D145" s="575" t="s">
        <v>618</v>
      </c>
      <c r="E145" s="547" t="s">
        <v>1177</v>
      </c>
      <c r="F145" s="575" t="s">
        <v>1178</v>
      </c>
      <c r="G145" s="547" t="s">
        <v>997</v>
      </c>
      <c r="H145" s="547" t="s">
        <v>998</v>
      </c>
      <c r="I145" s="561">
        <v>3569.5</v>
      </c>
      <c r="J145" s="561">
        <v>10</v>
      </c>
      <c r="K145" s="562">
        <v>35695</v>
      </c>
    </row>
    <row r="146" spans="1:11" ht="14.4" customHeight="1" x14ac:dyDescent="0.3">
      <c r="A146" s="543" t="s">
        <v>470</v>
      </c>
      <c r="B146" s="544" t="s">
        <v>616</v>
      </c>
      <c r="C146" s="547" t="s">
        <v>483</v>
      </c>
      <c r="D146" s="575" t="s">
        <v>618</v>
      </c>
      <c r="E146" s="547" t="s">
        <v>1177</v>
      </c>
      <c r="F146" s="575" t="s">
        <v>1178</v>
      </c>
      <c r="G146" s="547" t="s">
        <v>999</v>
      </c>
      <c r="H146" s="547" t="s">
        <v>1000</v>
      </c>
      <c r="I146" s="561">
        <v>7575.665</v>
      </c>
      <c r="J146" s="561">
        <v>2</v>
      </c>
      <c r="K146" s="562">
        <v>15151.33</v>
      </c>
    </row>
    <row r="147" spans="1:11" ht="14.4" customHeight="1" x14ac:dyDescent="0.3">
      <c r="A147" s="543" t="s">
        <v>470</v>
      </c>
      <c r="B147" s="544" t="s">
        <v>616</v>
      </c>
      <c r="C147" s="547" t="s">
        <v>483</v>
      </c>
      <c r="D147" s="575" t="s">
        <v>618</v>
      </c>
      <c r="E147" s="547" t="s">
        <v>1177</v>
      </c>
      <c r="F147" s="575" t="s">
        <v>1178</v>
      </c>
      <c r="G147" s="547" t="s">
        <v>1001</v>
      </c>
      <c r="H147" s="547" t="s">
        <v>1002</v>
      </c>
      <c r="I147" s="561">
        <v>13915</v>
      </c>
      <c r="J147" s="561">
        <v>1</v>
      </c>
      <c r="K147" s="562">
        <v>13915</v>
      </c>
    </row>
    <row r="148" spans="1:11" ht="14.4" customHeight="1" x14ac:dyDescent="0.3">
      <c r="A148" s="543" t="s">
        <v>470</v>
      </c>
      <c r="B148" s="544" t="s">
        <v>616</v>
      </c>
      <c r="C148" s="547" t="s">
        <v>483</v>
      </c>
      <c r="D148" s="575" t="s">
        <v>618</v>
      </c>
      <c r="E148" s="547" t="s">
        <v>1177</v>
      </c>
      <c r="F148" s="575" t="s">
        <v>1178</v>
      </c>
      <c r="G148" s="547" t="s">
        <v>1003</v>
      </c>
      <c r="H148" s="547" t="s">
        <v>1004</v>
      </c>
      <c r="I148" s="561">
        <v>7575.666666666667</v>
      </c>
      <c r="J148" s="561">
        <v>3</v>
      </c>
      <c r="K148" s="562">
        <v>22727</v>
      </c>
    </row>
    <row r="149" spans="1:11" ht="14.4" customHeight="1" x14ac:dyDescent="0.3">
      <c r="A149" s="543" t="s">
        <v>470</v>
      </c>
      <c r="B149" s="544" t="s">
        <v>616</v>
      </c>
      <c r="C149" s="547" t="s">
        <v>483</v>
      </c>
      <c r="D149" s="575" t="s">
        <v>618</v>
      </c>
      <c r="E149" s="547" t="s">
        <v>1177</v>
      </c>
      <c r="F149" s="575" t="s">
        <v>1178</v>
      </c>
      <c r="G149" s="547" t="s">
        <v>1005</v>
      </c>
      <c r="H149" s="547" t="s">
        <v>1006</v>
      </c>
      <c r="I149" s="561">
        <v>92.116250000000008</v>
      </c>
      <c r="J149" s="561">
        <v>26</v>
      </c>
      <c r="K149" s="562">
        <v>2394.75</v>
      </c>
    </row>
    <row r="150" spans="1:11" ht="14.4" customHeight="1" x14ac:dyDescent="0.3">
      <c r="A150" s="543" t="s">
        <v>470</v>
      </c>
      <c r="B150" s="544" t="s">
        <v>616</v>
      </c>
      <c r="C150" s="547" t="s">
        <v>483</v>
      </c>
      <c r="D150" s="575" t="s">
        <v>618</v>
      </c>
      <c r="E150" s="547" t="s">
        <v>1177</v>
      </c>
      <c r="F150" s="575" t="s">
        <v>1178</v>
      </c>
      <c r="G150" s="547" t="s">
        <v>1007</v>
      </c>
      <c r="H150" s="547" t="s">
        <v>1008</v>
      </c>
      <c r="I150" s="561">
        <v>15172.02</v>
      </c>
      <c r="J150" s="561">
        <v>2</v>
      </c>
      <c r="K150" s="562">
        <v>30344.04</v>
      </c>
    </row>
    <row r="151" spans="1:11" ht="14.4" customHeight="1" x14ac:dyDescent="0.3">
      <c r="A151" s="543" t="s">
        <v>470</v>
      </c>
      <c r="B151" s="544" t="s">
        <v>616</v>
      </c>
      <c r="C151" s="547" t="s">
        <v>483</v>
      </c>
      <c r="D151" s="575" t="s">
        <v>618</v>
      </c>
      <c r="E151" s="547" t="s">
        <v>1177</v>
      </c>
      <c r="F151" s="575" t="s">
        <v>1178</v>
      </c>
      <c r="G151" s="547" t="s">
        <v>1009</v>
      </c>
      <c r="H151" s="547" t="s">
        <v>1010</v>
      </c>
      <c r="I151" s="561">
        <v>22559.816666666666</v>
      </c>
      <c r="J151" s="561">
        <v>3</v>
      </c>
      <c r="K151" s="562">
        <v>67679.45</v>
      </c>
    </row>
    <row r="152" spans="1:11" ht="14.4" customHeight="1" x14ac:dyDescent="0.3">
      <c r="A152" s="543" t="s">
        <v>470</v>
      </c>
      <c r="B152" s="544" t="s">
        <v>616</v>
      </c>
      <c r="C152" s="547" t="s">
        <v>483</v>
      </c>
      <c r="D152" s="575" t="s">
        <v>618</v>
      </c>
      <c r="E152" s="547" t="s">
        <v>1177</v>
      </c>
      <c r="F152" s="575" t="s">
        <v>1178</v>
      </c>
      <c r="G152" s="547" t="s">
        <v>1011</v>
      </c>
      <c r="H152" s="547" t="s">
        <v>1012</v>
      </c>
      <c r="I152" s="561">
        <v>344.66333333333336</v>
      </c>
      <c r="J152" s="561">
        <v>12</v>
      </c>
      <c r="K152" s="562">
        <v>4136</v>
      </c>
    </row>
    <row r="153" spans="1:11" ht="14.4" customHeight="1" x14ac:dyDescent="0.3">
      <c r="A153" s="543" t="s">
        <v>470</v>
      </c>
      <c r="B153" s="544" t="s">
        <v>616</v>
      </c>
      <c r="C153" s="547" t="s">
        <v>483</v>
      </c>
      <c r="D153" s="575" t="s">
        <v>618</v>
      </c>
      <c r="E153" s="547" t="s">
        <v>1177</v>
      </c>
      <c r="F153" s="575" t="s">
        <v>1178</v>
      </c>
      <c r="G153" s="547" t="s">
        <v>1013</v>
      </c>
      <c r="H153" s="547" t="s">
        <v>1014</v>
      </c>
      <c r="I153" s="561">
        <v>1281.5916666666667</v>
      </c>
      <c r="J153" s="561">
        <v>60</v>
      </c>
      <c r="K153" s="562">
        <v>76895.5</v>
      </c>
    </row>
    <row r="154" spans="1:11" ht="14.4" customHeight="1" x14ac:dyDescent="0.3">
      <c r="A154" s="543" t="s">
        <v>470</v>
      </c>
      <c r="B154" s="544" t="s">
        <v>616</v>
      </c>
      <c r="C154" s="547" t="s">
        <v>483</v>
      </c>
      <c r="D154" s="575" t="s">
        <v>618</v>
      </c>
      <c r="E154" s="547" t="s">
        <v>1177</v>
      </c>
      <c r="F154" s="575" t="s">
        <v>1178</v>
      </c>
      <c r="G154" s="547" t="s">
        <v>1015</v>
      </c>
      <c r="H154" s="547" t="s">
        <v>1016</v>
      </c>
      <c r="I154" s="561">
        <v>13189.039999999999</v>
      </c>
      <c r="J154" s="561">
        <v>3</v>
      </c>
      <c r="K154" s="562">
        <v>39567.119999999995</v>
      </c>
    </row>
    <row r="155" spans="1:11" ht="14.4" customHeight="1" x14ac:dyDescent="0.3">
      <c r="A155" s="543" t="s">
        <v>470</v>
      </c>
      <c r="B155" s="544" t="s">
        <v>616</v>
      </c>
      <c r="C155" s="547" t="s">
        <v>483</v>
      </c>
      <c r="D155" s="575" t="s">
        <v>618</v>
      </c>
      <c r="E155" s="547" t="s">
        <v>1177</v>
      </c>
      <c r="F155" s="575" t="s">
        <v>1178</v>
      </c>
      <c r="G155" s="547" t="s">
        <v>1017</v>
      </c>
      <c r="H155" s="547" t="s">
        <v>1018</v>
      </c>
      <c r="I155" s="561">
        <v>23170.29</v>
      </c>
      <c r="J155" s="561">
        <v>1</v>
      </c>
      <c r="K155" s="562">
        <v>23170.29</v>
      </c>
    </row>
    <row r="156" spans="1:11" ht="14.4" customHeight="1" x14ac:dyDescent="0.3">
      <c r="A156" s="543" t="s">
        <v>470</v>
      </c>
      <c r="B156" s="544" t="s">
        <v>616</v>
      </c>
      <c r="C156" s="547" t="s">
        <v>483</v>
      </c>
      <c r="D156" s="575" t="s">
        <v>618</v>
      </c>
      <c r="E156" s="547" t="s">
        <v>1177</v>
      </c>
      <c r="F156" s="575" t="s">
        <v>1178</v>
      </c>
      <c r="G156" s="547" t="s">
        <v>1019</v>
      </c>
      <c r="H156" s="547" t="s">
        <v>1020</v>
      </c>
      <c r="I156" s="561">
        <v>5747.4</v>
      </c>
      <c r="J156" s="561">
        <v>1</v>
      </c>
      <c r="K156" s="562">
        <v>5747.4</v>
      </c>
    </row>
    <row r="157" spans="1:11" ht="14.4" customHeight="1" x14ac:dyDescent="0.3">
      <c r="A157" s="543" t="s">
        <v>470</v>
      </c>
      <c r="B157" s="544" t="s">
        <v>616</v>
      </c>
      <c r="C157" s="547" t="s">
        <v>483</v>
      </c>
      <c r="D157" s="575" t="s">
        <v>618</v>
      </c>
      <c r="E157" s="547" t="s">
        <v>1177</v>
      </c>
      <c r="F157" s="575" t="s">
        <v>1178</v>
      </c>
      <c r="G157" s="547" t="s">
        <v>1021</v>
      </c>
      <c r="H157" s="547" t="s">
        <v>1022</v>
      </c>
      <c r="I157" s="561">
        <v>4948.82</v>
      </c>
      <c r="J157" s="561">
        <v>1</v>
      </c>
      <c r="K157" s="562">
        <v>4948.82</v>
      </c>
    </row>
    <row r="158" spans="1:11" ht="14.4" customHeight="1" x14ac:dyDescent="0.3">
      <c r="A158" s="543" t="s">
        <v>470</v>
      </c>
      <c r="B158" s="544" t="s">
        <v>616</v>
      </c>
      <c r="C158" s="547" t="s">
        <v>483</v>
      </c>
      <c r="D158" s="575" t="s">
        <v>618</v>
      </c>
      <c r="E158" s="547" t="s">
        <v>1177</v>
      </c>
      <c r="F158" s="575" t="s">
        <v>1178</v>
      </c>
      <c r="G158" s="547" t="s">
        <v>1023</v>
      </c>
      <c r="H158" s="547" t="s">
        <v>1024</v>
      </c>
      <c r="I158" s="561">
        <v>13733.5</v>
      </c>
      <c r="J158" s="561">
        <v>1</v>
      </c>
      <c r="K158" s="562">
        <v>13733.5</v>
      </c>
    </row>
    <row r="159" spans="1:11" ht="14.4" customHeight="1" x14ac:dyDescent="0.3">
      <c r="A159" s="543" t="s">
        <v>470</v>
      </c>
      <c r="B159" s="544" t="s">
        <v>616</v>
      </c>
      <c r="C159" s="547" t="s">
        <v>483</v>
      </c>
      <c r="D159" s="575" t="s">
        <v>618</v>
      </c>
      <c r="E159" s="547" t="s">
        <v>1177</v>
      </c>
      <c r="F159" s="575" t="s">
        <v>1178</v>
      </c>
      <c r="G159" s="547" t="s">
        <v>1025</v>
      </c>
      <c r="H159" s="547" t="s">
        <v>1026</v>
      </c>
      <c r="I159" s="561">
        <v>7840.89</v>
      </c>
      <c r="J159" s="561">
        <v>1</v>
      </c>
      <c r="K159" s="562">
        <v>7840.89</v>
      </c>
    </row>
    <row r="160" spans="1:11" ht="14.4" customHeight="1" x14ac:dyDescent="0.3">
      <c r="A160" s="543" t="s">
        <v>470</v>
      </c>
      <c r="B160" s="544" t="s">
        <v>616</v>
      </c>
      <c r="C160" s="547" t="s">
        <v>483</v>
      </c>
      <c r="D160" s="575" t="s">
        <v>618</v>
      </c>
      <c r="E160" s="547" t="s">
        <v>1177</v>
      </c>
      <c r="F160" s="575" t="s">
        <v>1178</v>
      </c>
      <c r="G160" s="547" t="s">
        <v>1027</v>
      </c>
      <c r="H160" s="547" t="s">
        <v>1028</v>
      </c>
      <c r="I160" s="561">
        <v>7840.89</v>
      </c>
      <c r="J160" s="561">
        <v>1</v>
      </c>
      <c r="K160" s="562">
        <v>7840.89</v>
      </c>
    </row>
    <row r="161" spans="1:11" ht="14.4" customHeight="1" x14ac:dyDescent="0.3">
      <c r="A161" s="543" t="s">
        <v>470</v>
      </c>
      <c r="B161" s="544" t="s">
        <v>616</v>
      </c>
      <c r="C161" s="547" t="s">
        <v>483</v>
      </c>
      <c r="D161" s="575" t="s">
        <v>618</v>
      </c>
      <c r="E161" s="547" t="s">
        <v>1177</v>
      </c>
      <c r="F161" s="575" t="s">
        <v>1178</v>
      </c>
      <c r="G161" s="547" t="s">
        <v>1029</v>
      </c>
      <c r="H161" s="547" t="s">
        <v>1030</v>
      </c>
      <c r="I161" s="561">
        <v>2297.4879999999998</v>
      </c>
      <c r="J161" s="561">
        <v>6</v>
      </c>
      <c r="K161" s="562">
        <v>13710.74</v>
      </c>
    </row>
    <row r="162" spans="1:11" ht="14.4" customHeight="1" x14ac:dyDescent="0.3">
      <c r="A162" s="543" t="s">
        <v>470</v>
      </c>
      <c r="B162" s="544" t="s">
        <v>616</v>
      </c>
      <c r="C162" s="547" t="s">
        <v>483</v>
      </c>
      <c r="D162" s="575" t="s">
        <v>618</v>
      </c>
      <c r="E162" s="547" t="s">
        <v>1177</v>
      </c>
      <c r="F162" s="575" t="s">
        <v>1178</v>
      </c>
      <c r="G162" s="547" t="s">
        <v>1031</v>
      </c>
      <c r="H162" s="547" t="s">
        <v>1032</v>
      </c>
      <c r="I162" s="561">
        <v>2733.1639999999998</v>
      </c>
      <c r="J162" s="561">
        <v>12</v>
      </c>
      <c r="K162" s="562">
        <v>32621.57</v>
      </c>
    </row>
    <row r="163" spans="1:11" ht="14.4" customHeight="1" x14ac:dyDescent="0.3">
      <c r="A163" s="543" t="s">
        <v>470</v>
      </c>
      <c r="B163" s="544" t="s">
        <v>616</v>
      </c>
      <c r="C163" s="547" t="s">
        <v>483</v>
      </c>
      <c r="D163" s="575" t="s">
        <v>618</v>
      </c>
      <c r="E163" s="547" t="s">
        <v>1177</v>
      </c>
      <c r="F163" s="575" t="s">
        <v>1178</v>
      </c>
      <c r="G163" s="547" t="s">
        <v>1033</v>
      </c>
      <c r="H163" s="547" t="s">
        <v>1034</v>
      </c>
      <c r="I163" s="561">
        <v>8893.61</v>
      </c>
      <c r="J163" s="561">
        <v>1</v>
      </c>
      <c r="K163" s="562">
        <v>8893.61</v>
      </c>
    </row>
    <row r="164" spans="1:11" ht="14.4" customHeight="1" x14ac:dyDescent="0.3">
      <c r="A164" s="543" t="s">
        <v>470</v>
      </c>
      <c r="B164" s="544" t="s">
        <v>616</v>
      </c>
      <c r="C164" s="547" t="s">
        <v>483</v>
      </c>
      <c r="D164" s="575" t="s">
        <v>618</v>
      </c>
      <c r="E164" s="547" t="s">
        <v>1177</v>
      </c>
      <c r="F164" s="575" t="s">
        <v>1178</v>
      </c>
      <c r="G164" s="547" t="s">
        <v>1035</v>
      </c>
      <c r="H164" s="547" t="s">
        <v>1036</v>
      </c>
      <c r="I164" s="561">
        <v>8893.61</v>
      </c>
      <c r="J164" s="561">
        <v>1</v>
      </c>
      <c r="K164" s="562">
        <v>8893.61</v>
      </c>
    </row>
    <row r="165" spans="1:11" ht="14.4" customHeight="1" x14ac:dyDescent="0.3">
      <c r="A165" s="543" t="s">
        <v>470</v>
      </c>
      <c r="B165" s="544" t="s">
        <v>616</v>
      </c>
      <c r="C165" s="547" t="s">
        <v>483</v>
      </c>
      <c r="D165" s="575" t="s">
        <v>618</v>
      </c>
      <c r="E165" s="547" t="s">
        <v>1177</v>
      </c>
      <c r="F165" s="575" t="s">
        <v>1178</v>
      </c>
      <c r="G165" s="547" t="s">
        <v>1037</v>
      </c>
      <c r="H165" s="547" t="s">
        <v>1038</v>
      </c>
      <c r="I165" s="561">
        <v>241.9975</v>
      </c>
      <c r="J165" s="561">
        <v>5</v>
      </c>
      <c r="K165" s="562">
        <v>1209.99</v>
      </c>
    </row>
    <row r="166" spans="1:11" ht="14.4" customHeight="1" x14ac:dyDescent="0.3">
      <c r="A166" s="543" t="s">
        <v>470</v>
      </c>
      <c r="B166" s="544" t="s">
        <v>616</v>
      </c>
      <c r="C166" s="547" t="s">
        <v>483</v>
      </c>
      <c r="D166" s="575" t="s">
        <v>618</v>
      </c>
      <c r="E166" s="547" t="s">
        <v>1177</v>
      </c>
      <c r="F166" s="575" t="s">
        <v>1178</v>
      </c>
      <c r="G166" s="547" t="s">
        <v>1039</v>
      </c>
      <c r="H166" s="547" t="s">
        <v>1040</v>
      </c>
      <c r="I166" s="561">
        <v>2420</v>
      </c>
      <c r="J166" s="561">
        <v>3</v>
      </c>
      <c r="K166" s="562">
        <v>7260</v>
      </c>
    </row>
    <row r="167" spans="1:11" ht="14.4" customHeight="1" x14ac:dyDescent="0.3">
      <c r="A167" s="543" t="s">
        <v>470</v>
      </c>
      <c r="B167" s="544" t="s">
        <v>616</v>
      </c>
      <c r="C167" s="547" t="s">
        <v>483</v>
      </c>
      <c r="D167" s="575" t="s">
        <v>618</v>
      </c>
      <c r="E167" s="547" t="s">
        <v>1177</v>
      </c>
      <c r="F167" s="575" t="s">
        <v>1178</v>
      </c>
      <c r="G167" s="547" t="s">
        <v>1041</v>
      </c>
      <c r="H167" s="547" t="s">
        <v>1042</v>
      </c>
      <c r="I167" s="561">
        <v>8552.2999999999993</v>
      </c>
      <c r="J167" s="561">
        <v>1</v>
      </c>
      <c r="K167" s="562">
        <v>8552.2999999999993</v>
      </c>
    </row>
    <row r="168" spans="1:11" ht="14.4" customHeight="1" x14ac:dyDescent="0.3">
      <c r="A168" s="543" t="s">
        <v>470</v>
      </c>
      <c r="B168" s="544" t="s">
        <v>616</v>
      </c>
      <c r="C168" s="547" t="s">
        <v>483</v>
      </c>
      <c r="D168" s="575" t="s">
        <v>618</v>
      </c>
      <c r="E168" s="547" t="s">
        <v>1177</v>
      </c>
      <c r="F168" s="575" t="s">
        <v>1178</v>
      </c>
      <c r="G168" s="547" t="s">
        <v>1043</v>
      </c>
      <c r="H168" s="547" t="s">
        <v>1044</v>
      </c>
      <c r="I168" s="561">
        <v>30181.27</v>
      </c>
      <c r="J168" s="561">
        <v>1</v>
      </c>
      <c r="K168" s="562">
        <v>30181.27</v>
      </c>
    </row>
    <row r="169" spans="1:11" ht="14.4" customHeight="1" x14ac:dyDescent="0.3">
      <c r="A169" s="543" t="s">
        <v>470</v>
      </c>
      <c r="B169" s="544" t="s">
        <v>616</v>
      </c>
      <c r="C169" s="547" t="s">
        <v>483</v>
      </c>
      <c r="D169" s="575" t="s">
        <v>618</v>
      </c>
      <c r="E169" s="547" t="s">
        <v>1177</v>
      </c>
      <c r="F169" s="575" t="s">
        <v>1178</v>
      </c>
      <c r="G169" s="547" t="s">
        <v>1045</v>
      </c>
      <c r="H169" s="547" t="s">
        <v>1046</v>
      </c>
      <c r="I169" s="561">
        <v>15151.33</v>
      </c>
      <c r="J169" s="561">
        <v>1</v>
      </c>
      <c r="K169" s="562">
        <v>15151.33</v>
      </c>
    </row>
    <row r="170" spans="1:11" ht="14.4" customHeight="1" x14ac:dyDescent="0.3">
      <c r="A170" s="543" t="s">
        <v>470</v>
      </c>
      <c r="B170" s="544" t="s">
        <v>616</v>
      </c>
      <c r="C170" s="547" t="s">
        <v>483</v>
      </c>
      <c r="D170" s="575" t="s">
        <v>618</v>
      </c>
      <c r="E170" s="547" t="s">
        <v>1177</v>
      </c>
      <c r="F170" s="575" t="s">
        <v>1178</v>
      </c>
      <c r="G170" s="547" t="s">
        <v>1047</v>
      </c>
      <c r="H170" s="547" t="s">
        <v>1048</v>
      </c>
      <c r="I170" s="561">
        <v>14604.7</v>
      </c>
      <c r="J170" s="561">
        <v>1</v>
      </c>
      <c r="K170" s="562">
        <v>14604.7</v>
      </c>
    </row>
    <row r="171" spans="1:11" ht="14.4" customHeight="1" x14ac:dyDescent="0.3">
      <c r="A171" s="543" t="s">
        <v>470</v>
      </c>
      <c r="B171" s="544" t="s">
        <v>616</v>
      </c>
      <c r="C171" s="547" t="s">
        <v>483</v>
      </c>
      <c r="D171" s="575" t="s">
        <v>618</v>
      </c>
      <c r="E171" s="547" t="s">
        <v>1177</v>
      </c>
      <c r="F171" s="575" t="s">
        <v>1178</v>
      </c>
      <c r="G171" s="547" t="s">
        <v>1049</v>
      </c>
      <c r="H171" s="547" t="s">
        <v>1050</v>
      </c>
      <c r="I171" s="561">
        <v>7435.42</v>
      </c>
      <c r="J171" s="561">
        <v>2</v>
      </c>
      <c r="K171" s="562">
        <v>14870.84</v>
      </c>
    </row>
    <row r="172" spans="1:11" ht="14.4" customHeight="1" x14ac:dyDescent="0.3">
      <c r="A172" s="543" t="s">
        <v>470</v>
      </c>
      <c r="B172" s="544" t="s">
        <v>616</v>
      </c>
      <c r="C172" s="547" t="s">
        <v>483</v>
      </c>
      <c r="D172" s="575" t="s">
        <v>618</v>
      </c>
      <c r="E172" s="547" t="s">
        <v>1177</v>
      </c>
      <c r="F172" s="575" t="s">
        <v>1178</v>
      </c>
      <c r="G172" s="547" t="s">
        <v>1051</v>
      </c>
      <c r="H172" s="547" t="s">
        <v>1052</v>
      </c>
      <c r="I172" s="561">
        <v>595.67999999999995</v>
      </c>
      <c r="J172" s="561">
        <v>1</v>
      </c>
      <c r="K172" s="562">
        <v>595.67999999999995</v>
      </c>
    </row>
    <row r="173" spans="1:11" ht="14.4" customHeight="1" x14ac:dyDescent="0.3">
      <c r="A173" s="543" t="s">
        <v>470</v>
      </c>
      <c r="B173" s="544" t="s">
        <v>616</v>
      </c>
      <c r="C173" s="547" t="s">
        <v>483</v>
      </c>
      <c r="D173" s="575" t="s">
        <v>618</v>
      </c>
      <c r="E173" s="547" t="s">
        <v>1177</v>
      </c>
      <c r="F173" s="575" t="s">
        <v>1178</v>
      </c>
      <c r="G173" s="547" t="s">
        <v>1053</v>
      </c>
      <c r="H173" s="547" t="s">
        <v>1054</v>
      </c>
      <c r="I173" s="561">
        <v>3309.35</v>
      </c>
      <c r="J173" s="561">
        <v>1</v>
      </c>
      <c r="K173" s="562">
        <v>3309.35</v>
      </c>
    </row>
    <row r="174" spans="1:11" ht="14.4" customHeight="1" x14ac:dyDescent="0.3">
      <c r="A174" s="543" t="s">
        <v>470</v>
      </c>
      <c r="B174" s="544" t="s">
        <v>616</v>
      </c>
      <c r="C174" s="547" t="s">
        <v>483</v>
      </c>
      <c r="D174" s="575" t="s">
        <v>618</v>
      </c>
      <c r="E174" s="547" t="s">
        <v>1177</v>
      </c>
      <c r="F174" s="575" t="s">
        <v>1178</v>
      </c>
      <c r="G174" s="547" t="s">
        <v>1055</v>
      </c>
      <c r="H174" s="547" t="s">
        <v>1056</v>
      </c>
      <c r="I174" s="561">
        <v>7575.66</v>
      </c>
      <c r="J174" s="561">
        <v>1</v>
      </c>
      <c r="K174" s="562">
        <v>7575.66</v>
      </c>
    </row>
    <row r="175" spans="1:11" ht="14.4" customHeight="1" x14ac:dyDescent="0.3">
      <c r="A175" s="543" t="s">
        <v>470</v>
      </c>
      <c r="B175" s="544" t="s">
        <v>616</v>
      </c>
      <c r="C175" s="547" t="s">
        <v>483</v>
      </c>
      <c r="D175" s="575" t="s">
        <v>618</v>
      </c>
      <c r="E175" s="547" t="s">
        <v>1177</v>
      </c>
      <c r="F175" s="575" t="s">
        <v>1178</v>
      </c>
      <c r="G175" s="547" t="s">
        <v>1057</v>
      </c>
      <c r="H175" s="547" t="s">
        <v>1058</v>
      </c>
      <c r="I175" s="561">
        <v>11529.85</v>
      </c>
      <c r="J175" s="561">
        <v>5</v>
      </c>
      <c r="K175" s="562">
        <v>57649.25</v>
      </c>
    </row>
    <row r="176" spans="1:11" ht="14.4" customHeight="1" x14ac:dyDescent="0.3">
      <c r="A176" s="543" t="s">
        <v>470</v>
      </c>
      <c r="B176" s="544" t="s">
        <v>616</v>
      </c>
      <c r="C176" s="547" t="s">
        <v>483</v>
      </c>
      <c r="D176" s="575" t="s">
        <v>618</v>
      </c>
      <c r="E176" s="547" t="s">
        <v>1177</v>
      </c>
      <c r="F176" s="575" t="s">
        <v>1178</v>
      </c>
      <c r="G176" s="547" t="s">
        <v>1059</v>
      </c>
      <c r="H176" s="547" t="s">
        <v>1060</v>
      </c>
      <c r="I176" s="561">
        <v>1292.9299999999998</v>
      </c>
      <c r="J176" s="561">
        <v>6</v>
      </c>
      <c r="K176" s="562">
        <v>7559.1399999999994</v>
      </c>
    </row>
    <row r="177" spans="1:11" ht="14.4" customHeight="1" x14ac:dyDescent="0.3">
      <c r="A177" s="543" t="s">
        <v>470</v>
      </c>
      <c r="B177" s="544" t="s">
        <v>616</v>
      </c>
      <c r="C177" s="547" t="s">
        <v>483</v>
      </c>
      <c r="D177" s="575" t="s">
        <v>618</v>
      </c>
      <c r="E177" s="547" t="s">
        <v>1177</v>
      </c>
      <c r="F177" s="575" t="s">
        <v>1178</v>
      </c>
      <c r="G177" s="547" t="s">
        <v>1061</v>
      </c>
      <c r="H177" s="547" t="s">
        <v>1062</v>
      </c>
      <c r="I177" s="561">
        <v>1079.3200000000002</v>
      </c>
      <c r="J177" s="561">
        <v>14</v>
      </c>
      <c r="K177" s="562">
        <v>14761.999999999998</v>
      </c>
    </row>
    <row r="178" spans="1:11" ht="14.4" customHeight="1" x14ac:dyDescent="0.3">
      <c r="A178" s="543" t="s">
        <v>470</v>
      </c>
      <c r="B178" s="544" t="s">
        <v>616</v>
      </c>
      <c r="C178" s="547" t="s">
        <v>483</v>
      </c>
      <c r="D178" s="575" t="s">
        <v>618</v>
      </c>
      <c r="E178" s="547" t="s">
        <v>1177</v>
      </c>
      <c r="F178" s="575" t="s">
        <v>1178</v>
      </c>
      <c r="G178" s="547" t="s">
        <v>1063</v>
      </c>
      <c r="H178" s="547" t="s">
        <v>1064</v>
      </c>
      <c r="I178" s="561">
        <v>1631.08</v>
      </c>
      <c r="J178" s="561">
        <v>4</v>
      </c>
      <c r="K178" s="562">
        <v>6524.32</v>
      </c>
    </row>
    <row r="179" spans="1:11" ht="14.4" customHeight="1" x14ac:dyDescent="0.3">
      <c r="A179" s="543" t="s">
        <v>470</v>
      </c>
      <c r="B179" s="544" t="s">
        <v>616</v>
      </c>
      <c r="C179" s="547" t="s">
        <v>483</v>
      </c>
      <c r="D179" s="575" t="s">
        <v>618</v>
      </c>
      <c r="E179" s="547" t="s">
        <v>1177</v>
      </c>
      <c r="F179" s="575" t="s">
        <v>1178</v>
      </c>
      <c r="G179" s="547" t="s">
        <v>1065</v>
      </c>
      <c r="H179" s="547" t="s">
        <v>1066</v>
      </c>
      <c r="I179" s="561">
        <v>1241.4599999999998</v>
      </c>
      <c r="J179" s="561">
        <v>3</v>
      </c>
      <c r="K179" s="562">
        <v>3724.3799999999997</v>
      </c>
    </row>
    <row r="180" spans="1:11" ht="14.4" customHeight="1" x14ac:dyDescent="0.3">
      <c r="A180" s="543" t="s">
        <v>470</v>
      </c>
      <c r="B180" s="544" t="s">
        <v>616</v>
      </c>
      <c r="C180" s="547" t="s">
        <v>483</v>
      </c>
      <c r="D180" s="575" t="s">
        <v>618</v>
      </c>
      <c r="E180" s="547" t="s">
        <v>1177</v>
      </c>
      <c r="F180" s="575" t="s">
        <v>1178</v>
      </c>
      <c r="G180" s="547" t="s">
        <v>1067</v>
      </c>
      <c r="H180" s="547" t="s">
        <v>1068</v>
      </c>
      <c r="I180" s="561">
        <v>3533.2</v>
      </c>
      <c r="J180" s="561">
        <v>4</v>
      </c>
      <c r="K180" s="562">
        <v>14132.8</v>
      </c>
    </row>
    <row r="181" spans="1:11" ht="14.4" customHeight="1" x14ac:dyDescent="0.3">
      <c r="A181" s="543" t="s">
        <v>470</v>
      </c>
      <c r="B181" s="544" t="s">
        <v>616</v>
      </c>
      <c r="C181" s="547" t="s">
        <v>483</v>
      </c>
      <c r="D181" s="575" t="s">
        <v>618</v>
      </c>
      <c r="E181" s="547" t="s">
        <v>1177</v>
      </c>
      <c r="F181" s="575" t="s">
        <v>1178</v>
      </c>
      <c r="G181" s="547" t="s">
        <v>1069</v>
      </c>
      <c r="H181" s="547" t="s">
        <v>1070</v>
      </c>
      <c r="I181" s="561">
        <v>13133.34</v>
      </c>
      <c r="J181" s="561">
        <v>4</v>
      </c>
      <c r="K181" s="562">
        <v>52533.36</v>
      </c>
    </row>
    <row r="182" spans="1:11" ht="14.4" customHeight="1" x14ac:dyDescent="0.3">
      <c r="A182" s="543" t="s">
        <v>470</v>
      </c>
      <c r="B182" s="544" t="s">
        <v>616</v>
      </c>
      <c r="C182" s="547" t="s">
        <v>483</v>
      </c>
      <c r="D182" s="575" t="s">
        <v>618</v>
      </c>
      <c r="E182" s="547" t="s">
        <v>1177</v>
      </c>
      <c r="F182" s="575" t="s">
        <v>1178</v>
      </c>
      <c r="G182" s="547" t="s">
        <v>1071</v>
      </c>
      <c r="H182" s="547" t="s">
        <v>1072</v>
      </c>
      <c r="I182" s="561">
        <v>7573.5949999999993</v>
      </c>
      <c r="J182" s="561">
        <v>2</v>
      </c>
      <c r="K182" s="562">
        <v>15147.189999999999</v>
      </c>
    </row>
    <row r="183" spans="1:11" ht="14.4" customHeight="1" x14ac:dyDescent="0.3">
      <c r="A183" s="543" t="s">
        <v>470</v>
      </c>
      <c r="B183" s="544" t="s">
        <v>616</v>
      </c>
      <c r="C183" s="547" t="s">
        <v>483</v>
      </c>
      <c r="D183" s="575" t="s">
        <v>618</v>
      </c>
      <c r="E183" s="547" t="s">
        <v>1177</v>
      </c>
      <c r="F183" s="575" t="s">
        <v>1178</v>
      </c>
      <c r="G183" s="547" t="s">
        <v>1073</v>
      </c>
      <c r="H183" s="547" t="s">
        <v>1074</v>
      </c>
      <c r="I183" s="561">
        <v>15151.33</v>
      </c>
      <c r="J183" s="561">
        <v>1</v>
      </c>
      <c r="K183" s="562">
        <v>15151.33</v>
      </c>
    </row>
    <row r="184" spans="1:11" ht="14.4" customHeight="1" x14ac:dyDescent="0.3">
      <c r="A184" s="543" t="s">
        <v>470</v>
      </c>
      <c r="B184" s="544" t="s">
        <v>616</v>
      </c>
      <c r="C184" s="547" t="s">
        <v>483</v>
      </c>
      <c r="D184" s="575" t="s">
        <v>618</v>
      </c>
      <c r="E184" s="547" t="s">
        <v>1177</v>
      </c>
      <c r="F184" s="575" t="s">
        <v>1178</v>
      </c>
      <c r="G184" s="547" t="s">
        <v>1075</v>
      </c>
      <c r="H184" s="547" t="s">
        <v>1076</v>
      </c>
      <c r="I184" s="561">
        <v>31062.28</v>
      </c>
      <c r="J184" s="561">
        <v>1</v>
      </c>
      <c r="K184" s="562">
        <v>31062.28</v>
      </c>
    </row>
    <row r="185" spans="1:11" ht="14.4" customHeight="1" x14ac:dyDescent="0.3">
      <c r="A185" s="543" t="s">
        <v>470</v>
      </c>
      <c r="B185" s="544" t="s">
        <v>616</v>
      </c>
      <c r="C185" s="547" t="s">
        <v>483</v>
      </c>
      <c r="D185" s="575" t="s">
        <v>618</v>
      </c>
      <c r="E185" s="547" t="s">
        <v>1177</v>
      </c>
      <c r="F185" s="575" t="s">
        <v>1178</v>
      </c>
      <c r="G185" s="547" t="s">
        <v>1077</v>
      </c>
      <c r="H185" s="547" t="s">
        <v>1078</v>
      </c>
      <c r="I185" s="561">
        <v>16975.59</v>
      </c>
      <c r="J185" s="561">
        <v>1</v>
      </c>
      <c r="K185" s="562">
        <v>16975.59</v>
      </c>
    </row>
    <row r="186" spans="1:11" ht="14.4" customHeight="1" x14ac:dyDescent="0.3">
      <c r="A186" s="543" t="s">
        <v>470</v>
      </c>
      <c r="B186" s="544" t="s">
        <v>616</v>
      </c>
      <c r="C186" s="547" t="s">
        <v>483</v>
      </c>
      <c r="D186" s="575" t="s">
        <v>618</v>
      </c>
      <c r="E186" s="547" t="s">
        <v>1177</v>
      </c>
      <c r="F186" s="575" t="s">
        <v>1178</v>
      </c>
      <c r="G186" s="547" t="s">
        <v>1079</v>
      </c>
      <c r="H186" s="547" t="s">
        <v>1080</v>
      </c>
      <c r="I186" s="561">
        <v>2950.71</v>
      </c>
      <c r="J186" s="561">
        <v>1</v>
      </c>
      <c r="K186" s="562">
        <v>2950.71</v>
      </c>
    </row>
    <row r="187" spans="1:11" ht="14.4" customHeight="1" x14ac:dyDescent="0.3">
      <c r="A187" s="543" t="s">
        <v>470</v>
      </c>
      <c r="B187" s="544" t="s">
        <v>616</v>
      </c>
      <c r="C187" s="547" t="s">
        <v>483</v>
      </c>
      <c r="D187" s="575" t="s">
        <v>618</v>
      </c>
      <c r="E187" s="547" t="s">
        <v>1177</v>
      </c>
      <c r="F187" s="575" t="s">
        <v>1178</v>
      </c>
      <c r="G187" s="547" t="s">
        <v>1081</v>
      </c>
      <c r="H187" s="547" t="s">
        <v>1082</v>
      </c>
      <c r="I187" s="561">
        <v>7069</v>
      </c>
      <c r="J187" s="561">
        <v>1</v>
      </c>
      <c r="K187" s="562">
        <v>7069</v>
      </c>
    </row>
    <row r="188" spans="1:11" ht="14.4" customHeight="1" x14ac:dyDescent="0.3">
      <c r="A188" s="543" t="s">
        <v>470</v>
      </c>
      <c r="B188" s="544" t="s">
        <v>616</v>
      </c>
      <c r="C188" s="547" t="s">
        <v>483</v>
      </c>
      <c r="D188" s="575" t="s">
        <v>618</v>
      </c>
      <c r="E188" s="547" t="s">
        <v>1177</v>
      </c>
      <c r="F188" s="575" t="s">
        <v>1178</v>
      </c>
      <c r="G188" s="547" t="s">
        <v>1083</v>
      </c>
      <c r="H188" s="547" t="s">
        <v>1084</v>
      </c>
      <c r="I188" s="561">
        <v>7427.8249999999998</v>
      </c>
      <c r="J188" s="561">
        <v>2</v>
      </c>
      <c r="K188" s="562">
        <v>14855.65</v>
      </c>
    </row>
    <row r="189" spans="1:11" ht="14.4" customHeight="1" x14ac:dyDescent="0.3">
      <c r="A189" s="543" t="s">
        <v>470</v>
      </c>
      <c r="B189" s="544" t="s">
        <v>616</v>
      </c>
      <c r="C189" s="547" t="s">
        <v>483</v>
      </c>
      <c r="D189" s="575" t="s">
        <v>618</v>
      </c>
      <c r="E189" s="547" t="s">
        <v>1177</v>
      </c>
      <c r="F189" s="575" t="s">
        <v>1178</v>
      </c>
      <c r="G189" s="547" t="s">
        <v>1085</v>
      </c>
      <c r="H189" s="547" t="s">
        <v>1086</v>
      </c>
      <c r="I189" s="561">
        <v>12939</v>
      </c>
      <c r="J189" s="561">
        <v>1</v>
      </c>
      <c r="K189" s="562">
        <v>12939</v>
      </c>
    </row>
    <row r="190" spans="1:11" ht="14.4" customHeight="1" x14ac:dyDescent="0.3">
      <c r="A190" s="543" t="s">
        <v>470</v>
      </c>
      <c r="B190" s="544" t="s">
        <v>616</v>
      </c>
      <c r="C190" s="547" t="s">
        <v>483</v>
      </c>
      <c r="D190" s="575" t="s">
        <v>618</v>
      </c>
      <c r="E190" s="547" t="s">
        <v>1177</v>
      </c>
      <c r="F190" s="575" t="s">
        <v>1178</v>
      </c>
      <c r="G190" s="547" t="s">
        <v>1087</v>
      </c>
      <c r="H190" s="547" t="s">
        <v>1088</v>
      </c>
      <c r="I190" s="561">
        <v>617.9</v>
      </c>
      <c r="J190" s="561">
        <v>1</v>
      </c>
      <c r="K190" s="562">
        <v>617.9</v>
      </c>
    </row>
    <row r="191" spans="1:11" ht="14.4" customHeight="1" x14ac:dyDescent="0.3">
      <c r="A191" s="543" t="s">
        <v>470</v>
      </c>
      <c r="B191" s="544" t="s">
        <v>616</v>
      </c>
      <c r="C191" s="547" t="s">
        <v>483</v>
      </c>
      <c r="D191" s="575" t="s">
        <v>618</v>
      </c>
      <c r="E191" s="547" t="s">
        <v>1177</v>
      </c>
      <c r="F191" s="575" t="s">
        <v>1178</v>
      </c>
      <c r="G191" s="547" t="s">
        <v>1089</v>
      </c>
      <c r="H191" s="547" t="s">
        <v>1090</v>
      </c>
      <c r="I191" s="561">
        <v>7442</v>
      </c>
      <c r="J191" s="561">
        <v>1</v>
      </c>
      <c r="K191" s="562">
        <v>7442</v>
      </c>
    </row>
    <row r="192" spans="1:11" ht="14.4" customHeight="1" x14ac:dyDescent="0.3">
      <c r="A192" s="543" t="s">
        <v>470</v>
      </c>
      <c r="B192" s="544" t="s">
        <v>616</v>
      </c>
      <c r="C192" s="547" t="s">
        <v>483</v>
      </c>
      <c r="D192" s="575" t="s">
        <v>618</v>
      </c>
      <c r="E192" s="547" t="s">
        <v>1177</v>
      </c>
      <c r="F192" s="575" t="s">
        <v>1178</v>
      </c>
      <c r="G192" s="547" t="s">
        <v>1091</v>
      </c>
      <c r="H192" s="547" t="s">
        <v>1092</v>
      </c>
      <c r="I192" s="561">
        <v>9486.005000000001</v>
      </c>
      <c r="J192" s="561">
        <v>2</v>
      </c>
      <c r="K192" s="562">
        <v>18972.010000000002</v>
      </c>
    </row>
    <row r="193" spans="1:11" ht="14.4" customHeight="1" x14ac:dyDescent="0.3">
      <c r="A193" s="543" t="s">
        <v>470</v>
      </c>
      <c r="B193" s="544" t="s">
        <v>616</v>
      </c>
      <c r="C193" s="547" t="s">
        <v>483</v>
      </c>
      <c r="D193" s="575" t="s">
        <v>618</v>
      </c>
      <c r="E193" s="547" t="s">
        <v>1177</v>
      </c>
      <c r="F193" s="575" t="s">
        <v>1178</v>
      </c>
      <c r="G193" s="547" t="s">
        <v>1093</v>
      </c>
      <c r="H193" s="547" t="s">
        <v>1094</v>
      </c>
      <c r="I193" s="561">
        <v>6011.3</v>
      </c>
      <c r="J193" s="561">
        <v>1</v>
      </c>
      <c r="K193" s="562">
        <v>6011.3</v>
      </c>
    </row>
    <row r="194" spans="1:11" ht="14.4" customHeight="1" x14ac:dyDescent="0.3">
      <c r="A194" s="543" t="s">
        <v>470</v>
      </c>
      <c r="B194" s="544" t="s">
        <v>616</v>
      </c>
      <c r="C194" s="547" t="s">
        <v>483</v>
      </c>
      <c r="D194" s="575" t="s">
        <v>618</v>
      </c>
      <c r="E194" s="547" t="s">
        <v>1177</v>
      </c>
      <c r="F194" s="575" t="s">
        <v>1178</v>
      </c>
      <c r="G194" s="547" t="s">
        <v>1095</v>
      </c>
      <c r="H194" s="547" t="s">
        <v>1096</v>
      </c>
      <c r="I194" s="561">
        <v>20698</v>
      </c>
      <c r="J194" s="561">
        <v>1</v>
      </c>
      <c r="K194" s="562">
        <v>20698</v>
      </c>
    </row>
    <row r="195" spans="1:11" ht="14.4" customHeight="1" x14ac:dyDescent="0.3">
      <c r="A195" s="543" t="s">
        <v>470</v>
      </c>
      <c r="B195" s="544" t="s">
        <v>616</v>
      </c>
      <c r="C195" s="547" t="s">
        <v>483</v>
      </c>
      <c r="D195" s="575" t="s">
        <v>618</v>
      </c>
      <c r="E195" s="547" t="s">
        <v>1177</v>
      </c>
      <c r="F195" s="575" t="s">
        <v>1178</v>
      </c>
      <c r="G195" s="547" t="s">
        <v>1097</v>
      </c>
      <c r="H195" s="547" t="s">
        <v>1098</v>
      </c>
      <c r="I195" s="561">
        <v>15554</v>
      </c>
      <c r="J195" s="561">
        <v>1</v>
      </c>
      <c r="K195" s="562">
        <v>15554</v>
      </c>
    </row>
    <row r="196" spans="1:11" ht="14.4" customHeight="1" x14ac:dyDescent="0.3">
      <c r="A196" s="543" t="s">
        <v>470</v>
      </c>
      <c r="B196" s="544" t="s">
        <v>616</v>
      </c>
      <c r="C196" s="547" t="s">
        <v>483</v>
      </c>
      <c r="D196" s="575" t="s">
        <v>618</v>
      </c>
      <c r="E196" s="547" t="s">
        <v>1177</v>
      </c>
      <c r="F196" s="575" t="s">
        <v>1178</v>
      </c>
      <c r="G196" s="547" t="s">
        <v>1099</v>
      </c>
      <c r="H196" s="547" t="s">
        <v>1100</v>
      </c>
      <c r="I196" s="561">
        <v>13133.34</v>
      </c>
      <c r="J196" s="561">
        <v>1</v>
      </c>
      <c r="K196" s="562">
        <v>13133.34</v>
      </c>
    </row>
    <row r="197" spans="1:11" ht="14.4" customHeight="1" x14ac:dyDescent="0.3">
      <c r="A197" s="543" t="s">
        <v>470</v>
      </c>
      <c r="B197" s="544" t="s">
        <v>616</v>
      </c>
      <c r="C197" s="547" t="s">
        <v>483</v>
      </c>
      <c r="D197" s="575" t="s">
        <v>618</v>
      </c>
      <c r="E197" s="547" t="s">
        <v>1177</v>
      </c>
      <c r="F197" s="575" t="s">
        <v>1178</v>
      </c>
      <c r="G197" s="547" t="s">
        <v>1101</v>
      </c>
      <c r="H197" s="547" t="s">
        <v>1102</v>
      </c>
      <c r="I197" s="561">
        <v>7402.78</v>
      </c>
      <c r="J197" s="561">
        <v>1</v>
      </c>
      <c r="K197" s="562">
        <v>7402.78</v>
      </c>
    </row>
    <row r="198" spans="1:11" ht="14.4" customHeight="1" x14ac:dyDescent="0.3">
      <c r="A198" s="543" t="s">
        <v>470</v>
      </c>
      <c r="B198" s="544" t="s">
        <v>616</v>
      </c>
      <c r="C198" s="547" t="s">
        <v>483</v>
      </c>
      <c r="D198" s="575" t="s">
        <v>618</v>
      </c>
      <c r="E198" s="547" t="s">
        <v>1177</v>
      </c>
      <c r="F198" s="575" t="s">
        <v>1178</v>
      </c>
      <c r="G198" s="547" t="s">
        <v>1103</v>
      </c>
      <c r="H198" s="547" t="s">
        <v>1104</v>
      </c>
      <c r="I198" s="561">
        <v>16044.62</v>
      </c>
      <c r="J198" s="561">
        <v>1</v>
      </c>
      <c r="K198" s="562">
        <v>16044.62</v>
      </c>
    </row>
    <row r="199" spans="1:11" ht="14.4" customHeight="1" x14ac:dyDescent="0.3">
      <c r="A199" s="543" t="s">
        <v>470</v>
      </c>
      <c r="B199" s="544" t="s">
        <v>616</v>
      </c>
      <c r="C199" s="547" t="s">
        <v>483</v>
      </c>
      <c r="D199" s="575" t="s">
        <v>618</v>
      </c>
      <c r="E199" s="547" t="s">
        <v>1177</v>
      </c>
      <c r="F199" s="575" t="s">
        <v>1178</v>
      </c>
      <c r="G199" s="547" t="s">
        <v>1105</v>
      </c>
      <c r="H199" s="547" t="s">
        <v>1106</v>
      </c>
      <c r="I199" s="561">
        <v>7567.39</v>
      </c>
      <c r="J199" s="561">
        <v>1</v>
      </c>
      <c r="K199" s="562">
        <v>7567.39</v>
      </c>
    </row>
    <row r="200" spans="1:11" ht="14.4" customHeight="1" x14ac:dyDescent="0.3">
      <c r="A200" s="543" t="s">
        <v>470</v>
      </c>
      <c r="B200" s="544" t="s">
        <v>616</v>
      </c>
      <c r="C200" s="547" t="s">
        <v>483</v>
      </c>
      <c r="D200" s="575" t="s">
        <v>618</v>
      </c>
      <c r="E200" s="547" t="s">
        <v>1177</v>
      </c>
      <c r="F200" s="575" t="s">
        <v>1178</v>
      </c>
      <c r="G200" s="547" t="s">
        <v>1107</v>
      </c>
      <c r="H200" s="547" t="s">
        <v>1108</v>
      </c>
      <c r="I200" s="561">
        <v>15851</v>
      </c>
      <c r="J200" s="561">
        <v>1</v>
      </c>
      <c r="K200" s="562">
        <v>15851</v>
      </c>
    </row>
    <row r="201" spans="1:11" ht="14.4" customHeight="1" x14ac:dyDescent="0.3">
      <c r="A201" s="543" t="s">
        <v>470</v>
      </c>
      <c r="B201" s="544" t="s">
        <v>616</v>
      </c>
      <c r="C201" s="547" t="s">
        <v>483</v>
      </c>
      <c r="D201" s="575" t="s">
        <v>618</v>
      </c>
      <c r="E201" s="547" t="s">
        <v>1177</v>
      </c>
      <c r="F201" s="575" t="s">
        <v>1178</v>
      </c>
      <c r="G201" s="547" t="s">
        <v>1109</v>
      </c>
      <c r="H201" s="547" t="s">
        <v>1110</v>
      </c>
      <c r="I201" s="561">
        <v>2031</v>
      </c>
      <c r="J201" s="561">
        <v>1</v>
      </c>
      <c r="K201" s="562">
        <v>2031</v>
      </c>
    </row>
    <row r="202" spans="1:11" ht="14.4" customHeight="1" x14ac:dyDescent="0.3">
      <c r="A202" s="543" t="s">
        <v>470</v>
      </c>
      <c r="B202" s="544" t="s">
        <v>616</v>
      </c>
      <c r="C202" s="547" t="s">
        <v>483</v>
      </c>
      <c r="D202" s="575" t="s">
        <v>618</v>
      </c>
      <c r="E202" s="547" t="s">
        <v>1177</v>
      </c>
      <c r="F202" s="575" t="s">
        <v>1178</v>
      </c>
      <c r="G202" s="547" t="s">
        <v>1111</v>
      </c>
      <c r="H202" s="547" t="s">
        <v>1112</v>
      </c>
      <c r="I202" s="561">
        <v>191024.1</v>
      </c>
      <c r="J202" s="561">
        <v>1</v>
      </c>
      <c r="K202" s="562">
        <v>191024.1</v>
      </c>
    </row>
    <row r="203" spans="1:11" ht="14.4" customHeight="1" x14ac:dyDescent="0.3">
      <c r="A203" s="543" t="s">
        <v>470</v>
      </c>
      <c r="B203" s="544" t="s">
        <v>616</v>
      </c>
      <c r="C203" s="547" t="s">
        <v>483</v>
      </c>
      <c r="D203" s="575" t="s">
        <v>618</v>
      </c>
      <c r="E203" s="547" t="s">
        <v>1177</v>
      </c>
      <c r="F203" s="575" t="s">
        <v>1178</v>
      </c>
      <c r="G203" s="547" t="s">
        <v>1113</v>
      </c>
      <c r="H203" s="547" t="s">
        <v>1114</v>
      </c>
      <c r="I203" s="561">
        <v>15143.05</v>
      </c>
      <c r="J203" s="561">
        <v>1</v>
      </c>
      <c r="K203" s="562">
        <v>15143.05</v>
      </c>
    </row>
    <row r="204" spans="1:11" ht="14.4" customHeight="1" x14ac:dyDescent="0.3">
      <c r="A204" s="543" t="s">
        <v>470</v>
      </c>
      <c r="B204" s="544" t="s">
        <v>616</v>
      </c>
      <c r="C204" s="547" t="s">
        <v>483</v>
      </c>
      <c r="D204" s="575" t="s">
        <v>618</v>
      </c>
      <c r="E204" s="547" t="s">
        <v>1177</v>
      </c>
      <c r="F204" s="575" t="s">
        <v>1178</v>
      </c>
      <c r="G204" s="547" t="s">
        <v>1115</v>
      </c>
      <c r="H204" s="547" t="s">
        <v>1116</v>
      </c>
      <c r="I204" s="561">
        <v>5747.66</v>
      </c>
      <c r="J204" s="561">
        <v>1</v>
      </c>
      <c r="K204" s="562">
        <v>5747.66</v>
      </c>
    </row>
    <row r="205" spans="1:11" ht="14.4" customHeight="1" x14ac:dyDescent="0.3">
      <c r="A205" s="543" t="s">
        <v>470</v>
      </c>
      <c r="B205" s="544" t="s">
        <v>616</v>
      </c>
      <c r="C205" s="547" t="s">
        <v>483</v>
      </c>
      <c r="D205" s="575" t="s">
        <v>618</v>
      </c>
      <c r="E205" s="547" t="s">
        <v>1177</v>
      </c>
      <c r="F205" s="575" t="s">
        <v>1178</v>
      </c>
      <c r="G205" s="547" t="s">
        <v>1117</v>
      </c>
      <c r="H205" s="547" t="s">
        <v>1118</v>
      </c>
      <c r="I205" s="561">
        <v>3722.35</v>
      </c>
      <c r="J205" s="561">
        <v>2</v>
      </c>
      <c r="K205" s="562">
        <v>7444.7</v>
      </c>
    </row>
    <row r="206" spans="1:11" ht="14.4" customHeight="1" x14ac:dyDescent="0.3">
      <c r="A206" s="543" t="s">
        <v>470</v>
      </c>
      <c r="B206" s="544" t="s">
        <v>616</v>
      </c>
      <c r="C206" s="547" t="s">
        <v>483</v>
      </c>
      <c r="D206" s="575" t="s">
        <v>618</v>
      </c>
      <c r="E206" s="547" t="s">
        <v>1177</v>
      </c>
      <c r="F206" s="575" t="s">
        <v>1178</v>
      </c>
      <c r="G206" s="547" t="s">
        <v>1119</v>
      </c>
      <c r="H206" s="547" t="s">
        <v>1120</v>
      </c>
      <c r="I206" s="561">
        <v>17908</v>
      </c>
      <c r="J206" s="561">
        <v>1</v>
      </c>
      <c r="K206" s="562">
        <v>17908</v>
      </c>
    </row>
    <row r="207" spans="1:11" ht="14.4" customHeight="1" x14ac:dyDescent="0.3">
      <c r="A207" s="543" t="s">
        <v>470</v>
      </c>
      <c r="B207" s="544" t="s">
        <v>616</v>
      </c>
      <c r="C207" s="547" t="s">
        <v>483</v>
      </c>
      <c r="D207" s="575" t="s">
        <v>618</v>
      </c>
      <c r="E207" s="547" t="s">
        <v>1177</v>
      </c>
      <c r="F207" s="575" t="s">
        <v>1178</v>
      </c>
      <c r="G207" s="547" t="s">
        <v>1121</v>
      </c>
      <c r="H207" s="547" t="s">
        <v>1122</v>
      </c>
      <c r="I207" s="561">
        <v>44044.1</v>
      </c>
      <c r="J207" s="561">
        <v>1</v>
      </c>
      <c r="K207" s="562">
        <v>44044.1</v>
      </c>
    </row>
    <row r="208" spans="1:11" ht="14.4" customHeight="1" x14ac:dyDescent="0.3">
      <c r="A208" s="543" t="s">
        <v>470</v>
      </c>
      <c r="B208" s="544" t="s">
        <v>616</v>
      </c>
      <c r="C208" s="547" t="s">
        <v>483</v>
      </c>
      <c r="D208" s="575" t="s">
        <v>618</v>
      </c>
      <c r="E208" s="547" t="s">
        <v>1177</v>
      </c>
      <c r="F208" s="575" t="s">
        <v>1178</v>
      </c>
      <c r="G208" s="547" t="s">
        <v>1123</v>
      </c>
      <c r="H208" s="547" t="s">
        <v>1124</v>
      </c>
      <c r="I208" s="561">
        <v>188760</v>
      </c>
      <c r="J208" s="561">
        <v>1</v>
      </c>
      <c r="K208" s="562">
        <v>188760</v>
      </c>
    </row>
    <row r="209" spans="1:11" ht="14.4" customHeight="1" x14ac:dyDescent="0.3">
      <c r="A209" s="543" t="s">
        <v>470</v>
      </c>
      <c r="B209" s="544" t="s">
        <v>616</v>
      </c>
      <c r="C209" s="547" t="s">
        <v>483</v>
      </c>
      <c r="D209" s="575" t="s">
        <v>618</v>
      </c>
      <c r="E209" s="547" t="s">
        <v>1177</v>
      </c>
      <c r="F209" s="575" t="s">
        <v>1178</v>
      </c>
      <c r="G209" s="547" t="s">
        <v>1125</v>
      </c>
      <c r="H209" s="547" t="s">
        <v>1126</v>
      </c>
      <c r="I209" s="561">
        <v>8470</v>
      </c>
      <c r="J209" s="561">
        <v>1</v>
      </c>
      <c r="K209" s="562">
        <v>8470</v>
      </c>
    </row>
    <row r="210" spans="1:11" ht="14.4" customHeight="1" x14ac:dyDescent="0.3">
      <c r="A210" s="543" t="s">
        <v>470</v>
      </c>
      <c r="B210" s="544" t="s">
        <v>616</v>
      </c>
      <c r="C210" s="547" t="s">
        <v>483</v>
      </c>
      <c r="D210" s="575" t="s">
        <v>618</v>
      </c>
      <c r="E210" s="547" t="s">
        <v>1177</v>
      </c>
      <c r="F210" s="575" t="s">
        <v>1178</v>
      </c>
      <c r="G210" s="547" t="s">
        <v>1127</v>
      </c>
      <c r="H210" s="547" t="s">
        <v>1128</v>
      </c>
      <c r="I210" s="561">
        <v>18379.900000000001</v>
      </c>
      <c r="J210" s="561">
        <v>1</v>
      </c>
      <c r="K210" s="562">
        <v>18379.900000000001</v>
      </c>
    </row>
    <row r="211" spans="1:11" ht="14.4" customHeight="1" x14ac:dyDescent="0.3">
      <c r="A211" s="543" t="s">
        <v>470</v>
      </c>
      <c r="B211" s="544" t="s">
        <v>616</v>
      </c>
      <c r="C211" s="547" t="s">
        <v>483</v>
      </c>
      <c r="D211" s="575" t="s">
        <v>618</v>
      </c>
      <c r="E211" s="547" t="s">
        <v>1177</v>
      </c>
      <c r="F211" s="575" t="s">
        <v>1178</v>
      </c>
      <c r="G211" s="547" t="s">
        <v>1129</v>
      </c>
      <c r="H211" s="547" t="s">
        <v>1130</v>
      </c>
      <c r="I211" s="561">
        <v>14217.5</v>
      </c>
      <c r="J211" s="561">
        <v>1</v>
      </c>
      <c r="K211" s="562">
        <v>14217.5</v>
      </c>
    </row>
    <row r="212" spans="1:11" ht="14.4" customHeight="1" x14ac:dyDescent="0.3">
      <c r="A212" s="543" t="s">
        <v>470</v>
      </c>
      <c r="B212" s="544" t="s">
        <v>616</v>
      </c>
      <c r="C212" s="547" t="s">
        <v>483</v>
      </c>
      <c r="D212" s="575" t="s">
        <v>618</v>
      </c>
      <c r="E212" s="547" t="s">
        <v>1177</v>
      </c>
      <c r="F212" s="575" t="s">
        <v>1178</v>
      </c>
      <c r="G212" s="547" t="s">
        <v>1131</v>
      </c>
      <c r="H212" s="547" t="s">
        <v>1132</v>
      </c>
      <c r="I212" s="561">
        <v>16489.165000000001</v>
      </c>
      <c r="J212" s="561">
        <v>2</v>
      </c>
      <c r="K212" s="562">
        <v>32978.33</v>
      </c>
    </row>
    <row r="213" spans="1:11" ht="14.4" customHeight="1" x14ac:dyDescent="0.3">
      <c r="A213" s="543" t="s">
        <v>470</v>
      </c>
      <c r="B213" s="544" t="s">
        <v>616</v>
      </c>
      <c r="C213" s="547" t="s">
        <v>483</v>
      </c>
      <c r="D213" s="575" t="s">
        <v>618</v>
      </c>
      <c r="E213" s="547" t="s">
        <v>1177</v>
      </c>
      <c r="F213" s="575" t="s">
        <v>1178</v>
      </c>
      <c r="G213" s="547" t="s">
        <v>1133</v>
      </c>
      <c r="H213" s="547" t="s">
        <v>1134</v>
      </c>
      <c r="I213" s="561">
        <v>8893.5</v>
      </c>
      <c r="J213" s="561">
        <v>1</v>
      </c>
      <c r="K213" s="562">
        <v>8893.5</v>
      </c>
    </row>
    <row r="214" spans="1:11" ht="14.4" customHeight="1" x14ac:dyDescent="0.3">
      <c r="A214" s="543" t="s">
        <v>470</v>
      </c>
      <c r="B214" s="544" t="s">
        <v>616</v>
      </c>
      <c r="C214" s="547" t="s">
        <v>483</v>
      </c>
      <c r="D214" s="575" t="s">
        <v>618</v>
      </c>
      <c r="E214" s="547" t="s">
        <v>1177</v>
      </c>
      <c r="F214" s="575" t="s">
        <v>1178</v>
      </c>
      <c r="G214" s="547" t="s">
        <v>1135</v>
      </c>
      <c r="H214" s="547" t="s">
        <v>1136</v>
      </c>
      <c r="I214" s="561">
        <v>14590.33</v>
      </c>
      <c r="J214" s="561">
        <v>1</v>
      </c>
      <c r="K214" s="562">
        <v>14590.33</v>
      </c>
    </row>
    <row r="215" spans="1:11" ht="14.4" customHeight="1" x14ac:dyDescent="0.3">
      <c r="A215" s="543" t="s">
        <v>470</v>
      </c>
      <c r="B215" s="544" t="s">
        <v>616</v>
      </c>
      <c r="C215" s="547" t="s">
        <v>483</v>
      </c>
      <c r="D215" s="575" t="s">
        <v>618</v>
      </c>
      <c r="E215" s="547" t="s">
        <v>1177</v>
      </c>
      <c r="F215" s="575" t="s">
        <v>1178</v>
      </c>
      <c r="G215" s="547" t="s">
        <v>1137</v>
      </c>
      <c r="H215" s="547" t="s">
        <v>1138</v>
      </c>
      <c r="I215" s="561">
        <v>14590.33</v>
      </c>
      <c r="J215" s="561">
        <v>1</v>
      </c>
      <c r="K215" s="562">
        <v>14590.33</v>
      </c>
    </row>
    <row r="216" spans="1:11" ht="14.4" customHeight="1" x14ac:dyDescent="0.3">
      <c r="A216" s="543" t="s">
        <v>470</v>
      </c>
      <c r="B216" s="544" t="s">
        <v>616</v>
      </c>
      <c r="C216" s="547" t="s">
        <v>483</v>
      </c>
      <c r="D216" s="575" t="s">
        <v>618</v>
      </c>
      <c r="E216" s="547" t="s">
        <v>1177</v>
      </c>
      <c r="F216" s="575" t="s">
        <v>1178</v>
      </c>
      <c r="G216" s="547" t="s">
        <v>1139</v>
      </c>
      <c r="H216" s="547" t="s">
        <v>1140</v>
      </c>
      <c r="I216" s="561">
        <v>8893.5</v>
      </c>
      <c r="J216" s="561">
        <v>1</v>
      </c>
      <c r="K216" s="562">
        <v>8893.5</v>
      </c>
    </row>
    <row r="217" spans="1:11" ht="14.4" customHeight="1" x14ac:dyDescent="0.3">
      <c r="A217" s="543" t="s">
        <v>470</v>
      </c>
      <c r="B217" s="544" t="s">
        <v>616</v>
      </c>
      <c r="C217" s="547" t="s">
        <v>483</v>
      </c>
      <c r="D217" s="575" t="s">
        <v>618</v>
      </c>
      <c r="E217" s="547" t="s">
        <v>1177</v>
      </c>
      <c r="F217" s="575" t="s">
        <v>1178</v>
      </c>
      <c r="G217" s="547" t="s">
        <v>1141</v>
      </c>
      <c r="H217" s="547" t="s">
        <v>1142</v>
      </c>
      <c r="I217" s="561">
        <v>7614.28</v>
      </c>
      <c r="J217" s="561">
        <v>1</v>
      </c>
      <c r="K217" s="562">
        <v>7614.28</v>
      </c>
    </row>
    <row r="218" spans="1:11" ht="14.4" customHeight="1" x14ac:dyDescent="0.3">
      <c r="A218" s="543" t="s">
        <v>470</v>
      </c>
      <c r="B218" s="544" t="s">
        <v>616</v>
      </c>
      <c r="C218" s="547" t="s">
        <v>483</v>
      </c>
      <c r="D218" s="575" t="s">
        <v>618</v>
      </c>
      <c r="E218" s="547" t="s">
        <v>1177</v>
      </c>
      <c r="F218" s="575" t="s">
        <v>1178</v>
      </c>
      <c r="G218" s="547" t="s">
        <v>1143</v>
      </c>
      <c r="H218" s="547" t="s">
        <v>1144</v>
      </c>
      <c r="I218" s="561">
        <v>7614.29</v>
      </c>
      <c r="J218" s="561">
        <v>1</v>
      </c>
      <c r="K218" s="562">
        <v>7614.29</v>
      </c>
    </row>
    <row r="219" spans="1:11" ht="14.4" customHeight="1" x14ac:dyDescent="0.3">
      <c r="A219" s="543" t="s">
        <v>470</v>
      </c>
      <c r="B219" s="544" t="s">
        <v>616</v>
      </c>
      <c r="C219" s="547" t="s">
        <v>483</v>
      </c>
      <c r="D219" s="575" t="s">
        <v>618</v>
      </c>
      <c r="E219" s="547" t="s">
        <v>1177</v>
      </c>
      <c r="F219" s="575" t="s">
        <v>1178</v>
      </c>
      <c r="G219" s="547" t="s">
        <v>1145</v>
      </c>
      <c r="H219" s="547" t="s">
        <v>1146</v>
      </c>
      <c r="I219" s="561">
        <v>2116</v>
      </c>
      <c r="J219" s="561">
        <v>2</v>
      </c>
      <c r="K219" s="562">
        <v>4232</v>
      </c>
    </row>
    <row r="220" spans="1:11" ht="14.4" customHeight="1" x14ac:dyDescent="0.3">
      <c r="A220" s="543" t="s">
        <v>470</v>
      </c>
      <c r="B220" s="544" t="s">
        <v>616</v>
      </c>
      <c r="C220" s="547" t="s">
        <v>483</v>
      </c>
      <c r="D220" s="575" t="s">
        <v>618</v>
      </c>
      <c r="E220" s="547" t="s">
        <v>1177</v>
      </c>
      <c r="F220" s="575" t="s">
        <v>1178</v>
      </c>
      <c r="G220" s="547" t="s">
        <v>1147</v>
      </c>
      <c r="H220" s="547" t="s">
        <v>1148</v>
      </c>
      <c r="I220" s="561">
        <v>19663.536666666667</v>
      </c>
      <c r="J220" s="561">
        <v>5</v>
      </c>
      <c r="K220" s="562">
        <v>98386.22</v>
      </c>
    </row>
    <row r="221" spans="1:11" ht="14.4" customHeight="1" x14ac:dyDescent="0.3">
      <c r="A221" s="543" t="s">
        <v>470</v>
      </c>
      <c r="B221" s="544" t="s">
        <v>616</v>
      </c>
      <c r="C221" s="547" t="s">
        <v>483</v>
      </c>
      <c r="D221" s="575" t="s">
        <v>618</v>
      </c>
      <c r="E221" s="547" t="s">
        <v>1177</v>
      </c>
      <c r="F221" s="575" t="s">
        <v>1178</v>
      </c>
      <c r="G221" s="547" t="s">
        <v>1149</v>
      </c>
      <c r="H221" s="547" t="s">
        <v>1150</v>
      </c>
      <c r="I221" s="561">
        <v>21599</v>
      </c>
      <c r="J221" s="561">
        <v>1</v>
      </c>
      <c r="K221" s="562">
        <v>21599</v>
      </c>
    </row>
    <row r="222" spans="1:11" ht="14.4" customHeight="1" x14ac:dyDescent="0.3">
      <c r="A222" s="543" t="s">
        <v>470</v>
      </c>
      <c r="B222" s="544" t="s">
        <v>616</v>
      </c>
      <c r="C222" s="547" t="s">
        <v>483</v>
      </c>
      <c r="D222" s="575" t="s">
        <v>618</v>
      </c>
      <c r="E222" s="547" t="s">
        <v>1177</v>
      </c>
      <c r="F222" s="575" t="s">
        <v>1178</v>
      </c>
      <c r="G222" s="547" t="s">
        <v>1151</v>
      </c>
      <c r="H222" s="547" t="s">
        <v>1152</v>
      </c>
      <c r="I222" s="561">
        <v>3134</v>
      </c>
      <c r="J222" s="561">
        <v>1</v>
      </c>
      <c r="K222" s="562">
        <v>3134</v>
      </c>
    </row>
    <row r="223" spans="1:11" ht="14.4" customHeight="1" x14ac:dyDescent="0.3">
      <c r="A223" s="543" t="s">
        <v>470</v>
      </c>
      <c r="B223" s="544" t="s">
        <v>616</v>
      </c>
      <c r="C223" s="547" t="s">
        <v>483</v>
      </c>
      <c r="D223" s="575" t="s">
        <v>618</v>
      </c>
      <c r="E223" s="547" t="s">
        <v>1177</v>
      </c>
      <c r="F223" s="575" t="s">
        <v>1178</v>
      </c>
      <c r="G223" s="547" t="s">
        <v>1153</v>
      </c>
      <c r="H223" s="547" t="s">
        <v>1154</v>
      </c>
      <c r="I223" s="561">
        <v>49101.8</v>
      </c>
      <c r="J223" s="561">
        <v>1</v>
      </c>
      <c r="K223" s="562">
        <v>49101.8</v>
      </c>
    </row>
    <row r="224" spans="1:11" ht="14.4" customHeight="1" x14ac:dyDescent="0.3">
      <c r="A224" s="543" t="s">
        <v>470</v>
      </c>
      <c r="B224" s="544" t="s">
        <v>616</v>
      </c>
      <c r="C224" s="547" t="s">
        <v>483</v>
      </c>
      <c r="D224" s="575" t="s">
        <v>618</v>
      </c>
      <c r="E224" s="547" t="s">
        <v>1177</v>
      </c>
      <c r="F224" s="575" t="s">
        <v>1178</v>
      </c>
      <c r="G224" s="547" t="s">
        <v>1155</v>
      </c>
      <c r="H224" s="547" t="s">
        <v>1156</v>
      </c>
      <c r="I224" s="561">
        <v>4805.0200000000004</v>
      </c>
      <c r="J224" s="561">
        <v>1</v>
      </c>
      <c r="K224" s="562">
        <v>4805.0200000000004</v>
      </c>
    </row>
    <row r="225" spans="1:11" ht="14.4" customHeight="1" x14ac:dyDescent="0.3">
      <c r="A225" s="543" t="s">
        <v>470</v>
      </c>
      <c r="B225" s="544" t="s">
        <v>616</v>
      </c>
      <c r="C225" s="547" t="s">
        <v>483</v>
      </c>
      <c r="D225" s="575" t="s">
        <v>618</v>
      </c>
      <c r="E225" s="547" t="s">
        <v>1177</v>
      </c>
      <c r="F225" s="575" t="s">
        <v>1178</v>
      </c>
      <c r="G225" s="547" t="s">
        <v>1157</v>
      </c>
      <c r="H225" s="547" t="s">
        <v>1158</v>
      </c>
      <c r="I225" s="561">
        <v>1249.96</v>
      </c>
      <c r="J225" s="561">
        <v>1</v>
      </c>
      <c r="K225" s="562">
        <v>1249.96</v>
      </c>
    </row>
    <row r="226" spans="1:11" ht="14.4" customHeight="1" x14ac:dyDescent="0.3">
      <c r="A226" s="543" t="s">
        <v>470</v>
      </c>
      <c r="B226" s="544" t="s">
        <v>616</v>
      </c>
      <c r="C226" s="547" t="s">
        <v>483</v>
      </c>
      <c r="D226" s="575" t="s">
        <v>618</v>
      </c>
      <c r="E226" s="547" t="s">
        <v>1177</v>
      </c>
      <c r="F226" s="575" t="s">
        <v>1178</v>
      </c>
      <c r="G226" s="547" t="s">
        <v>1159</v>
      </c>
      <c r="H226" s="547" t="s">
        <v>1160</v>
      </c>
      <c r="I226" s="561">
        <v>4805.0200000000004</v>
      </c>
      <c r="J226" s="561">
        <v>1</v>
      </c>
      <c r="K226" s="562">
        <v>4805.0200000000004</v>
      </c>
    </row>
    <row r="227" spans="1:11" ht="14.4" customHeight="1" x14ac:dyDescent="0.3">
      <c r="A227" s="543" t="s">
        <v>470</v>
      </c>
      <c r="B227" s="544" t="s">
        <v>616</v>
      </c>
      <c r="C227" s="547" t="s">
        <v>483</v>
      </c>
      <c r="D227" s="575" t="s">
        <v>618</v>
      </c>
      <c r="E227" s="547" t="s">
        <v>1177</v>
      </c>
      <c r="F227" s="575" t="s">
        <v>1178</v>
      </c>
      <c r="G227" s="547" t="s">
        <v>1161</v>
      </c>
      <c r="H227" s="547" t="s">
        <v>1162</v>
      </c>
      <c r="I227" s="561">
        <v>1023.5703703703701</v>
      </c>
      <c r="J227" s="561">
        <v>27</v>
      </c>
      <c r="K227" s="562">
        <v>27636.399999999994</v>
      </c>
    </row>
    <row r="228" spans="1:11" ht="14.4" customHeight="1" thickBot="1" x14ac:dyDescent="0.35">
      <c r="A228" s="551" t="s">
        <v>470</v>
      </c>
      <c r="B228" s="552" t="s">
        <v>616</v>
      </c>
      <c r="C228" s="555" t="s">
        <v>483</v>
      </c>
      <c r="D228" s="576" t="s">
        <v>618</v>
      </c>
      <c r="E228" s="555" t="s">
        <v>1177</v>
      </c>
      <c r="F228" s="576" t="s">
        <v>1178</v>
      </c>
      <c r="G228" s="555" t="s">
        <v>1163</v>
      </c>
      <c r="H228" s="555" t="s">
        <v>1164</v>
      </c>
      <c r="I228" s="563">
        <v>13068</v>
      </c>
      <c r="J228" s="563">
        <v>1</v>
      </c>
      <c r="K228" s="564">
        <v>13068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  <col min="8" max="8" width="13.109375" hidden="1" customWidth="1"/>
    <col min="9" max="9" width="13.109375" customWidth="1"/>
    <col min="10" max="20" width="13.109375" hidden="1" customWidth="1"/>
    <col min="21" max="21" width="13.109375" customWidth="1"/>
    <col min="22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394" t="s">
        <v>107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</row>
    <row r="2" spans="1:34" ht="15" thickBot="1" x14ac:dyDescent="0.35">
      <c r="A2" s="235" t="s">
        <v>281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227</v>
      </c>
      <c r="B3" s="395" t="s">
        <v>208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86">
        <v>930</v>
      </c>
      <c r="AH3" s="602"/>
    </row>
    <row r="4" spans="1:34" ht="36.6" outlineLevel="1" thickBot="1" x14ac:dyDescent="0.35">
      <c r="A4" s="255">
        <v>2014</v>
      </c>
      <c r="B4" s="396"/>
      <c r="C4" s="239" t="s">
        <v>209</v>
      </c>
      <c r="D4" s="240" t="s">
        <v>210</v>
      </c>
      <c r="E4" s="240" t="s">
        <v>211</v>
      </c>
      <c r="F4" s="258" t="s">
        <v>239</v>
      </c>
      <c r="G4" s="258" t="s">
        <v>240</v>
      </c>
      <c r="H4" s="258" t="s">
        <v>241</v>
      </c>
      <c r="I4" s="258" t="s">
        <v>242</v>
      </c>
      <c r="J4" s="258" t="s">
        <v>243</v>
      </c>
      <c r="K4" s="258" t="s">
        <v>244</v>
      </c>
      <c r="L4" s="258" t="s">
        <v>245</v>
      </c>
      <c r="M4" s="258" t="s">
        <v>246</v>
      </c>
      <c r="N4" s="258" t="s">
        <v>247</v>
      </c>
      <c r="O4" s="258" t="s">
        <v>248</v>
      </c>
      <c r="P4" s="258" t="s">
        <v>249</v>
      </c>
      <c r="Q4" s="258" t="s">
        <v>250</v>
      </c>
      <c r="R4" s="258" t="s">
        <v>251</v>
      </c>
      <c r="S4" s="258" t="s">
        <v>252</v>
      </c>
      <c r="T4" s="258" t="s">
        <v>253</v>
      </c>
      <c r="U4" s="258" t="s">
        <v>254</v>
      </c>
      <c r="V4" s="258" t="s">
        <v>255</v>
      </c>
      <c r="W4" s="258" t="s">
        <v>264</v>
      </c>
      <c r="X4" s="258" t="s">
        <v>256</v>
      </c>
      <c r="Y4" s="258" t="s">
        <v>265</v>
      </c>
      <c r="Z4" s="258" t="s">
        <v>257</v>
      </c>
      <c r="AA4" s="258" t="s">
        <v>258</v>
      </c>
      <c r="AB4" s="258" t="s">
        <v>259</v>
      </c>
      <c r="AC4" s="258" t="s">
        <v>260</v>
      </c>
      <c r="AD4" s="258" t="s">
        <v>261</v>
      </c>
      <c r="AE4" s="240" t="s">
        <v>262</v>
      </c>
      <c r="AF4" s="240" t="s">
        <v>263</v>
      </c>
      <c r="AG4" s="587" t="s">
        <v>229</v>
      </c>
      <c r="AH4" s="602"/>
    </row>
    <row r="5" spans="1:34" x14ac:dyDescent="0.3">
      <c r="A5" s="241" t="s">
        <v>212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88"/>
      <c r="AH5" s="602"/>
    </row>
    <row r="6" spans="1:34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26.5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5.0999999999999996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2.9</v>
      </c>
      <c r="G6" s="282">
        <f xml:space="preserve">
TRUNC(IF($A$4&lt;=12,SUMIFS('ON Data'!L:L,'ON Data'!$D:$D,$A$4,'ON Data'!$E:$E,1),SUMIFS('ON Data'!L:L,'ON Data'!$E:$E,1)/'ON Data'!$D$3),1)</f>
        <v>0.6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6.8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8.3000000000000007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1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89">
        <f xml:space="preserve">
TRUNC(IF($A$4&lt;=12,SUMIFS('ON Data'!AM:AM,'ON Data'!$D:$D,$A$4,'ON Data'!$E:$E,1),SUMIFS('ON Data'!AM:AM,'ON Data'!$E:$E,1)/'ON Data'!$D$3),1)</f>
        <v>1.8</v>
      </c>
      <c r="AH6" s="602"/>
    </row>
    <row r="7" spans="1:34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89"/>
      <c r="AH7" s="602"/>
    </row>
    <row r="8" spans="1:34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89"/>
      <c r="AH8" s="602"/>
    </row>
    <row r="9" spans="1:34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90"/>
      <c r="AH9" s="602"/>
    </row>
    <row r="10" spans="1:34" x14ac:dyDescent="0.3">
      <c r="A10" s="244" t="s">
        <v>213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91"/>
      <c r="AH10" s="602"/>
    </row>
    <row r="11" spans="1:34" x14ac:dyDescent="0.3">
      <c r="A11" s="245" t="s">
        <v>214</v>
      </c>
      <c r="B11" s="262">
        <f xml:space="preserve">
IF($A$4&lt;=12,SUMIFS('ON Data'!F:F,'ON Data'!$D:$D,$A$4,'ON Data'!$E:$E,2),SUMIFS('ON Data'!F:F,'ON Data'!$E:$E,2))</f>
        <v>40010.400000000009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8011.2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3900</v>
      </c>
      <c r="G11" s="264">
        <f xml:space="preserve">
IF($A$4&lt;=12,SUMIFS('ON Data'!L:L,'ON Data'!$D:$D,$A$4,'ON Data'!$E:$E,2),SUMIFS('ON Data'!L:L,'ON Data'!$E:$E,2))</f>
        <v>896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10416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12570.4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1396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92">
        <f xml:space="preserve">
IF($A$4&lt;=12,SUMIFS('ON Data'!AM:AM,'ON Data'!$D:$D,$A$4,'ON Data'!$E:$E,2),SUMIFS('ON Data'!AM:AM,'ON Data'!$E:$E,2))</f>
        <v>2820.7999999999997</v>
      </c>
      <c r="AH11" s="602"/>
    </row>
    <row r="12" spans="1:34" x14ac:dyDescent="0.3">
      <c r="A12" s="245" t="s">
        <v>215</v>
      </c>
      <c r="B12" s="262">
        <f xml:space="preserve">
IF($A$4&lt;=12,SUMIFS('ON Data'!F:F,'ON Data'!$D:$D,$A$4,'ON Data'!$E:$E,3),SUMIFS('ON Data'!F:F,'ON Data'!$E:$E,3))</f>
        <v>174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174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92">
        <f xml:space="preserve">
IF($A$4&lt;=12,SUMIFS('ON Data'!AM:AM,'ON Data'!$D:$D,$A$4,'ON Data'!$E:$E,3),SUMIFS('ON Data'!AM:AM,'ON Data'!$E:$E,3))</f>
        <v>0</v>
      </c>
      <c r="AH12" s="602"/>
    </row>
    <row r="13" spans="1:34" x14ac:dyDescent="0.3">
      <c r="A13" s="245" t="s">
        <v>222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92">
        <f xml:space="preserve">
IF($A$4&lt;=12,SUMIFS('ON Data'!AM:AM,'ON Data'!$D:$D,$A$4,'ON Data'!$E:$E,4),SUMIFS('ON Data'!AM:AM,'ON Data'!$E:$E,4))</f>
        <v>0</v>
      </c>
      <c r="AH13" s="602"/>
    </row>
    <row r="14" spans="1:34" ht="15" thickBot="1" x14ac:dyDescent="0.35">
      <c r="A14" s="246" t="s">
        <v>216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93">
        <f xml:space="preserve">
IF($A$4&lt;=12,SUMIFS('ON Data'!AM:AM,'ON Data'!$D:$D,$A$4,'ON Data'!$E:$E,5),SUMIFS('ON Data'!AM:AM,'ON Data'!$E:$E,5))</f>
        <v>0</v>
      </c>
      <c r="AH14" s="602"/>
    </row>
    <row r="15" spans="1:34" x14ac:dyDescent="0.3">
      <c r="A15" s="163" t="s">
        <v>226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94"/>
      <c r="AH15" s="602"/>
    </row>
    <row r="16" spans="1:34" x14ac:dyDescent="0.3">
      <c r="A16" s="247" t="s">
        <v>217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92">
        <f xml:space="preserve">
IF($A$4&lt;=12,SUMIFS('ON Data'!AM:AM,'ON Data'!$D:$D,$A$4,'ON Data'!$E:$E,7),SUMIFS('ON Data'!AM:AM,'ON Data'!$E:$E,7))</f>
        <v>0</v>
      </c>
      <c r="AH16" s="602"/>
    </row>
    <row r="17" spans="1:34" x14ac:dyDescent="0.3">
      <c r="A17" s="247" t="s">
        <v>218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92">
        <f xml:space="preserve">
IF($A$4&lt;=12,SUMIFS('ON Data'!AM:AM,'ON Data'!$D:$D,$A$4,'ON Data'!$E:$E,8),SUMIFS('ON Data'!AM:AM,'ON Data'!$E:$E,8))</f>
        <v>0</v>
      </c>
      <c r="AH17" s="602"/>
    </row>
    <row r="18" spans="1:34" x14ac:dyDescent="0.3">
      <c r="A18" s="247" t="s">
        <v>219</v>
      </c>
      <c r="B18" s="262">
        <f xml:space="preserve">
B19-B16-B17</f>
        <v>562090</v>
      </c>
      <c r="C18" s="263">
        <f t="shared" ref="C18" si="0" xml:space="preserve">
C19-C16-C17</f>
        <v>0</v>
      </c>
      <c r="D18" s="264">
        <f t="shared" ref="D18:AG18" si="1" xml:space="preserve">
D19-D16-D17</f>
        <v>261607</v>
      </c>
      <c r="E18" s="264">
        <f t="shared" si="1"/>
        <v>0</v>
      </c>
      <c r="F18" s="264">
        <f t="shared" si="1"/>
        <v>92704</v>
      </c>
      <c r="G18" s="264">
        <f t="shared" si="1"/>
        <v>13000</v>
      </c>
      <c r="H18" s="264">
        <f t="shared" si="1"/>
        <v>0</v>
      </c>
      <c r="I18" s="264">
        <f t="shared" si="1"/>
        <v>63434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100836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6571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92">
        <f t="shared" si="1"/>
        <v>23938</v>
      </c>
      <c r="AH18" s="602"/>
    </row>
    <row r="19" spans="1:34" ht="15" thickBot="1" x14ac:dyDescent="0.35">
      <c r="A19" s="248" t="s">
        <v>220</v>
      </c>
      <c r="B19" s="271">
        <f xml:space="preserve">
IF($A$4&lt;=12,SUMIFS('ON Data'!F:F,'ON Data'!$D:$D,$A$4,'ON Data'!$E:$E,9),SUMIFS('ON Data'!F:F,'ON Data'!$E:$E,9))</f>
        <v>562090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261607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92704</v>
      </c>
      <c r="G19" s="273">
        <f xml:space="preserve">
IF($A$4&lt;=12,SUMIFS('ON Data'!L:L,'ON Data'!$D:$D,$A$4,'ON Data'!$E:$E,9),SUMIFS('ON Data'!L:L,'ON Data'!$E:$E,9))</f>
        <v>13000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63434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100836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6571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95">
        <f xml:space="preserve">
IF($A$4&lt;=12,SUMIFS('ON Data'!AM:AM,'ON Data'!$D:$D,$A$4,'ON Data'!$E:$E,9),SUMIFS('ON Data'!AM:AM,'ON Data'!$E:$E,9))</f>
        <v>23938</v>
      </c>
      <c r="AH19" s="602"/>
    </row>
    <row r="20" spans="1:34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8738520</v>
      </c>
      <c r="C20" s="275">
        <f xml:space="preserve">
IF($A$4&lt;=12,SUMIFS('ON Data'!G:G,'ON Data'!$D:$D,$A$4,'ON Data'!$E:$E,6),SUMIFS('ON Data'!G:G,'ON Data'!$E:$E,6))</f>
        <v>12400</v>
      </c>
      <c r="D20" s="276">
        <f xml:space="preserve">
IF($A$4&lt;=12,SUMIFS('ON Data'!H:H,'ON Data'!$D:$D,$A$4,'ON Data'!$E:$E,6),SUMIFS('ON Data'!H:H,'ON Data'!$E:$E,6))</f>
        <v>3075732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917044</v>
      </c>
      <c r="G20" s="276">
        <f xml:space="preserve">
IF($A$4&lt;=12,SUMIFS('ON Data'!L:L,'ON Data'!$D:$D,$A$4,'ON Data'!$E:$E,6),SUMIFS('ON Data'!L:L,'ON Data'!$E:$E,6))</f>
        <v>150589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1538092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2500402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145391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96">
        <f xml:space="preserve">
IF($A$4&lt;=12,SUMIFS('ON Data'!AM:AM,'ON Data'!$D:$D,$A$4,'ON Data'!$E:$E,6),SUMIFS('ON Data'!AM:AM,'ON Data'!$E:$E,6))</f>
        <v>398870</v>
      </c>
      <c r="AH20" s="602"/>
    </row>
    <row r="21" spans="1:34" ht="15" hidden="1" outlineLevel="1" thickBot="1" x14ac:dyDescent="0.35">
      <c r="A21" s="242" t="s">
        <v>108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592">
        <f xml:space="preserve">
IF($A$4&lt;=12,SUMIFS('ON Data'!AM:AM,'ON Data'!$D:$D,$A$4,'ON Data'!$E:$E,12),SUMIFS('ON Data'!AM:AM,'ON Data'!$E:$E,12))</f>
        <v>0</v>
      </c>
      <c r="AH21" s="602"/>
    </row>
    <row r="22" spans="1:34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A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si="2"/>
        <v/>
      </c>
      <c r="I22" s="320" t="str">
        <f t="shared" si="2"/>
        <v/>
      </c>
      <c r="J22" s="320" t="str">
        <f t="shared" si="2"/>
        <v/>
      </c>
      <c r="K22" s="320" t="str">
        <f t="shared" si="2"/>
        <v/>
      </c>
      <c r="L22" s="320" t="str">
        <f t="shared" si="2"/>
        <v/>
      </c>
      <c r="M22" s="320" t="str">
        <f t="shared" si="2"/>
        <v/>
      </c>
      <c r="N22" s="320" t="str">
        <f t="shared" si="2"/>
        <v/>
      </c>
      <c r="O22" s="320" t="str">
        <f t="shared" si="2"/>
        <v/>
      </c>
      <c r="P22" s="320" t="str">
        <f t="shared" si="2"/>
        <v/>
      </c>
      <c r="Q22" s="320" t="str">
        <f t="shared" si="2"/>
        <v/>
      </c>
      <c r="R22" s="320" t="str">
        <f t="shared" si="2"/>
        <v/>
      </c>
      <c r="S22" s="320" t="str">
        <f t="shared" si="2"/>
        <v/>
      </c>
      <c r="T22" s="320" t="str">
        <f t="shared" si="2"/>
        <v/>
      </c>
      <c r="U22" s="320" t="str">
        <f t="shared" si="2"/>
        <v/>
      </c>
      <c r="V22" s="320" t="str">
        <f t="shared" si="2"/>
        <v/>
      </c>
      <c r="W22" s="320" t="str">
        <f t="shared" si="2"/>
        <v/>
      </c>
      <c r="X22" s="320" t="str">
        <f t="shared" si="2"/>
        <v/>
      </c>
      <c r="Y22" s="320" t="str">
        <f t="shared" si="2"/>
        <v/>
      </c>
      <c r="Z22" s="320" t="str">
        <f t="shared" si="2"/>
        <v/>
      </c>
      <c r="AA22" s="320" t="str">
        <f t="shared" si="2"/>
        <v/>
      </c>
      <c r="AB22" s="320" t="str">
        <f t="shared" si="2"/>
        <v/>
      </c>
      <c r="AC22" s="320" t="str">
        <f t="shared" si="2"/>
        <v/>
      </c>
      <c r="AD22" s="320" t="str">
        <f t="shared" si="2"/>
        <v/>
      </c>
      <c r="AE22" s="320" t="str">
        <f t="shared" si="2"/>
        <v/>
      </c>
      <c r="AF22" s="320" t="str">
        <f t="shared" si="2"/>
        <v/>
      </c>
      <c r="AG22" s="597" t="str">
        <f t="shared" si="2"/>
        <v/>
      </c>
      <c r="AH22" s="602"/>
    </row>
    <row r="23" spans="1:34" ht="15" hidden="1" outlineLevel="1" thickBot="1" x14ac:dyDescent="0.35">
      <c r="A23" s="250" t="s">
        <v>68</v>
      </c>
      <c r="B23" s="265">
        <f xml:space="preserve">
IF(B21="","",B20-B21)</f>
        <v>8738520</v>
      </c>
      <c r="C23" s="266">
        <f t="shared" ref="C23:AG23" si="3" xml:space="preserve">
IF(C21="","",C20-C21)</f>
        <v>12400</v>
      </c>
      <c r="D23" s="267">
        <f t="shared" si="3"/>
        <v>3075732</v>
      </c>
      <c r="E23" s="267">
        <f t="shared" si="3"/>
        <v>0</v>
      </c>
      <c r="F23" s="267">
        <f t="shared" si="3"/>
        <v>917044</v>
      </c>
      <c r="G23" s="267">
        <f t="shared" si="3"/>
        <v>150589</v>
      </c>
      <c r="H23" s="267">
        <f t="shared" si="3"/>
        <v>0</v>
      </c>
      <c r="I23" s="267">
        <f t="shared" si="3"/>
        <v>1538092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0</v>
      </c>
      <c r="T23" s="267">
        <f t="shared" si="3"/>
        <v>0</v>
      </c>
      <c r="U23" s="267">
        <f t="shared" si="3"/>
        <v>2500402</v>
      </c>
      <c r="V23" s="267">
        <f t="shared" si="3"/>
        <v>0</v>
      </c>
      <c r="W23" s="267">
        <f t="shared" si="3"/>
        <v>0</v>
      </c>
      <c r="X23" s="267">
        <f t="shared" si="3"/>
        <v>0</v>
      </c>
      <c r="Y23" s="267">
        <f t="shared" si="3"/>
        <v>0</v>
      </c>
      <c r="Z23" s="267">
        <f t="shared" si="3"/>
        <v>0</v>
      </c>
      <c r="AA23" s="267">
        <f t="shared" si="3"/>
        <v>0</v>
      </c>
      <c r="AB23" s="267">
        <f t="shared" si="3"/>
        <v>0</v>
      </c>
      <c r="AC23" s="267">
        <f t="shared" si="3"/>
        <v>145391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593">
        <f t="shared" si="3"/>
        <v>398870</v>
      </c>
      <c r="AH23" s="602"/>
    </row>
    <row r="24" spans="1:34" x14ac:dyDescent="0.3">
      <c r="A24" s="244" t="s">
        <v>221</v>
      </c>
      <c r="B24" s="291" t="s">
        <v>3</v>
      </c>
      <c r="C24" s="603" t="s">
        <v>232</v>
      </c>
      <c r="D24" s="577"/>
      <c r="E24" s="578"/>
      <c r="F24" s="578" t="s">
        <v>233</v>
      </c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78"/>
      <c r="AD24" s="578"/>
      <c r="AE24" s="578"/>
      <c r="AF24" s="578"/>
      <c r="AG24" s="598" t="s">
        <v>234</v>
      </c>
      <c r="AH24" s="602"/>
    </row>
    <row r="25" spans="1:34" x14ac:dyDescent="0.3">
      <c r="A25" s="245" t="s">
        <v>73</v>
      </c>
      <c r="B25" s="262">
        <f xml:space="preserve">
SUM(C25:AG25)</f>
        <v>82888</v>
      </c>
      <c r="C25" s="604">
        <f xml:space="preserve">
IF($A$4&lt;=12,SUMIFS('ON Data'!H:H,'ON Data'!$D:$D,$A$4,'ON Data'!$E:$E,10),SUMIFS('ON Data'!H:H,'ON Data'!$E:$E,10))</f>
        <v>4100</v>
      </c>
      <c r="D25" s="579"/>
      <c r="E25" s="580"/>
      <c r="F25" s="580">
        <f xml:space="preserve">
IF($A$4&lt;=12,SUMIFS('ON Data'!K:K,'ON Data'!$D:$D,$A$4,'ON Data'!$E:$E,10),SUMIFS('ON Data'!K:K,'ON Data'!$E:$E,10))</f>
        <v>78788</v>
      </c>
      <c r="G25" s="580"/>
      <c r="H25" s="580"/>
      <c r="I25" s="580"/>
      <c r="J25" s="580"/>
      <c r="K25" s="580"/>
      <c r="L25" s="580"/>
      <c r="M25" s="580"/>
      <c r="N25" s="580"/>
      <c r="O25" s="580"/>
      <c r="P25" s="580"/>
      <c r="Q25" s="580"/>
      <c r="R25" s="580"/>
      <c r="S25" s="580"/>
      <c r="T25" s="580"/>
      <c r="U25" s="580"/>
      <c r="V25" s="580"/>
      <c r="W25" s="580"/>
      <c r="X25" s="580"/>
      <c r="Y25" s="580"/>
      <c r="Z25" s="580"/>
      <c r="AA25" s="580"/>
      <c r="AB25" s="580"/>
      <c r="AC25" s="580"/>
      <c r="AD25" s="580"/>
      <c r="AE25" s="580"/>
      <c r="AF25" s="580"/>
      <c r="AG25" s="599">
        <f xml:space="preserve">
IF($A$4&lt;=12,SUMIFS('ON Data'!AM:AM,'ON Data'!$D:$D,$A$4,'ON Data'!$E:$E,10),SUMIFS('ON Data'!AM:AM,'ON Data'!$E:$E,10))</f>
        <v>0</v>
      </c>
      <c r="AH25" s="602"/>
    </row>
    <row r="26" spans="1:34" x14ac:dyDescent="0.3">
      <c r="A26" s="251" t="s">
        <v>231</v>
      </c>
      <c r="B26" s="271">
        <f xml:space="preserve">
SUM(C26:AG26)</f>
        <v>58832.5</v>
      </c>
      <c r="C26" s="604">
        <f xml:space="preserve">
IF($A$4&lt;=12,SUMIFS('ON Data'!H:H,'ON Data'!$D:$D,$A$4,'ON Data'!$E:$E,11),SUMIFS('ON Data'!H:H,'ON Data'!$E:$E,11))</f>
        <v>17999.166666666664</v>
      </c>
      <c r="D26" s="579"/>
      <c r="E26" s="580"/>
      <c r="F26" s="581">
        <f xml:space="preserve">
IF($A$4&lt;=12,SUMIFS('ON Data'!K:K,'ON Data'!$D:$D,$A$4,'ON Data'!$E:$E,11),SUMIFS('ON Data'!K:K,'ON Data'!$E:$E,11))</f>
        <v>40833.333333333336</v>
      </c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81"/>
      <c r="R26" s="581"/>
      <c r="S26" s="581"/>
      <c r="T26" s="581"/>
      <c r="U26" s="581"/>
      <c r="V26" s="581"/>
      <c r="W26" s="581"/>
      <c r="X26" s="581"/>
      <c r="Y26" s="581"/>
      <c r="Z26" s="581"/>
      <c r="AA26" s="581"/>
      <c r="AB26" s="581"/>
      <c r="AC26" s="581"/>
      <c r="AD26" s="581"/>
      <c r="AE26" s="581"/>
      <c r="AF26" s="581"/>
      <c r="AG26" s="599">
        <f xml:space="preserve">
IF($A$4&lt;=12,SUMIFS('ON Data'!AM:AM,'ON Data'!$D:$D,$A$4,'ON Data'!$E:$E,11),SUMIFS('ON Data'!AM:AM,'ON Data'!$E:$E,11))</f>
        <v>0</v>
      </c>
      <c r="AH26" s="602"/>
    </row>
    <row r="27" spans="1:34" x14ac:dyDescent="0.3">
      <c r="A27" s="251" t="s">
        <v>75</v>
      </c>
      <c r="B27" s="292">
        <f xml:space="preserve">
IF(B26=0,0,B25/B26)</f>
        <v>1.4088811456252921</v>
      </c>
      <c r="C27" s="605">
        <f xml:space="preserve">
IF(C26=0,0,C25/C26)</f>
        <v>0.22778832353349696</v>
      </c>
      <c r="D27" s="582"/>
      <c r="E27" s="583"/>
      <c r="F27" s="583">
        <f xml:space="preserve">
IF(F26=0,0,F25/F26)</f>
        <v>1.9295020408163264</v>
      </c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  <c r="AB27" s="583"/>
      <c r="AC27" s="583"/>
      <c r="AD27" s="583"/>
      <c r="AE27" s="583"/>
      <c r="AF27" s="583"/>
      <c r="AG27" s="600">
        <f xml:space="preserve">
IF(AG26=0,0,AG25/AG26)</f>
        <v>0</v>
      </c>
      <c r="AH27" s="602"/>
    </row>
    <row r="28" spans="1:34" ht="15" thickBot="1" x14ac:dyDescent="0.35">
      <c r="A28" s="251" t="s">
        <v>230</v>
      </c>
      <c r="B28" s="271">
        <f xml:space="preserve">
SUM(C28:AG28)</f>
        <v>-24055.5</v>
      </c>
      <c r="C28" s="606">
        <f xml:space="preserve">
C26-C25</f>
        <v>13899.166666666664</v>
      </c>
      <c r="D28" s="584"/>
      <c r="E28" s="585"/>
      <c r="F28" s="585">
        <f xml:space="preserve">
F26-F25</f>
        <v>-37954.666666666664</v>
      </c>
      <c r="G28" s="585"/>
      <c r="H28" s="585"/>
      <c r="I28" s="585"/>
      <c r="J28" s="585"/>
      <c r="K28" s="585"/>
      <c r="L28" s="585"/>
      <c r="M28" s="585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  <c r="Y28" s="585"/>
      <c r="Z28" s="585"/>
      <c r="AA28" s="585"/>
      <c r="AB28" s="585"/>
      <c r="AC28" s="585"/>
      <c r="AD28" s="585"/>
      <c r="AE28" s="585"/>
      <c r="AF28" s="585"/>
      <c r="AG28" s="601">
        <f xml:space="preserve">
AG26-AG25</f>
        <v>0</v>
      </c>
      <c r="AH28" s="602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162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228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225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235</v>
      </c>
    </row>
    <row r="34" spans="1:1" x14ac:dyDescent="0.3">
      <c r="A34" s="290" t="s">
        <v>236</v>
      </c>
    </row>
    <row r="35" spans="1:1" x14ac:dyDescent="0.3">
      <c r="A35" s="290" t="s">
        <v>237</v>
      </c>
    </row>
    <row r="36" spans="1:1" x14ac:dyDescent="0.3">
      <c r="A36" s="290" t="s">
        <v>238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122</v>
      </c>
      <c r="B1" s="325"/>
      <c r="C1" s="326"/>
      <c r="D1" s="326"/>
      <c r="E1" s="326"/>
    </row>
    <row r="2" spans="1:5" ht="14.4" customHeight="1" thickBot="1" x14ac:dyDescent="0.35">
      <c r="A2" s="235" t="s">
        <v>281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20811.602648787681</v>
      </c>
      <c r="D4" s="161">
        <f ca="1">IF(ISERROR(VLOOKUP("Náklady celkem",INDIRECT("HI!$A:$G"),5,0)),0,VLOOKUP("Náklady celkem",INDIRECT("HI!$A:$G"),5,0))</f>
        <v>18664.684880000008</v>
      </c>
      <c r="E4" s="162">
        <f ca="1">IF(C4=0,0,D4/C4)</f>
        <v>0.89684034406102142</v>
      </c>
    </row>
    <row r="5" spans="1:5" ht="14.4" customHeight="1" x14ac:dyDescent="0.3">
      <c r="A5" s="163" t="s">
        <v>154</v>
      </c>
      <c r="B5" s="164"/>
      <c r="C5" s="165"/>
      <c r="D5" s="165"/>
      <c r="E5" s="166"/>
    </row>
    <row r="6" spans="1:5" ht="14.4" customHeight="1" x14ac:dyDescent="0.3">
      <c r="A6" s="167" t="s">
        <v>159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78.173916264026673</v>
      </c>
      <c r="D7" s="169">
        <f>IF(ISERROR(HI!E5),"",HI!E5)</f>
        <v>55.240110000000001</v>
      </c>
      <c r="E7" s="166">
        <f t="shared" ref="E7:E15" si="0">IF(C7=0,0,D7/C7)</f>
        <v>0.70663096643937573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146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277</v>
      </c>
      <c r="C9" s="311">
        <v>0.3</v>
      </c>
      <c r="D9" s="311">
        <f>IF('LŽ Statim'!G3="",0,'LŽ Statim'!G3)</f>
        <v>0.16326530612244897</v>
      </c>
      <c r="E9" s="166">
        <f>IF(C9=0,0,D9/C9)</f>
        <v>0.54421768707482987</v>
      </c>
    </row>
    <row r="10" spans="1:5" ht="14.4" customHeight="1" x14ac:dyDescent="0.3">
      <c r="A10" s="172" t="s">
        <v>155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117</v>
      </c>
      <c r="C11" s="171">
        <v>0.6</v>
      </c>
      <c r="D11" s="171">
        <f>IF(ISERROR(VLOOKUP("Celkem",'Léky Recepty'!B:H,5,0)),0,VLOOKUP("Celkem",'Léky Recepty'!B:H,5,0))</f>
        <v>0.19462262604615438</v>
      </c>
      <c r="E11" s="166">
        <f t="shared" si="0"/>
        <v>0.3243710434102573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147</v>
      </c>
      <c r="C12" s="171">
        <v>0.8</v>
      </c>
      <c r="D12" s="171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2" t="s">
        <v>156</v>
      </c>
      <c r="B13" s="168"/>
      <c r="C13" s="169"/>
      <c r="D13" s="169"/>
      <c r="E13" s="166"/>
    </row>
    <row r="14" spans="1:5" ht="14.4" customHeight="1" x14ac:dyDescent="0.3">
      <c r="A14" s="173" t="s">
        <v>160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112</v>
      </c>
      <c r="C15" s="169">
        <f>IF(ISERROR(HI!F6),"",HI!F6)</f>
        <v>3669.5407880971475</v>
      </c>
      <c r="D15" s="169">
        <f>IF(ISERROR(HI!E6),"",HI!E6)</f>
        <v>2379.8261400000006</v>
      </c>
      <c r="E15" s="166">
        <f t="shared" si="0"/>
        <v>0.64853513761706061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12586.728895499949</v>
      </c>
      <c r="D16" s="165">
        <f ca="1">IF(ISERROR(VLOOKUP("Osobní náklady (Kč) *",INDIRECT("HI!$A:$G"),5,0)),0,VLOOKUP("Osobní náklady (Kč) *",INDIRECT("HI!$A:$G"),5,0))</f>
        <v>11789.884280000006</v>
      </c>
      <c r="E16" s="166">
        <f ca="1">IF(C16=0,0,D16/C16)</f>
        <v>0.93669168358866983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42904.618999999999</v>
      </c>
      <c r="D18" s="185">
        <f ca="1">IF(ISERROR(VLOOKUP("Výnosy celkem",INDIRECT("HI!$A:$G"),5,0)),0,VLOOKUP("Výnosy celkem",INDIRECT("HI!$A:$G"),5,0))</f>
        <v>51315.773999999998</v>
      </c>
      <c r="E18" s="186">
        <f t="shared" ref="E18:E21" ca="1" si="1">IF(C18=0,0,D18/C18)</f>
        <v>1.1960431113489203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42904.618999999999</v>
      </c>
      <c r="D19" s="165">
        <f ca="1">IF(ISERROR(VLOOKUP("Ambulance *",INDIRECT("HI!$A:$G"),5,0)),0,VLOOKUP("Ambulance *",INDIRECT("HI!$A:$G"),5,0))</f>
        <v>51315.773999999998</v>
      </c>
      <c r="E19" s="166">
        <f t="shared" ca="1" si="1"/>
        <v>1.1960431113489203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124</v>
      </c>
      <c r="C20" s="171">
        <v>1</v>
      </c>
      <c r="D20" s="171">
        <f>IF(ISERROR(VLOOKUP("Celkem:",'ZV Vykáz.-A'!$A:$S,7,0)),"",VLOOKUP("Celkem:",'ZV Vykáz.-A'!$A:$S,7,0))</f>
        <v>1.1960431113489203</v>
      </c>
      <c r="E20" s="166">
        <f t="shared" si="1"/>
        <v>1.1960431113489203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126</v>
      </c>
      <c r="C21" s="171">
        <v>0.85</v>
      </c>
      <c r="D21" s="171">
        <f>IF(ISERROR(VLOOKUP("Celkem:",'ZV Vykáz.-H'!$A:$S,7,0)),"",VLOOKUP("Celkem:",'ZV Vykáz.-H'!$A:$S,7,0))</f>
        <v>0.76212264159686527</v>
      </c>
      <c r="E21" s="166">
        <f t="shared" si="1"/>
        <v>0.8966148724669003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157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158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2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1180</v>
      </c>
    </row>
    <row r="2" spans="1:40" x14ac:dyDescent="0.3">
      <c r="A2" s="235" t="s">
        <v>281</v>
      </c>
    </row>
    <row r="3" spans="1:40" x14ac:dyDescent="0.3">
      <c r="A3" s="231" t="s">
        <v>195</v>
      </c>
      <c r="B3" s="256">
        <v>2014</v>
      </c>
      <c r="D3" s="232">
        <f>MAX(D5:D1048576)</f>
        <v>10</v>
      </c>
      <c r="F3" s="232">
        <f>SUMIF($E5:$E1048576,"&lt;10",F5:F1048576)</f>
        <v>9341059.8000000007</v>
      </c>
      <c r="G3" s="232">
        <f t="shared" ref="G3:AN3" si="0">SUMIF($E5:$E1048576,"&lt;10",G5:G1048576)</f>
        <v>12400</v>
      </c>
      <c r="H3" s="232">
        <f t="shared" si="0"/>
        <v>3345401.5999999996</v>
      </c>
      <c r="I3" s="232">
        <f t="shared" si="0"/>
        <v>0</v>
      </c>
      <c r="J3" s="232">
        <f t="shared" si="0"/>
        <v>0</v>
      </c>
      <c r="K3" s="232">
        <f t="shared" si="0"/>
        <v>1013851</v>
      </c>
      <c r="L3" s="232">
        <f t="shared" si="0"/>
        <v>164491</v>
      </c>
      <c r="M3" s="232">
        <f t="shared" si="0"/>
        <v>0</v>
      </c>
      <c r="N3" s="232">
        <f t="shared" si="0"/>
        <v>1612010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2613891.4000000004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153368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425646.8</v>
      </c>
      <c r="AN3" s="232">
        <f t="shared" si="0"/>
        <v>0</v>
      </c>
    </row>
    <row r="4" spans="1:40" x14ac:dyDescent="0.3">
      <c r="A4" s="231" t="s">
        <v>196</v>
      </c>
      <c r="B4" s="256">
        <v>1</v>
      </c>
      <c r="C4" s="233" t="s">
        <v>5</v>
      </c>
      <c r="D4" s="234" t="s">
        <v>67</v>
      </c>
      <c r="E4" s="234" t="s">
        <v>190</v>
      </c>
      <c r="F4" s="234" t="s">
        <v>3</v>
      </c>
      <c r="G4" s="234" t="s">
        <v>191</v>
      </c>
      <c r="H4" s="234" t="s">
        <v>192</v>
      </c>
      <c r="I4" s="234" t="s">
        <v>193</v>
      </c>
      <c r="J4" s="234" t="s">
        <v>194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197</v>
      </c>
      <c r="B5" s="256">
        <v>2</v>
      </c>
      <c r="C5" s="231">
        <v>28</v>
      </c>
      <c r="D5" s="231">
        <v>1</v>
      </c>
      <c r="E5" s="231">
        <v>1</v>
      </c>
      <c r="F5" s="231">
        <v>27.2</v>
      </c>
      <c r="G5" s="231">
        <v>0</v>
      </c>
      <c r="H5" s="231">
        <v>5.5</v>
      </c>
      <c r="I5" s="231">
        <v>0</v>
      </c>
      <c r="J5" s="231">
        <v>0</v>
      </c>
      <c r="K5" s="231">
        <v>3</v>
      </c>
      <c r="L5" s="231">
        <v>1</v>
      </c>
      <c r="M5" s="231">
        <v>0</v>
      </c>
      <c r="N5" s="231">
        <v>7.5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7.4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1</v>
      </c>
      <c r="AI5" s="231">
        <v>0</v>
      </c>
      <c r="AJ5" s="231">
        <v>0</v>
      </c>
      <c r="AK5" s="231">
        <v>0</v>
      </c>
      <c r="AL5" s="231">
        <v>0</v>
      </c>
      <c r="AM5" s="231">
        <v>1.8</v>
      </c>
      <c r="AN5" s="231">
        <v>0</v>
      </c>
    </row>
    <row r="6" spans="1:40" x14ac:dyDescent="0.3">
      <c r="A6" s="231" t="s">
        <v>198</v>
      </c>
      <c r="B6" s="256">
        <v>3</v>
      </c>
      <c r="C6" s="231">
        <v>28</v>
      </c>
      <c r="D6" s="231">
        <v>1</v>
      </c>
      <c r="E6" s="231">
        <v>2</v>
      </c>
      <c r="F6" s="231">
        <v>4499.2</v>
      </c>
      <c r="G6" s="231">
        <v>0</v>
      </c>
      <c r="H6" s="231">
        <v>892</v>
      </c>
      <c r="I6" s="231">
        <v>0</v>
      </c>
      <c r="J6" s="231">
        <v>0</v>
      </c>
      <c r="K6" s="231">
        <v>496</v>
      </c>
      <c r="L6" s="231">
        <v>184</v>
      </c>
      <c r="M6" s="231">
        <v>0</v>
      </c>
      <c r="N6" s="231">
        <v>1260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1192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184</v>
      </c>
      <c r="AI6" s="231">
        <v>0</v>
      </c>
      <c r="AJ6" s="231">
        <v>0</v>
      </c>
      <c r="AK6" s="231">
        <v>0</v>
      </c>
      <c r="AL6" s="231">
        <v>0</v>
      </c>
      <c r="AM6" s="231">
        <v>291.2</v>
      </c>
      <c r="AN6" s="231">
        <v>0</v>
      </c>
    </row>
    <row r="7" spans="1:40" x14ac:dyDescent="0.3">
      <c r="A7" s="231" t="s">
        <v>199</v>
      </c>
      <c r="B7" s="256">
        <v>4</v>
      </c>
      <c r="C7" s="231">
        <v>28</v>
      </c>
      <c r="D7" s="231">
        <v>1</v>
      </c>
      <c r="E7" s="231">
        <v>6</v>
      </c>
      <c r="F7" s="231">
        <v>873079</v>
      </c>
      <c r="G7" s="231">
        <v>0</v>
      </c>
      <c r="H7" s="231">
        <v>297231</v>
      </c>
      <c r="I7" s="231">
        <v>0</v>
      </c>
      <c r="J7" s="231">
        <v>0</v>
      </c>
      <c r="K7" s="231">
        <v>93752</v>
      </c>
      <c r="L7" s="231">
        <v>22480</v>
      </c>
      <c r="M7" s="231">
        <v>0</v>
      </c>
      <c r="N7" s="231">
        <v>167725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238742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14850</v>
      </c>
      <c r="AI7" s="231">
        <v>0</v>
      </c>
      <c r="AJ7" s="231">
        <v>0</v>
      </c>
      <c r="AK7" s="231">
        <v>0</v>
      </c>
      <c r="AL7" s="231">
        <v>0</v>
      </c>
      <c r="AM7" s="231">
        <v>38299</v>
      </c>
      <c r="AN7" s="231">
        <v>0</v>
      </c>
    </row>
    <row r="8" spans="1:40" x14ac:dyDescent="0.3">
      <c r="A8" s="231" t="s">
        <v>200</v>
      </c>
      <c r="B8" s="256">
        <v>5</v>
      </c>
      <c r="C8" s="231">
        <v>28</v>
      </c>
      <c r="D8" s="231">
        <v>1</v>
      </c>
      <c r="E8" s="231">
        <v>9</v>
      </c>
      <c r="F8" s="231">
        <v>4400</v>
      </c>
      <c r="G8" s="231">
        <v>0</v>
      </c>
      <c r="H8" s="231">
        <v>4400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201</v>
      </c>
      <c r="B9" s="256">
        <v>6</v>
      </c>
      <c r="C9" s="231">
        <v>28</v>
      </c>
      <c r="D9" s="231">
        <v>1</v>
      </c>
      <c r="E9" s="231">
        <v>10</v>
      </c>
      <c r="F9" s="231">
        <v>6800</v>
      </c>
      <c r="G9" s="231">
        <v>0</v>
      </c>
      <c r="H9" s="231">
        <v>800</v>
      </c>
      <c r="I9" s="231">
        <v>0</v>
      </c>
      <c r="J9" s="231">
        <v>0</v>
      </c>
      <c r="K9" s="231">
        <v>6000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202</v>
      </c>
      <c r="B10" s="256">
        <v>7</v>
      </c>
      <c r="C10" s="231">
        <v>28</v>
      </c>
      <c r="D10" s="231">
        <v>1</v>
      </c>
      <c r="E10" s="231">
        <v>11</v>
      </c>
      <c r="F10" s="231">
        <v>5883.25</v>
      </c>
      <c r="G10" s="231">
        <v>0</v>
      </c>
      <c r="H10" s="231">
        <v>1799.9166666666667</v>
      </c>
      <c r="I10" s="231">
        <v>0</v>
      </c>
      <c r="J10" s="231">
        <v>0</v>
      </c>
      <c r="K10" s="231">
        <v>4083.3333333333335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203</v>
      </c>
      <c r="B11" s="256">
        <v>8</v>
      </c>
      <c r="C11" s="231">
        <v>28</v>
      </c>
      <c r="D11" s="231">
        <v>2</v>
      </c>
      <c r="E11" s="231">
        <v>1</v>
      </c>
      <c r="F11" s="231">
        <v>27.4</v>
      </c>
      <c r="G11" s="231">
        <v>0</v>
      </c>
      <c r="H11" s="231">
        <v>5.5</v>
      </c>
      <c r="I11" s="231">
        <v>0</v>
      </c>
      <c r="J11" s="231">
        <v>0</v>
      </c>
      <c r="K11" s="231">
        <v>3</v>
      </c>
      <c r="L11" s="231">
        <v>1</v>
      </c>
      <c r="M11" s="231">
        <v>0</v>
      </c>
      <c r="N11" s="231">
        <v>7.5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7.6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1</v>
      </c>
      <c r="AI11" s="231">
        <v>0</v>
      </c>
      <c r="AJ11" s="231">
        <v>0</v>
      </c>
      <c r="AK11" s="231">
        <v>0</v>
      </c>
      <c r="AL11" s="231">
        <v>0</v>
      </c>
      <c r="AM11" s="231">
        <v>1.8</v>
      </c>
      <c r="AN11" s="231">
        <v>0</v>
      </c>
    </row>
    <row r="12" spans="1:40" x14ac:dyDescent="0.3">
      <c r="A12" s="231" t="s">
        <v>204</v>
      </c>
      <c r="B12" s="256">
        <v>9</v>
      </c>
      <c r="C12" s="231">
        <v>28</v>
      </c>
      <c r="D12" s="231">
        <v>2</v>
      </c>
      <c r="E12" s="231">
        <v>2</v>
      </c>
      <c r="F12" s="231">
        <v>3856</v>
      </c>
      <c r="G12" s="231">
        <v>0</v>
      </c>
      <c r="H12" s="231">
        <v>760</v>
      </c>
      <c r="I12" s="231">
        <v>0</v>
      </c>
      <c r="J12" s="231">
        <v>0</v>
      </c>
      <c r="K12" s="231">
        <v>392</v>
      </c>
      <c r="L12" s="231">
        <v>160</v>
      </c>
      <c r="M12" s="231">
        <v>0</v>
      </c>
      <c r="N12" s="231">
        <v>1040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1072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152</v>
      </c>
      <c r="AI12" s="231">
        <v>0</v>
      </c>
      <c r="AJ12" s="231">
        <v>0</v>
      </c>
      <c r="AK12" s="231">
        <v>0</v>
      </c>
      <c r="AL12" s="231">
        <v>0</v>
      </c>
      <c r="AM12" s="231">
        <v>280</v>
      </c>
      <c r="AN12" s="231">
        <v>0</v>
      </c>
    </row>
    <row r="13" spans="1:40" x14ac:dyDescent="0.3">
      <c r="A13" s="231" t="s">
        <v>205</v>
      </c>
      <c r="B13" s="256">
        <v>10</v>
      </c>
      <c r="C13" s="231">
        <v>28</v>
      </c>
      <c r="D13" s="231">
        <v>2</v>
      </c>
      <c r="E13" s="231">
        <v>6</v>
      </c>
      <c r="F13" s="231">
        <v>851607</v>
      </c>
      <c r="G13" s="231">
        <v>0</v>
      </c>
      <c r="H13" s="231">
        <v>303084</v>
      </c>
      <c r="I13" s="231">
        <v>0</v>
      </c>
      <c r="J13" s="231">
        <v>0</v>
      </c>
      <c r="K13" s="231">
        <v>92548</v>
      </c>
      <c r="L13" s="231">
        <v>22480</v>
      </c>
      <c r="M13" s="231">
        <v>0</v>
      </c>
      <c r="N13" s="231">
        <v>152872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228922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14878</v>
      </c>
      <c r="AI13" s="231">
        <v>0</v>
      </c>
      <c r="AJ13" s="231">
        <v>0</v>
      </c>
      <c r="AK13" s="231">
        <v>0</v>
      </c>
      <c r="AL13" s="231">
        <v>0</v>
      </c>
      <c r="AM13" s="231">
        <v>36823</v>
      </c>
      <c r="AN13" s="231">
        <v>0</v>
      </c>
    </row>
    <row r="14" spans="1:40" x14ac:dyDescent="0.3">
      <c r="A14" s="231" t="s">
        <v>206</v>
      </c>
      <c r="B14" s="256">
        <v>11</v>
      </c>
      <c r="C14" s="231">
        <v>28</v>
      </c>
      <c r="D14" s="231">
        <v>2</v>
      </c>
      <c r="E14" s="231">
        <v>9</v>
      </c>
      <c r="F14" s="231">
        <v>5200</v>
      </c>
      <c r="G14" s="231">
        <v>0</v>
      </c>
      <c r="H14" s="231">
        <v>5200</v>
      </c>
      <c r="I14" s="231">
        <v>0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</row>
    <row r="15" spans="1:40" x14ac:dyDescent="0.3">
      <c r="A15" s="231" t="s">
        <v>207</v>
      </c>
      <c r="B15" s="256">
        <v>12</v>
      </c>
      <c r="C15" s="231">
        <v>28</v>
      </c>
      <c r="D15" s="231">
        <v>2</v>
      </c>
      <c r="E15" s="231">
        <v>10</v>
      </c>
      <c r="F15" s="231">
        <v>2105</v>
      </c>
      <c r="G15" s="231">
        <v>0</v>
      </c>
      <c r="H15" s="231">
        <v>1500</v>
      </c>
      <c r="I15" s="231">
        <v>0</v>
      </c>
      <c r="J15" s="231">
        <v>0</v>
      </c>
      <c r="K15" s="231">
        <v>605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195</v>
      </c>
      <c r="B16" s="256">
        <v>2014</v>
      </c>
      <c r="C16" s="231">
        <v>28</v>
      </c>
      <c r="D16" s="231">
        <v>2</v>
      </c>
      <c r="E16" s="231">
        <v>11</v>
      </c>
      <c r="F16" s="231">
        <v>5883.25</v>
      </c>
      <c r="G16" s="231">
        <v>0</v>
      </c>
      <c r="H16" s="231">
        <v>1799.9166666666667</v>
      </c>
      <c r="I16" s="231">
        <v>0</v>
      </c>
      <c r="J16" s="231">
        <v>0</v>
      </c>
      <c r="K16" s="231">
        <v>4083.3333333333335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28</v>
      </c>
      <c r="D17" s="231">
        <v>3</v>
      </c>
      <c r="E17" s="231">
        <v>1</v>
      </c>
      <c r="F17" s="231">
        <v>27.4</v>
      </c>
      <c r="G17" s="231">
        <v>0</v>
      </c>
      <c r="H17" s="231">
        <v>5.5</v>
      </c>
      <c r="I17" s="231">
        <v>0</v>
      </c>
      <c r="J17" s="231">
        <v>0</v>
      </c>
      <c r="K17" s="231">
        <v>3</v>
      </c>
      <c r="L17" s="231">
        <v>1</v>
      </c>
      <c r="M17" s="231">
        <v>0</v>
      </c>
      <c r="N17" s="231">
        <v>7.5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7.6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1</v>
      </c>
      <c r="AI17" s="231">
        <v>0</v>
      </c>
      <c r="AJ17" s="231">
        <v>0</v>
      </c>
      <c r="AK17" s="231">
        <v>0</v>
      </c>
      <c r="AL17" s="231">
        <v>0</v>
      </c>
      <c r="AM17" s="231">
        <v>1.8</v>
      </c>
      <c r="AN17" s="231">
        <v>0</v>
      </c>
    </row>
    <row r="18" spans="3:40" x14ac:dyDescent="0.3">
      <c r="C18" s="231">
        <v>28</v>
      </c>
      <c r="D18" s="231">
        <v>3</v>
      </c>
      <c r="E18" s="231">
        <v>2</v>
      </c>
      <c r="F18" s="231">
        <v>4295.2</v>
      </c>
      <c r="G18" s="231">
        <v>0</v>
      </c>
      <c r="H18" s="231">
        <v>816</v>
      </c>
      <c r="I18" s="231">
        <v>0</v>
      </c>
      <c r="J18" s="231">
        <v>0</v>
      </c>
      <c r="K18" s="231">
        <v>456</v>
      </c>
      <c r="L18" s="231">
        <v>128</v>
      </c>
      <c r="M18" s="231">
        <v>0</v>
      </c>
      <c r="N18" s="231">
        <v>1180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1276.8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152</v>
      </c>
      <c r="AI18" s="231">
        <v>0</v>
      </c>
      <c r="AJ18" s="231">
        <v>0</v>
      </c>
      <c r="AK18" s="231">
        <v>0</v>
      </c>
      <c r="AL18" s="231">
        <v>0</v>
      </c>
      <c r="AM18" s="231">
        <v>286.39999999999998</v>
      </c>
      <c r="AN18" s="231">
        <v>0</v>
      </c>
    </row>
    <row r="19" spans="3:40" x14ac:dyDescent="0.3">
      <c r="C19" s="231">
        <v>28</v>
      </c>
      <c r="D19" s="231">
        <v>3</v>
      </c>
      <c r="E19" s="231">
        <v>6</v>
      </c>
      <c r="F19" s="231">
        <v>860326</v>
      </c>
      <c r="G19" s="231">
        <v>12400</v>
      </c>
      <c r="H19" s="231">
        <v>301224</v>
      </c>
      <c r="I19" s="231">
        <v>0</v>
      </c>
      <c r="J19" s="231">
        <v>0</v>
      </c>
      <c r="K19" s="231">
        <v>92411</v>
      </c>
      <c r="L19" s="231">
        <v>23118</v>
      </c>
      <c r="M19" s="231">
        <v>0</v>
      </c>
      <c r="N19" s="231">
        <v>156725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222511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14976</v>
      </c>
      <c r="AI19" s="231">
        <v>0</v>
      </c>
      <c r="AJ19" s="231">
        <v>0</v>
      </c>
      <c r="AK19" s="231">
        <v>0</v>
      </c>
      <c r="AL19" s="231">
        <v>0</v>
      </c>
      <c r="AM19" s="231">
        <v>36961</v>
      </c>
      <c r="AN19" s="231">
        <v>0</v>
      </c>
    </row>
    <row r="20" spans="3:40" x14ac:dyDescent="0.3">
      <c r="C20" s="231">
        <v>28</v>
      </c>
      <c r="D20" s="231">
        <v>3</v>
      </c>
      <c r="E20" s="231">
        <v>9</v>
      </c>
      <c r="F20" s="231">
        <v>4347</v>
      </c>
      <c r="G20" s="231">
        <v>0</v>
      </c>
      <c r="H20" s="231">
        <v>4347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28</v>
      </c>
      <c r="D21" s="231">
        <v>3</v>
      </c>
      <c r="E21" s="231">
        <v>10</v>
      </c>
      <c r="F21" s="231">
        <v>11365</v>
      </c>
      <c r="G21" s="231">
        <v>0</v>
      </c>
      <c r="H21" s="231">
        <v>0</v>
      </c>
      <c r="I21" s="231">
        <v>0</v>
      </c>
      <c r="J21" s="231">
        <v>0</v>
      </c>
      <c r="K21" s="231">
        <v>11365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</row>
    <row r="22" spans="3:40" x14ac:dyDescent="0.3">
      <c r="C22" s="231">
        <v>28</v>
      </c>
      <c r="D22" s="231">
        <v>3</v>
      </c>
      <c r="E22" s="231">
        <v>11</v>
      </c>
      <c r="F22" s="231">
        <v>5883.25</v>
      </c>
      <c r="G22" s="231">
        <v>0</v>
      </c>
      <c r="H22" s="231">
        <v>1799.9166666666667</v>
      </c>
      <c r="I22" s="231">
        <v>0</v>
      </c>
      <c r="J22" s="231">
        <v>0</v>
      </c>
      <c r="K22" s="231">
        <v>4083.3333333333335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28</v>
      </c>
      <c r="D23" s="231">
        <v>4</v>
      </c>
      <c r="E23" s="231">
        <v>1</v>
      </c>
      <c r="F23" s="231">
        <v>27.4</v>
      </c>
      <c r="G23" s="231">
        <v>0</v>
      </c>
      <c r="H23" s="231">
        <v>5.5</v>
      </c>
      <c r="I23" s="231">
        <v>0</v>
      </c>
      <c r="J23" s="231">
        <v>0</v>
      </c>
      <c r="K23" s="231">
        <v>3</v>
      </c>
      <c r="L23" s="231">
        <v>1</v>
      </c>
      <c r="M23" s="231">
        <v>0</v>
      </c>
      <c r="N23" s="231">
        <v>6.5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8.6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1</v>
      </c>
      <c r="AI23" s="231">
        <v>0</v>
      </c>
      <c r="AJ23" s="231">
        <v>0</v>
      </c>
      <c r="AK23" s="231">
        <v>0</v>
      </c>
      <c r="AL23" s="231">
        <v>0</v>
      </c>
      <c r="AM23" s="231">
        <v>1.8</v>
      </c>
      <c r="AN23" s="231">
        <v>0</v>
      </c>
    </row>
    <row r="24" spans="3:40" x14ac:dyDescent="0.3">
      <c r="C24" s="231">
        <v>28</v>
      </c>
      <c r="D24" s="231">
        <v>4</v>
      </c>
      <c r="E24" s="231">
        <v>2</v>
      </c>
      <c r="F24" s="231">
        <v>4484</v>
      </c>
      <c r="G24" s="231">
        <v>0</v>
      </c>
      <c r="H24" s="231">
        <v>920</v>
      </c>
      <c r="I24" s="231">
        <v>0</v>
      </c>
      <c r="J24" s="231">
        <v>0</v>
      </c>
      <c r="K24" s="231">
        <v>480</v>
      </c>
      <c r="L24" s="231">
        <v>176</v>
      </c>
      <c r="M24" s="231">
        <v>0</v>
      </c>
      <c r="N24" s="231">
        <v>1020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1409.6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176</v>
      </c>
      <c r="AI24" s="231">
        <v>0</v>
      </c>
      <c r="AJ24" s="231">
        <v>0</v>
      </c>
      <c r="AK24" s="231">
        <v>0</v>
      </c>
      <c r="AL24" s="231">
        <v>0</v>
      </c>
      <c r="AM24" s="231">
        <v>302.39999999999998</v>
      </c>
      <c r="AN24" s="231">
        <v>0</v>
      </c>
    </row>
    <row r="25" spans="3:40" x14ac:dyDescent="0.3">
      <c r="C25" s="231">
        <v>28</v>
      </c>
      <c r="D25" s="231">
        <v>4</v>
      </c>
      <c r="E25" s="231">
        <v>6</v>
      </c>
      <c r="F25" s="231">
        <v>852553</v>
      </c>
      <c r="G25" s="231">
        <v>0</v>
      </c>
      <c r="H25" s="231">
        <v>298915</v>
      </c>
      <c r="I25" s="231">
        <v>0</v>
      </c>
      <c r="J25" s="231">
        <v>0</v>
      </c>
      <c r="K25" s="231">
        <v>92691</v>
      </c>
      <c r="L25" s="231">
        <v>22480</v>
      </c>
      <c r="M25" s="231">
        <v>0</v>
      </c>
      <c r="N25" s="231">
        <v>141858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244767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14850</v>
      </c>
      <c r="AI25" s="231">
        <v>0</v>
      </c>
      <c r="AJ25" s="231">
        <v>0</v>
      </c>
      <c r="AK25" s="231">
        <v>0</v>
      </c>
      <c r="AL25" s="231">
        <v>0</v>
      </c>
      <c r="AM25" s="231">
        <v>36992</v>
      </c>
      <c r="AN25" s="231">
        <v>0</v>
      </c>
    </row>
    <row r="26" spans="3:40" x14ac:dyDescent="0.3">
      <c r="C26" s="231">
        <v>28</v>
      </c>
      <c r="D26" s="231">
        <v>4</v>
      </c>
      <c r="E26" s="231">
        <v>10</v>
      </c>
      <c r="F26" s="231">
        <v>1800</v>
      </c>
      <c r="G26" s="231">
        <v>0</v>
      </c>
      <c r="H26" s="231">
        <v>1800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28</v>
      </c>
      <c r="D27" s="231">
        <v>4</v>
      </c>
      <c r="E27" s="231">
        <v>11</v>
      </c>
      <c r="F27" s="231">
        <v>5883.25</v>
      </c>
      <c r="G27" s="231">
        <v>0</v>
      </c>
      <c r="H27" s="231">
        <v>1799.9166666666667</v>
      </c>
      <c r="I27" s="231">
        <v>0</v>
      </c>
      <c r="J27" s="231">
        <v>0</v>
      </c>
      <c r="K27" s="231">
        <v>4083.3333333333335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28</v>
      </c>
      <c r="D28" s="231">
        <v>5</v>
      </c>
      <c r="E28" s="231">
        <v>1</v>
      </c>
      <c r="F28" s="231">
        <v>27.4</v>
      </c>
      <c r="G28" s="231">
        <v>0</v>
      </c>
      <c r="H28" s="231">
        <v>5.5</v>
      </c>
      <c r="I28" s="231">
        <v>0</v>
      </c>
      <c r="J28" s="231">
        <v>0</v>
      </c>
      <c r="K28" s="231">
        <v>3</v>
      </c>
      <c r="L28" s="231">
        <v>1</v>
      </c>
      <c r="M28" s="231">
        <v>0</v>
      </c>
      <c r="N28" s="231">
        <v>6.5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8.6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1</v>
      </c>
      <c r="AI28" s="231">
        <v>0</v>
      </c>
      <c r="AJ28" s="231">
        <v>0</v>
      </c>
      <c r="AK28" s="231">
        <v>0</v>
      </c>
      <c r="AL28" s="231">
        <v>0</v>
      </c>
      <c r="AM28" s="231">
        <v>1.8</v>
      </c>
      <c r="AN28" s="231">
        <v>0</v>
      </c>
    </row>
    <row r="29" spans="3:40" x14ac:dyDescent="0.3">
      <c r="C29" s="231">
        <v>28</v>
      </c>
      <c r="D29" s="231">
        <v>5</v>
      </c>
      <c r="E29" s="231">
        <v>2</v>
      </c>
      <c r="F29" s="231">
        <v>4378.3999999999996</v>
      </c>
      <c r="G29" s="231">
        <v>0</v>
      </c>
      <c r="H29" s="231">
        <v>932</v>
      </c>
      <c r="I29" s="231">
        <v>0</v>
      </c>
      <c r="J29" s="231">
        <v>0</v>
      </c>
      <c r="K29" s="231">
        <v>480</v>
      </c>
      <c r="L29" s="231">
        <v>176</v>
      </c>
      <c r="M29" s="231">
        <v>0</v>
      </c>
      <c r="N29" s="231">
        <v>1072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1270.4000000000001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176</v>
      </c>
      <c r="AI29" s="231">
        <v>0</v>
      </c>
      <c r="AJ29" s="231">
        <v>0</v>
      </c>
      <c r="AK29" s="231">
        <v>0</v>
      </c>
      <c r="AL29" s="231">
        <v>0</v>
      </c>
      <c r="AM29" s="231">
        <v>272</v>
      </c>
      <c r="AN29" s="231">
        <v>0</v>
      </c>
    </row>
    <row r="30" spans="3:40" x14ac:dyDescent="0.3">
      <c r="C30" s="231">
        <v>28</v>
      </c>
      <c r="D30" s="231">
        <v>5</v>
      </c>
      <c r="E30" s="231">
        <v>6</v>
      </c>
      <c r="F30" s="231">
        <v>859366</v>
      </c>
      <c r="G30" s="231">
        <v>0</v>
      </c>
      <c r="H30" s="231">
        <v>302036</v>
      </c>
      <c r="I30" s="231">
        <v>0</v>
      </c>
      <c r="J30" s="231">
        <v>0</v>
      </c>
      <c r="K30" s="231">
        <v>92756</v>
      </c>
      <c r="L30" s="231">
        <v>23290</v>
      </c>
      <c r="M30" s="231">
        <v>0</v>
      </c>
      <c r="N30" s="231">
        <v>140884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248118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14850</v>
      </c>
      <c r="AI30" s="231">
        <v>0</v>
      </c>
      <c r="AJ30" s="231">
        <v>0</v>
      </c>
      <c r="AK30" s="231">
        <v>0</v>
      </c>
      <c r="AL30" s="231">
        <v>0</v>
      </c>
      <c r="AM30" s="231">
        <v>37432</v>
      </c>
      <c r="AN30" s="231">
        <v>0</v>
      </c>
    </row>
    <row r="31" spans="3:40" x14ac:dyDescent="0.3">
      <c r="C31" s="231">
        <v>28</v>
      </c>
      <c r="D31" s="231">
        <v>5</v>
      </c>
      <c r="E31" s="231">
        <v>9</v>
      </c>
      <c r="F31" s="231">
        <v>2400</v>
      </c>
      <c r="G31" s="231">
        <v>0</v>
      </c>
      <c r="H31" s="231">
        <v>2400</v>
      </c>
      <c r="I31" s="231">
        <v>0</v>
      </c>
      <c r="J31" s="231">
        <v>0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28</v>
      </c>
      <c r="D32" s="231">
        <v>5</v>
      </c>
      <c r="E32" s="231">
        <v>10</v>
      </c>
      <c r="F32" s="231">
        <v>3618</v>
      </c>
      <c r="G32" s="231">
        <v>0</v>
      </c>
      <c r="H32" s="231">
        <v>0</v>
      </c>
      <c r="I32" s="231">
        <v>0</v>
      </c>
      <c r="J32" s="231">
        <v>0</v>
      </c>
      <c r="K32" s="231">
        <v>3618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</row>
    <row r="33" spans="3:40" x14ac:dyDescent="0.3">
      <c r="C33" s="231">
        <v>28</v>
      </c>
      <c r="D33" s="231">
        <v>5</v>
      </c>
      <c r="E33" s="231">
        <v>11</v>
      </c>
      <c r="F33" s="231">
        <v>5883.25</v>
      </c>
      <c r="G33" s="231">
        <v>0</v>
      </c>
      <c r="H33" s="231">
        <v>1799.9166666666667</v>
      </c>
      <c r="I33" s="231">
        <v>0</v>
      </c>
      <c r="J33" s="231">
        <v>0</v>
      </c>
      <c r="K33" s="231">
        <v>4083.3333333333335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</row>
    <row r="34" spans="3:40" x14ac:dyDescent="0.3">
      <c r="C34" s="231">
        <v>28</v>
      </c>
      <c r="D34" s="231">
        <v>6</v>
      </c>
      <c r="E34" s="231">
        <v>1</v>
      </c>
      <c r="F34" s="231">
        <v>27.4</v>
      </c>
      <c r="G34" s="231">
        <v>0</v>
      </c>
      <c r="H34" s="231">
        <v>5.5</v>
      </c>
      <c r="I34" s="231">
        <v>0</v>
      </c>
      <c r="J34" s="231">
        <v>0</v>
      </c>
      <c r="K34" s="231">
        <v>3</v>
      </c>
      <c r="L34" s="231">
        <v>1</v>
      </c>
      <c r="M34" s="231">
        <v>0</v>
      </c>
      <c r="N34" s="231">
        <v>6.5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8.6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1</v>
      </c>
      <c r="AI34" s="231">
        <v>0</v>
      </c>
      <c r="AJ34" s="231">
        <v>0</v>
      </c>
      <c r="AK34" s="231">
        <v>0</v>
      </c>
      <c r="AL34" s="231">
        <v>0</v>
      </c>
      <c r="AM34" s="231">
        <v>1.8</v>
      </c>
      <c r="AN34" s="231">
        <v>0</v>
      </c>
    </row>
    <row r="35" spans="3:40" x14ac:dyDescent="0.3">
      <c r="C35" s="231">
        <v>28</v>
      </c>
      <c r="D35" s="231">
        <v>6</v>
      </c>
      <c r="E35" s="231">
        <v>2</v>
      </c>
      <c r="F35" s="231">
        <v>4066.4</v>
      </c>
      <c r="G35" s="231">
        <v>0</v>
      </c>
      <c r="H35" s="231">
        <v>912</v>
      </c>
      <c r="I35" s="231">
        <v>0</v>
      </c>
      <c r="J35" s="231">
        <v>0</v>
      </c>
      <c r="K35" s="231">
        <v>448</v>
      </c>
      <c r="L35" s="231">
        <v>72</v>
      </c>
      <c r="M35" s="231">
        <v>0</v>
      </c>
      <c r="N35" s="231">
        <v>940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1300.8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160</v>
      </c>
      <c r="AI35" s="231">
        <v>0</v>
      </c>
      <c r="AJ35" s="231">
        <v>0</v>
      </c>
      <c r="AK35" s="231">
        <v>0</v>
      </c>
      <c r="AL35" s="231">
        <v>0</v>
      </c>
      <c r="AM35" s="231">
        <v>233.6</v>
      </c>
      <c r="AN35" s="231">
        <v>0</v>
      </c>
    </row>
    <row r="36" spans="3:40" x14ac:dyDescent="0.3">
      <c r="C36" s="231">
        <v>28</v>
      </c>
      <c r="D36" s="231">
        <v>6</v>
      </c>
      <c r="E36" s="231">
        <v>6</v>
      </c>
      <c r="F36" s="231">
        <v>876026</v>
      </c>
      <c r="G36" s="231">
        <v>0</v>
      </c>
      <c r="H36" s="231">
        <v>317992</v>
      </c>
      <c r="I36" s="231">
        <v>0</v>
      </c>
      <c r="J36" s="231">
        <v>0</v>
      </c>
      <c r="K36" s="231">
        <v>96510</v>
      </c>
      <c r="L36" s="231">
        <v>25041</v>
      </c>
      <c r="M36" s="231">
        <v>0</v>
      </c>
      <c r="N36" s="231">
        <v>138442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240739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15399</v>
      </c>
      <c r="AI36" s="231">
        <v>0</v>
      </c>
      <c r="AJ36" s="231">
        <v>0</v>
      </c>
      <c r="AK36" s="231">
        <v>0</v>
      </c>
      <c r="AL36" s="231">
        <v>0</v>
      </c>
      <c r="AM36" s="231">
        <v>41903</v>
      </c>
      <c r="AN36" s="231">
        <v>0</v>
      </c>
    </row>
    <row r="37" spans="3:40" x14ac:dyDescent="0.3">
      <c r="C37" s="231">
        <v>28</v>
      </c>
      <c r="D37" s="231">
        <v>6</v>
      </c>
      <c r="E37" s="231">
        <v>9</v>
      </c>
      <c r="F37" s="231">
        <v>39900</v>
      </c>
      <c r="G37" s="231">
        <v>0</v>
      </c>
      <c r="H37" s="231">
        <v>20400</v>
      </c>
      <c r="I37" s="231">
        <v>0</v>
      </c>
      <c r="J37" s="231">
        <v>0</v>
      </c>
      <c r="K37" s="231">
        <v>4400</v>
      </c>
      <c r="L37" s="231">
        <v>1300</v>
      </c>
      <c r="M37" s="231">
        <v>0</v>
      </c>
      <c r="N37" s="231">
        <v>3400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5400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500</v>
      </c>
      <c r="AI37" s="231">
        <v>0</v>
      </c>
      <c r="AJ37" s="231">
        <v>0</v>
      </c>
      <c r="AK37" s="231">
        <v>0</v>
      </c>
      <c r="AL37" s="231">
        <v>0</v>
      </c>
      <c r="AM37" s="231">
        <v>4500</v>
      </c>
      <c r="AN37" s="231">
        <v>0</v>
      </c>
    </row>
    <row r="38" spans="3:40" x14ac:dyDescent="0.3">
      <c r="C38" s="231">
        <v>28</v>
      </c>
      <c r="D38" s="231">
        <v>6</v>
      </c>
      <c r="E38" s="231">
        <v>11</v>
      </c>
      <c r="F38" s="231">
        <v>5883.25</v>
      </c>
      <c r="G38" s="231">
        <v>0</v>
      </c>
      <c r="H38" s="231">
        <v>1799.9166666666667</v>
      </c>
      <c r="I38" s="231">
        <v>0</v>
      </c>
      <c r="J38" s="231">
        <v>0</v>
      </c>
      <c r="K38" s="231">
        <v>4083.3333333333335</v>
      </c>
      <c r="L38" s="231">
        <v>0</v>
      </c>
      <c r="M38" s="231">
        <v>0</v>
      </c>
      <c r="N38" s="231">
        <v>0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</row>
    <row r="39" spans="3:40" x14ac:dyDescent="0.3">
      <c r="C39" s="231">
        <v>28</v>
      </c>
      <c r="D39" s="231">
        <v>7</v>
      </c>
      <c r="E39" s="231">
        <v>1</v>
      </c>
      <c r="F39" s="231">
        <v>25.2</v>
      </c>
      <c r="G39" s="231">
        <v>0</v>
      </c>
      <c r="H39" s="231">
        <v>4.3</v>
      </c>
      <c r="I39" s="231">
        <v>0</v>
      </c>
      <c r="J39" s="231">
        <v>0</v>
      </c>
      <c r="K39" s="231">
        <v>3</v>
      </c>
      <c r="L39" s="231">
        <v>0</v>
      </c>
      <c r="M39" s="231">
        <v>0</v>
      </c>
      <c r="N39" s="231">
        <v>6.5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8.6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1</v>
      </c>
      <c r="AI39" s="231">
        <v>0</v>
      </c>
      <c r="AJ39" s="231">
        <v>0</v>
      </c>
      <c r="AK39" s="231">
        <v>0</v>
      </c>
      <c r="AL39" s="231">
        <v>0</v>
      </c>
      <c r="AM39" s="231">
        <v>1.8</v>
      </c>
      <c r="AN39" s="231">
        <v>0</v>
      </c>
    </row>
    <row r="40" spans="3:40" x14ac:dyDescent="0.3">
      <c r="C40" s="231">
        <v>28</v>
      </c>
      <c r="D40" s="231">
        <v>7</v>
      </c>
      <c r="E40" s="231">
        <v>2</v>
      </c>
      <c r="F40" s="231">
        <v>3566.4</v>
      </c>
      <c r="G40" s="231">
        <v>0</v>
      </c>
      <c r="H40" s="231">
        <v>599.20000000000005</v>
      </c>
      <c r="I40" s="231">
        <v>0</v>
      </c>
      <c r="J40" s="231">
        <v>0</v>
      </c>
      <c r="K40" s="231">
        <v>352</v>
      </c>
      <c r="L40" s="231">
        <v>0</v>
      </c>
      <c r="M40" s="231">
        <v>0</v>
      </c>
      <c r="N40" s="231">
        <v>924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1286.4000000000001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112</v>
      </c>
      <c r="AI40" s="231">
        <v>0</v>
      </c>
      <c r="AJ40" s="231">
        <v>0</v>
      </c>
      <c r="AK40" s="231">
        <v>0</v>
      </c>
      <c r="AL40" s="231">
        <v>0</v>
      </c>
      <c r="AM40" s="231">
        <v>292.8</v>
      </c>
      <c r="AN40" s="231">
        <v>0</v>
      </c>
    </row>
    <row r="41" spans="3:40" x14ac:dyDescent="0.3">
      <c r="C41" s="231">
        <v>28</v>
      </c>
      <c r="D41" s="231">
        <v>7</v>
      </c>
      <c r="E41" s="231">
        <v>6</v>
      </c>
      <c r="F41" s="231">
        <v>1238796</v>
      </c>
      <c r="G41" s="231">
        <v>0</v>
      </c>
      <c r="H41" s="231">
        <v>478836</v>
      </c>
      <c r="I41" s="231">
        <v>0</v>
      </c>
      <c r="J41" s="231">
        <v>0</v>
      </c>
      <c r="K41" s="231">
        <v>130288</v>
      </c>
      <c r="L41" s="231">
        <v>11700</v>
      </c>
      <c r="M41" s="231">
        <v>0</v>
      </c>
      <c r="N41" s="231">
        <v>203202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343645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21347</v>
      </c>
      <c r="AI41" s="231">
        <v>0</v>
      </c>
      <c r="AJ41" s="231">
        <v>0</v>
      </c>
      <c r="AK41" s="231">
        <v>0</v>
      </c>
      <c r="AL41" s="231">
        <v>0</v>
      </c>
      <c r="AM41" s="231">
        <v>49778</v>
      </c>
      <c r="AN41" s="231">
        <v>0</v>
      </c>
    </row>
    <row r="42" spans="3:40" x14ac:dyDescent="0.3">
      <c r="C42" s="231">
        <v>28</v>
      </c>
      <c r="D42" s="231">
        <v>7</v>
      </c>
      <c r="E42" s="231">
        <v>9</v>
      </c>
      <c r="F42" s="231">
        <v>467944</v>
      </c>
      <c r="G42" s="231">
        <v>0</v>
      </c>
      <c r="H42" s="231">
        <v>224289</v>
      </c>
      <c r="I42" s="231">
        <v>0</v>
      </c>
      <c r="J42" s="231">
        <v>0</v>
      </c>
      <c r="K42" s="231">
        <v>58448</v>
      </c>
      <c r="L42" s="231">
        <v>11700</v>
      </c>
      <c r="M42" s="231">
        <v>0</v>
      </c>
      <c r="N42" s="231">
        <v>60034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95436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6071</v>
      </c>
      <c r="AI42" s="231">
        <v>0</v>
      </c>
      <c r="AJ42" s="231">
        <v>0</v>
      </c>
      <c r="AK42" s="231">
        <v>0</v>
      </c>
      <c r="AL42" s="231">
        <v>0</v>
      </c>
      <c r="AM42" s="231">
        <v>11966</v>
      </c>
      <c r="AN42" s="231">
        <v>0</v>
      </c>
    </row>
    <row r="43" spans="3:40" x14ac:dyDescent="0.3">
      <c r="C43" s="231">
        <v>28</v>
      </c>
      <c r="D43" s="231">
        <v>7</v>
      </c>
      <c r="E43" s="231">
        <v>11</v>
      </c>
      <c r="F43" s="231">
        <v>5883.25</v>
      </c>
      <c r="G43" s="231">
        <v>0</v>
      </c>
      <c r="H43" s="231">
        <v>1799.9166666666667</v>
      </c>
      <c r="I43" s="231">
        <v>0</v>
      </c>
      <c r="J43" s="231">
        <v>0</v>
      </c>
      <c r="K43" s="231">
        <v>4083.3333333333335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  <row r="44" spans="3:40" x14ac:dyDescent="0.3">
      <c r="C44" s="231">
        <v>28</v>
      </c>
      <c r="D44" s="231">
        <v>8</v>
      </c>
      <c r="E44" s="231">
        <v>1</v>
      </c>
      <c r="F44" s="231">
        <v>25.2</v>
      </c>
      <c r="G44" s="231">
        <v>0</v>
      </c>
      <c r="H44" s="231">
        <v>4.3</v>
      </c>
      <c r="I44" s="231">
        <v>0</v>
      </c>
      <c r="J44" s="231">
        <v>0</v>
      </c>
      <c r="K44" s="231">
        <v>3</v>
      </c>
      <c r="L44" s="231">
        <v>0</v>
      </c>
      <c r="M44" s="231">
        <v>0</v>
      </c>
      <c r="N44" s="231">
        <v>6.5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8.6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1</v>
      </c>
      <c r="AI44" s="231">
        <v>0</v>
      </c>
      <c r="AJ44" s="231">
        <v>0</v>
      </c>
      <c r="AK44" s="231">
        <v>0</v>
      </c>
      <c r="AL44" s="231">
        <v>0</v>
      </c>
      <c r="AM44" s="231">
        <v>1.8</v>
      </c>
      <c r="AN44" s="231">
        <v>0</v>
      </c>
    </row>
    <row r="45" spans="3:40" x14ac:dyDescent="0.3">
      <c r="C45" s="231">
        <v>28</v>
      </c>
      <c r="D45" s="231">
        <v>8</v>
      </c>
      <c r="E45" s="231">
        <v>2</v>
      </c>
      <c r="F45" s="231">
        <v>2983.2</v>
      </c>
      <c r="G45" s="231">
        <v>0</v>
      </c>
      <c r="H45" s="231">
        <v>488</v>
      </c>
      <c r="I45" s="231">
        <v>0</v>
      </c>
      <c r="J45" s="231">
        <v>0</v>
      </c>
      <c r="K45" s="231">
        <v>256</v>
      </c>
      <c r="L45" s="231">
        <v>0</v>
      </c>
      <c r="M45" s="231">
        <v>0</v>
      </c>
      <c r="N45" s="231">
        <v>836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980.8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168</v>
      </c>
      <c r="AI45" s="231">
        <v>0</v>
      </c>
      <c r="AJ45" s="231">
        <v>0</v>
      </c>
      <c r="AK45" s="231">
        <v>0</v>
      </c>
      <c r="AL45" s="231">
        <v>0</v>
      </c>
      <c r="AM45" s="231">
        <v>254.4</v>
      </c>
      <c r="AN45" s="231">
        <v>0</v>
      </c>
    </row>
    <row r="46" spans="3:40" x14ac:dyDescent="0.3">
      <c r="C46" s="231">
        <v>28</v>
      </c>
      <c r="D46" s="231">
        <v>8</v>
      </c>
      <c r="E46" s="231">
        <v>6</v>
      </c>
      <c r="F46" s="231">
        <v>762391</v>
      </c>
      <c r="G46" s="231">
        <v>0</v>
      </c>
      <c r="H46" s="231">
        <v>250592</v>
      </c>
      <c r="I46" s="231">
        <v>0</v>
      </c>
      <c r="J46" s="231">
        <v>0</v>
      </c>
      <c r="K46" s="231">
        <v>73067</v>
      </c>
      <c r="L46" s="231">
        <v>0</v>
      </c>
      <c r="M46" s="231">
        <v>0</v>
      </c>
      <c r="N46" s="231">
        <v>140109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244256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14850</v>
      </c>
      <c r="AI46" s="231">
        <v>0</v>
      </c>
      <c r="AJ46" s="231">
        <v>0</v>
      </c>
      <c r="AK46" s="231">
        <v>0</v>
      </c>
      <c r="AL46" s="231">
        <v>0</v>
      </c>
      <c r="AM46" s="231">
        <v>39517</v>
      </c>
      <c r="AN46" s="231">
        <v>0</v>
      </c>
    </row>
    <row r="47" spans="3:40" x14ac:dyDescent="0.3">
      <c r="C47" s="231">
        <v>28</v>
      </c>
      <c r="D47" s="231">
        <v>8</v>
      </c>
      <c r="E47" s="231">
        <v>9</v>
      </c>
      <c r="F47" s="231">
        <v>9332</v>
      </c>
      <c r="G47" s="231">
        <v>0</v>
      </c>
      <c r="H47" s="231">
        <v>0</v>
      </c>
      <c r="I47" s="231">
        <v>0</v>
      </c>
      <c r="J47" s="231">
        <v>0</v>
      </c>
      <c r="K47" s="231">
        <v>7464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1868</v>
      </c>
      <c r="AN47" s="231">
        <v>0</v>
      </c>
    </row>
    <row r="48" spans="3:40" x14ac:dyDescent="0.3">
      <c r="C48" s="231">
        <v>28</v>
      </c>
      <c r="D48" s="231">
        <v>8</v>
      </c>
      <c r="E48" s="231">
        <v>10</v>
      </c>
      <c r="F48" s="231">
        <v>9600</v>
      </c>
      <c r="G48" s="231">
        <v>0</v>
      </c>
      <c r="H48" s="231">
        <v>0</v>
      </c>
      <c r="I48" s="231">
        <v>0</v>
      </c>
      <c r="J48" s="231">
        <v>0</v>
      </c>
      <c r="K48" s="231">
        <v>9600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</row>
    <row r="49" spans="3:40" x14ac:dyDescent="0.3">
      <c r="C49" s="231">
        <v>28</v>
      </c>
      <c r="D49" s="231">
        <v>8</v>
      </c>
      <c r="E49" s="231">
        <v>11</v>
      </c>
      <c r="F49" s="231">
        <v>5883.25</v>
      </c>
      <c r="G49" s="231">
        <v>0</v>
      </c>
      <c r="H49" s="231">
        <v>1799.9166666666667</v>
      </c>
      <c r="I49" s="231">
        <v>0</v>
      </c>
      <c r="J49" s="231">
        <v>0</v>
      </c>
      <c r="K49" s="231">
        <v>4083.3333333333335</v>
      </c>
      <c r="L49" s="231">
        <v>0</v>
      </c>
      <c r="M49" s="231">
        <v>0</v>
      </c>
      <c r="N49" s="231">
        <v>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0</v>
      </c>
      <c r="AI49" s="231">
        <v>0</v>
      </c>
      <c r="AJ49" s="231">
        <v>0</v>
      </c>
      <c r="AK49" s="231">
        <v>0</v>
      </c>
      <c r="AL49" s="231">
        <v>0</v>
      </c>
      <c r="AM49" s="231">
        <v>0</v>
      </c>
      <c r="AN49" s="231">
        <v>0</v>
      </c>
    </row>
    <row r="50" spans="3:40" x14ac:dyDescent="0.3">
      <c r="C50" s="231">
        <v>28</v>
      </c>
      <c r="D50" s="231">
        <v>9</v>
      </c>
      <c r="E50" s="231">
        <v>1</v>
      </c>
      <c r="F50" s="231">
        <v>25.3</v>
      </c>
      <c r="G50" s="231">
        <v>0</v>
      </c>
      <c r="H50" s="231">
        <v>4.9000000000000004</v>
      </c>
      <c r="I50" s="231">
        <v>0</v>
      </c>
      <c r="J50" s="231">
        <v>0</v>
      </c>
      <c r="K50" s="231">
        <v>2.5</v>
      </c>
      <c r="L50" s="231">
        <v>0</v>
      </c>
      <c r="M50" s="231">
        <v>0</v>
      </c>
      <c r="N50" s="231">
        <v>6.5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8.6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1</v>
      </c>
      <c r="AI50" s="231">
        <v>0</v>
      </c>
      <c r="AJ50" s="231">
        <v>0</v>
      </c>
      <c r="AK50" s="231">
        <v>0</v>
      </c>
      <c r="AL50" s="231">
        <v>0</v>
      </c>
      <c r="AM50" s="231">
        <v>1.8</v>
      </c>
      <c r="AN50" s="231">
        <v>0</v>
      </c>
    </row>
    <row r="51" spans="3:40" x14ac:dyDescent="0.3">
      <c r="C51" s="231">
        <v>28</v>
      </c>
      <c r="D51" s="231">
        <v>9</v>
      </c>
      <c r="E51" s="231">
        <v>2</v>
      </c>
      <c r="F51" s="231">
        <v>3856.8</v>
      </c>
      <c r="G51" s="231">
        <v>0</v>
      </c>
      <c r="H51" s="231">
        <v>822.4</v>
      </c>
      <c r="I51" s="231">
        <v>0</v>
      </c>
      <c r="J51" s="231">
        <v>0</v>
      </c>
      <c r="K51" s="231">
        <v>264</v>
      </c>
      <c r="L51" s="231">
        <v>0</v>
      </c>
      <c r="M51" s="231">
        <v>0</v>
      </c>
      <c r="N51" s="231">
        <v>972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1425.6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96</v>
      </c>
      <c r="AI51" s="231">
        <v>0</v>
      </c>
      <c r="AJ51" s="231">
        <v>0</v>
      </c>
      <c r="AK51" s="231">
        <v>0</v>
      </c>
      <c r="AL51" s="231">
        <v>0</v>
      </c>
      <c r="AM51" s="231">
        <v>276.8</v>
      </c>
      <c r="AN51" s="231">
        <v>0</v>
      </c>
    </row>
    <row r="52" spans="3:40" x14ac:dyDescent="0.3">
      <c r="C52" s="231">
        <v>28</v>
      </c>
      <c r="D52" s="231">
        <v>9</v>
      </c>
      <c r="E52" s="231">
        <v>6</v>
      </c>
      <c r="F52" s="231">
        <v>776144</v>
      </c>
      <c r="G52" s="231">
        <v>0</v>
      </c>
      <c r="H52" s="231">
        <v>262595</v>
      </c>
      <c r="I52" s="231">
        <v>0</v>
      </c>
      <c r="J52" s="231">
        <v>0</v>
      </c>
      <c r="K52" s="231">
        <v>65838</v>
      </c>
      <c r="L52" s="231">
        <v>0</v>
      </c>
      <c r="M52" s="231">
        <v>0</v>
      </c>
      <c r="N52" s="231">
        <v>147825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243276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15029</v>
      </c>
      <c r="AI52" s="231">
        <v>0</v>
      </c>
      <c r="AJ52" s="231">
        <v>0</v>
      </c>
      <c r="AK52" s="231">
        <v>0</v>
      </c>
      <c r="AL52" s="231">
        <v>0</v>
      </c>
      <c r="AM52" s="231">
        <v>41581</v>
      </c>
      <c r="AN52" s="231">
        <v>0</v>
      </c>
    </row>
    <row r="53" spans="3:40" x14ac:dyDescent="0.3">
      <c r="C53" s="231">
        <v>28</v>
      </c>
      <c r="D53" s="231">
        <v>9</v>
      </c>
      <c r="E53" s="231">
        <v>9</v>
      </c>
      <c r="F53" s="231">
        <v>19235</v>
      </c>
      <c r="G53" s="231">
        <v>0</v>
      </c>
      <c r="H53" s="231">
        <v>571</v>
      </c>
      <c r="I53" s="231">
        <v>0</v>
      </c>
      <c r="J53" s="231">
        <v>0</v>
      </c>
      <c r="K53" s="231">
        <v>14928</v>
      </c>
      <c r="L53" s="231">
        <v>0</v>
      </c>
      <c r="M53" s="231">
        <v>0</v>
      </c>
      <c r="N53" s="231">
        <v>0</v>
      </c>
      <c r="O53" s="231">
        <v>0</v>
      </c>
      <c r="P53" s="231">
        <v>0</v>
      </c>
      <c r="Q53" s="231">
        <v>0</v>
      </c>
      <c r="R53" s="231">
        <v>0</v>
      </c>
      <c r="S53" s="231">
        <v>0</v>
      </c>
      <c r="T53" s="231">
        <v>0</v>
      </c>
      <c r="U53" s="231">
        <v>0</v>
      </c>
      <c r="V53" s="231">
        <v>0</v>
      </c>
      <c r="W53" s="231">
        <v>0</v>
      </c>
      <c r="X53" s="231">
        <v>0</v>
      </c>
      <c r="Y53" s="231">
        <v>0</v>
      </c>
      <c r="Z53" s="231">
        <v>0</v>
      </c>
      <c r="AA53" s="231">
        <v>0</v>
      </c>
      <c r="AB53" s="231">
        <v>0</v>
      </c>
      <c r="AC53" s="231">
        <v>0</v>
      </c>
      <c r="AD53" s="231">
        <v>0</v>
      </c>
      <c r="AE53" s="231">
        <v>0</v>
      </c>
      <c r="AF53" s="231">
        <v>0</v>
      </c>
      <c r="AG53" s="231">
        <v>0</v>
      </c>
      <c r="AH53" s="231">
        <v>0</v>
      </c>
      <c r="AI53" s="231">
        <v>0</v>
      </c>
      <c r="AJ53" s="231">
        <v>0</v>
      </c>
      <c r="AK53" s="231">
        <v>0</v>
      </c>
      <c r="AL53" s="231">
        <v>0</v>
      </c>
      <c r="AM53" s="231">
        <v>3736</v>
      </c>
      <c r="AN53" s="231">
        <v>0</v>
      </c>
    </row>
    <row r="54" spans="3:40" x14ac:dyDescent="0.3">
      <c r="C54" s="231">
        <v>28</v>
      </c>
      <c r="D54" s="231">
        <v>9</v>
      </c>
      <c r="E54" s="231">
        <v>10</v>
      </c>
      <c r="F54" s="231">
        <v>25600</v>
      </c>
      <c r="G54" s="231">
        <v>0</v>
      </c>
      <c r="H54" s="231">
        <v>0</v>
      </c>
      <c r="I54" s="231">
        <v>0</v>
      </c>
      <c r="J54" s="231">
        <v>0</v>
      </c>
      <c r="K54" s="231">
        <v>25600</v>
      </c>
      <c r="L54" s="231">
        <v>0</v>
      </c>
      <c r="M54" s="231">
        <v>0</v>
      </c>
      <c r="N54" s="231">
        <v>0</v>
      </c>
      <c r="O54" s="231">
        <v>0</v>
      </c>
      <c r="P54" s="231">
        <v>0</v>
      </c>
      <c r="Q54" s="231">
        <v>0</v>
      </c>
      <c r="R54" s="231">
        <v>0</v>
      </c>
      <c r="S54" s="231">
        <v>0</v>
      </c>
      <c r="T54" s="231">
        <v>0</v>
      </c>
      <c r="U54" s="231">
        <v>0</v>
      </c>
      <c r="V54" s="231">
        <v>0</v>
      </c>
      <c r="W54" s="231">
        <v>0</v>
      </c>
      <c r="X54" s="231">
        <v>0</v>
      </c>
      <c r="Y54" s="231">
        <v>0</v>
      </c>
      <c r="Z54" s="231">
        <v>0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</v>
      </c>
      <c r="AI54" s="231">
        <v>0</v>
      </c>
      <c r="AJ54" s="231">
        <v>0</v>
      </c>
      <c r="AK54" s="231">
        <v>0</v>
      </c>
      <c r="AL54" s="231">
        <v>0</v>
      </c>
      <c r="AM54" s="231">
        <v>0</v>
      </c>
      <c r="AN54" s="231">
        <v>0</v>
      </c>
    </row>
    <row r="55" spans="3:40" x14ac:dyDescent="0.3">
      <c r="C55" s="231">
        <v>28</v>
      </c>
      <c r="D55" s="231">
        <v>9</v>
      </c>
      <c r="E55" s="231">
        <v>11</v>
      </c>
      <c r="F55" s="231">
        <v>5883.25</v>
      </c>
      <c r="G55" s="231">
        <v>0</v>
      </c>
      <c r="H55" s="231">
        <v>1799.9166666666667</v>
      </c>
      <c r="I55" s="231">
        <v>0</v>
      </c>
      <c r="J55" s="231">
        <v>0</v>
      </c>
      <c r="K55" s="231">
        <v>4083.3333333333335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</row>
    <row r="56" spans="3:40" x14ac:dyDescent="0.3">
      <c r="C56" s="231">
        <v>28</v>
      </c>
      <c r="D56" s="231">
        <v>10</v>
      </c>
      <c r="E56" s="231">
        <v>1</v>
      </c>
      <c r="F56" s="231">
        <v>25.5</v>
      </c>
      <c r="G56" s="231">
        <v>0</v>
      </c>
      <c r="H56" s="231">
        <v>4.9000000000000004</v>
      </c>
      <c r="I56" s="231">
        <v>0</v>
      </c>
      <c r="J56" s="231">
        <v>0</v>
      </c>
      <c r="K56" s="231">
        <v>2.5</v>
      </c>
      <c r="L56" s="231">
        <v>0</v>
      </c>
      <c r="M56" s="231">
        <v>0</v>
      </c>
      <c r="N56" s="231">
        <v>6.5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8.8000000000000007</v>
      </c>
      <c r="AA56" s="231">
        <v>0</v>
      </c>
      <c r="AB56" s="231">
        <v>0</v>
      </c>
      <c r="AC56" s="231">
        <v>0</v>
      </c>
      <c r="AD56" s="231">
        <v>0</v>
      </c>
      <c r="AE56" s="231">
        <v>0</v>
      </c>
      <c r="AF56" s="231">
        <v>0</v>
      </c>
      <c r="AG56" s="231">
        <v>0</v>
      </c>
      <c r="AH56" s="231">
        <v>1</v>
      </c>
      <c r="AI56" s="231">
        <v>0</v>
      </c>
      <c r="AJ56" s="231">
        <v>0</v>
      </c>
      <c r="AK56" s="231">
        <v>0</v>
      </c>
      <c r="AL56" s="231">
        <v>0</v>
      </c>
      <c r="AM56" s="231">
        <v>1.8</v>
      </c>
      <c r="AN56" s="231">
        <v>0</v>
      </c>
    </row>
    <row r="57" spans="3:40" x14ac:dyDescent="0.3">
      <c r="C57" s="231">
        <v>28</v>
      </c>
      <c r="D57" s="231">
        <v>10</v>
      </c>
      <c r="E57" s="231">
        <v>2</v>
      </c>
      <c r="F57" s="231">
        <v>4024.8</v>
      </c>
      <c r="G57" s="231">
        <v>0</v>
      </c>
      <c r="H57" s="231">
        <v>869.6</v>
      </c>
      <c r="I57" s="231">
        <v>0</v>
      </c>
      <c r="J57" s="231">
        <v>0</v>
      </c>
      <c r="K57" s="231">
        <v>276</v>
      </c>
      <c r="L57" s="231">
        <v>0</v>
      </c>
      <c r="M57" s="231">
        <v>0</v>
      </c>
      <c r="N57" s="231">
        <v>1172</v>
      </c>
      <c r="O57" s="231">
        <v>0</v>
      </c>
      <c r="P57" s="231">
        <v>0</v>
      </c>
      <c r="Q57" s="231">
        <v>0</v>
      </c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1">
        <v>0</v>
      </c>
      <c r="X57" s="231">
        <v>0</v>
      </c>
      <c r="Y57" s="231">
        <v>0</v>
      </c>
      <c r="Z57" s="231">
        <v>1356</v>
      </c>
      <c r="AA57" s="231">
        <v>0</v>
      </c>
      <c r="AB57" s="231">
        <v>0</v>
      </c>
      <c r="AC57" s="231">
        <v>0</v>
      </c>
      <c r="AD57" s="231">
        <v>0</v>
      </c>
      <c r="AE57" s="231">
        <v>0</v>
      </c>
      <c r="AF57" s="231">
        <v>0</v>
      </c>
      <c r="AG57" s="231">
        <v>0</v>
      </c>
      <c r="AH57" s="231">
        <v>20</v>
      </c>
      <c r="AI57" s="231">
        <v>0</v>
      </c>
      <c r="AJ57" s="231">
        <v>0</v>
      </c>
      <c r="AK57" s="231">
        <v>0</v>
      </c>
      <c r="AL57" s="231">
        <v>0</v>
      </c>
      <c r="AM57" s="231">
        <v>331.2</v>
      </c>
      <c r="AN57" s="231">
        <v>0</v>
      </c>
    </row>
    <row r="58" spans="3:40" x14ac:dyDescent="0.3">
      <c r="C58" s="231">
        <v>28</v>
      </c>
      <c r="D58" s="231">
        <v>10</v>
      </c>
      <c r="E58" s="231">
        <v>3</v>
      </c>
      <c r="F58" s="231">
        <v>174</v>
      </c>
      <c r="G58" s="231">
        <v>0</v>
      </c>
      <c r="H58" s="231">
        <v>0</v>
      </c>
      <c r="I58" s="231">
        <v>0</v>
      </c>
      <c r="J58" s="231">
        <v>0</v>
      </c>
      <c r="K58" s="231">
        <v>174</v>
      </c>
      <c r="L58" s="231">
        <v>0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0</v>
      </c>
      <c r="S58" s="231">
        <v>0</v>
      </c>
      <c r="T58" s="231">
        <v>0</v>
      </c>
      <c r="U58" s="231">
        <v>0</v>
      </c>
      <c r="V58" s="231">
        <v>0</v>
      </c>
      <c r="W58" s="231">
        <v>0</v>
      </c>
      <c r="X58" s="231">
        <v>0</v>
      </c>
      <c r="Y58" s="231">
        <v>0</v>
      </c>
      <c r="Z58" s="231">
        <v>0</v>
      </c>
      <c r="AA58" s="231">
        <v>0</v>
      </c>
      <c r="AB58" s="231">
        <v>0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1">
        <v>0</v>
      </c>
      <c r="AK58" s="231">
        <v>0</v>
      </c>
      <c r="AL58" s="231">
        <v>0</v>
      </c>
      <c r="AM58" s="231">
        <v>0</v>
      </c>
      <c r="AN58" s="231">
        <v>0</v>
      </c>
    </row>
    <row r="59" spans="3:40" x14ac:dyDescent="0.3">
      <c r="C59" s="231">
        <v>28</v>
      </c>
      <c r="D59" s="231">
        <v>10</v>
      </c>
      <c r="E59" s="231">
        <v>6</v>
      </c>
      <c r="F59" s="231">
        <v>788232</v>
      </c>
      <c r="G59" s="231">
        <v>0</v>
      </c>
      <c r="H59" s="231">
        <v>263227</v>
      </c>
      <c r="I59" s="231">
        <v>0</v>
      </c>
      <c r="J59" s="231">
        <v>0</v>
      </c>
      <c r="K59" s="231">
        <v>87183</v>
      </c>
      <c r="L59" s="231">
        <v>0</v>
      </c>
      <c r="M59" s="231">
        <v>0</v>
      </c>
      <c r="N59" s="231">
        <v>148450</v>
      </c>
      <c r="O59" s="231">
        <v>0</v>
      </c>
      <c r="P59" s="231">
        <v>0</v>
      </c>
      <c r="Q59" s="231">
        <v>0</v>
      </c>
      <c r="R59" s="231">
        <v>0</v>
      </c>
      <c r="S59" s="231">
        <v>0</v>
      </c>
      <c r="T59" s="231">
        <v>0</v>
      </c>
      <c r="U59" s="231">
        <v>0</v>
      </c>
      <c r="V59" s="231">
        <v>0</v>
      </c>
      <c r="W59" s="231">
        <v>0</v>
      </c>
      <c r="X59" s="231">
        <v>0</v>
      </c>
      <c r="Y59" s="231">
        <v>0</v>
      </c>
      <c r="Z59" s="231">
        <v>245426</v>
      </c>
      <c r="AA59" s="231">
        <v>0</v>
      </c>
      <c r="AB59" s="231">
        <v>0</v>
      </c>
      <c r="AC59" s="231">
        <v>0</v>
      </c>
      <c r="AD59" s="231">
        <v>0</v>
      </c>
      <c r="AE59" s="231">
        <v>0</v>
      </c>
      <c r="AF59" s="231">
        <v>0</v>
      </c>
      <c r="AG59" s="231">
        <v>0</v>
      </c>
      <c r="AH59" s="231">
        <v>4362</v>
      </c>
      <c r="AI59" s="231">
        <v>0</v>
      </c>
      <c r="AJ59" s="231">
        <v>0</v>
      </c>
      <c r="AK59" s="231">
        <v>0</v>
      </c>
      <c r="AL59" s="231">
        <v>0</v>
      </c>
      <c r="AM59" s="231">
        <v>39584</v>
      </c>
      <c r="AN59" s="231">
        <v>0</v>
      </c>
    </row>
    <row r="60" spans="3:40" x14ac:dyDescent="0.3">
      <c r="C60" s="231">
        <v>28</v>
      </c>
      <c r="D60" s="231">
        <v>10</v>
      </c>
      <c r="E60" s="231">
        <v>9</v>
      </c>
      <c r="F60" s="231">
        <v>9332</v>
      </c>
      <c r="G60" s="231">
        <v>0</v>
      </c>
      <c r="H60" s="231">
        <v>0</v>
      </c>
      <c r="I60" s="231">
        <v>0</v>
      </c>
      <c r="J60" s="231">
        <v>0</v>
      </c>
      <c r="K60" s="231">
        <v>7464</v>
      </c>
      <c r="L60" s="231">
        <v>0</v>
      </c>
      <c r="M60" s="231">
        <v>0</v>
      </c>
      <c r="N60" s="231">
        <v>0</v>
      </c>
      <c r="O60" s="231">
        <v>0</v>
      </c>
      <c r="P60" s="231">
        <v>0</v>
      </c>
      <c r="Q60" s="231">
        <v>0</v>
      </c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1">
        <v>0</v>
      </c>
      <c r="X60" s="231">
        <v>0</v>
      </c>
      <c r="Y60" s="231">
        <v>0</v>
      </c>
      <c r="Z60" s="231">
        <v>0</v>
      </c>
      <c r="AA60" s="231">
        <v>0</v>
      </c>
      <c r="AB60" s="231">
        <v>0</v>
      </c>
      <c r="AC60" s="231">
        <v>0</v>
      </c>
      <c r="AD60" s="231">
        <v>0</v>
      </c>
      <c r="AE60" s="231">
        <v>0</v>
      </c>
      <c r="AF60" s="231">
        <v>0</v>
      </c>
      <c r="AG60" s="231">
        <v>0</v>
      </c>
      <c r="AH60" s="231">
        <v>0</v>
      </c>
      <c r="AI60" s="231">
        <v>0</v>
      </c>
      <c r="AJ60" s="231">
        <v>0</v>
      </c>
      <c r="AK60" s="231">
        <v>0</v>
      </c>
      <c r="AL60" s="231">
        <v>0</v>
      </c>
      <c r="AM60" s="231">
        <v>1868</v>
      </c>
      <c r="AN60" s="231">
        <v>0</v>
      </c>
    </row>
    <row r="61" spans="3:40" x14ac:dyDescent="0.3">
      <c r="C61" s="231">
        <v>28</v>
      </c>
      <c r="D61" s="231">
        <v>10</v>
      </c>
      <c r="E61" s="231">
        <v>10</v>
      </c>
      <c r="F61" s="231">
        <v>22000</v>
      </c>
      <c r="G61" s="231">
        <v>0</v>
      </c>
      <c r="H61" s="231">
        <v>0</v>
      </c>
      <c r="I61" s="231">
        <v>0</v>
      </c>
      <c r="J61" s="231">
        <v>0</v>
      </c>
      <c r="K61" s="231">
        <v>22000</v>
      </c>
      <c r="L61" s="231">
        <v>0</v>
      </c>
      <c r="M61" s="231">
        <v>0</v>
      </c>
      <c r="N61" s="231">
        <v>0</v>
      </c>
      <c r="O61" s="231">
        <v>0</v>
      </c>
      <c r="P61" s="231">
        <v>0</v>
      </c>
      <c r="Q61" s="231">
        <v>0</v>
      </c>
      <c r="R61" s="231">
        <v>0</v>
      </c>
      <c r="S61" s="231">
        <v>0</v>
      </c>
      <c r="T61" s="231">
        <v>0</v>
      </c>
      <c r="U61" s="231">
        <v>0</v>
      </c>
      <c r="V61" s="231">
        <v>0</v>
      </c>
      <c r="W61" s="231">
        <v>0</v>
      </c>
      <c r="X61" s="231">
        <v>0</v>
      </c>
      <c r="Y61" s="231">
        <v>0</v>
      </c>
      <c r="Z61" s="231">
        <v>0</v>
      </c>
      <c r="AA61" s="231">
        <v>0</v>
      </c>
      <c r="AB61" s="231">
        <v>0</v>
      </c>
      <c r="AC61" s="231">
        <v>0</v>
      </c>
      <c r="AD61" s="231">
        <v>0</v>
      </c>
      <c r="AE61" s="231">
        <v>0</v>
      </c>
      <c r="AF61" s="231">
        <v>0</v>
      </c>
      <c r="AG61" s="231">
        <v>0</v>
      </c>
      <c r="AH61" s="231">
        <v>0</v>
      </c>
      <c r="AI61" s="231">
        <v>0</v>
      </c>
      <c r="AJ61" s="231">
        <v>0</v>
      </c>
      <c r="AK61" s="231">
        <v>0</v>
      </c>
      <c r="AL61" s="231">
        <v>0</v>
      </c>
      <c r="AM61" s="231">
        <v>0</v>
      </c>
      <c r="AN61" s="231">
        <v>0</v>
      </c>
    </row>
    <row r="62" spans="3:40" x14ac:dyDescent="0.3">
      <c r="C62" s="231">
        <v>28</v>
      </c>
      <c r="D62" s="231">
        <v>10</v>
      </c>
      <c r="E62" s="231">
        <v>11</v>
      </c>
      <c r="F62" s="231">
        <v>5883.25</v>
      </c>
      <c r="G62" s="231">
        <v>0</v>
      </c>
      <c r="H62" s="231">
        <v>1799.9166666666667</v>
      </c>
      <c r="I62" s="231">
        <v>0</v>
      </c>
      <c r="J62" s="231">
        <v>0</v>
      </c>
      <c r="K62" s="231">
        <v>4083.3333333333335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0</v>
      </c>
      <c r="S62" s="231">
        <v>0</v>
      </c>
      <c r="T62" s="231">
        <v>0</v>
      </c>
      <c r="U62" s="231">
        <v>0</v>
      </c>
      <c r="V62" s="231">
        <v>0</v>
      </c>
      <c r="W62" s="231">
        <v>0</v>
      </c>
      <c r="X62" s="231">
        <v>0</v>
      </c>
      <c r="Y62" s="231">
        <v>0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v>0</v>
      </c>
      <c r="AF62" s="231">
        <v>0</v>
      </c>
      <c r="AG62" s="231">
        <v>0</v>
      </c>
      <c r="AH62" s="231">
        <v>0</v>
      </c>
      <c r="AI62" s="231">
        <v>0</v>
      </c>
      <c r="AJ62" s="231">
        <v>0</v>
      </c>
      <c r="AK62" s="231">
        <v>0</v>
      </c>
      <c r="AL62" s="231">
        <v>0</v>
      </c>
      <c r="AM62" s="231">
        <v>0</v>
      </c>
      <c r="AN62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1188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42904619</v>
      </c>
      <c r="C3" s="223">
        <f t="shared" ref="C3:R3" si="0">SUBTOTAL(9,C6:C1048576)</f>
        <v>4</v>
      </c>
      <c r="D3" s="223">
        <f t="shared" si="0"/>
        <v>45758660</v>
      </c>
      <c r="E3" s="223">
        <f t="shared" si="0"/>
        <v>3.6980479634353642</v>
      </c>
      <c r="F3" s="223">
        <f t="shared" si="0"/>
        <v>51315774</v>
      </c>
      <c r="G3" s="224">
        <f>IF(B3&lt;&gt;0,F3/B3,"")</f>
        <v>1.1960431113489203</v>
      </c>
      <c r="H3" s="225">
        <f t="shared" si="0"/>
        <v>30350.83</v>
      </c>
      <c r="I3" s="223">
        <f t="shared" si="0"/>
        <v>2</v>
      </c>
      <c r="J3" s="223">
        <f t="shared" si="0"/>
        <v>44238.939999999988</v>
      </c>
      <c r="K3" s="223">
        <f t="shared" si="0"/>
        <v>4.4300996231738416</v>
      </c>
      <c r="L3" s="223">
        <f t="shared" si="0"/>
        <v>33713.199999999997</v>
      </c>
      <c r="M3" s="226">
        <f>IF(H3&lt;&gt;0,L3/H3,"")</f>
        <v>1.1107834612760177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99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7"/>
      <c r="B5" s="608">
        <v>2012</v>
      </c>
      <c r="C5" s="609"/>
      <c r="D5" s="609">
        <v>2013</v>
      </c>
      <c r="E5" s="609"/>
      <c r="F5" s="609">
        <v>2014</v>
      </c>
      <c r="G5" s="610" t="s">
        <v>2</v>
      </c>
      <c r="H5" s="608">
        <v>2012</v>
      </c>
      <c r="I5" s="609"/>
      <c r="J5" s="609">
        <v>2013</v>
      </c>
      <c r="K5" s="609"/>
      <c r="L5" s="609">
        <v>2014</v>
      </c>
      <c r="M5" s="610" t="s">
        <v>2</v>
      </c>
      <c r="N5" s="608">
        <v>2012</v>
      </c>
      <c r="O5" s="609"/>
      <c r="P5" s="609">
        <v>2013</v>
      </c>
      <c r="Q5" s="609"/>
      <c r="R5" s="609">
        <v>2014</v>
      </c>
      <c r="S5" s="610" t="s">
        <v>2</v>
      </c>
    </row>
    <row r="6" spans="1:19" ht="14.4" customHeight="1" x14ac:dyDescent="0.3">
      <c r="A6" s="568" t="s">
        <v>1181</v>
      </c>
      <c r="B6" s="611">
        <v>7661540</v>
      </c>
      <c r="C6" s="537">
        <v>1</v>
      </c>
      <c r="D6" s="611">
        <v>7677830</v>
      </c>
      <c r="E6" s="537">
        <v>1.0021262043923285</v>
      </c>
      <c r="F6" s="611">
        <v>6584101</v>
      </c>
      <c r="G6" s="542">
        <v>0.85937043988545381</v>
      </c>
      <c r="H6" s="611">
        <v>5001.6399999999994</v>
      </c>
      <c r="I6" s="537">
        <v>1</v>
      </c>
      <c r="J6" s="611">
        <v>16729.98</v>
      </c>
      <c r="K6" s="537">
        <v>3.3448988731696008</v>
      </c>
      <c r="L6" s="611">
        <v>23163.499999999996</v>
      </c>
      <c r="M6" s="542">
        <v>4.6311809726409736</v>
      </c>
      <c r="N6" s="611"/>
      <c r="O6" s="537"/>
      <c r="P6" s="611"/>
      <c r="Q6" s="537"/>
      <c r="R6" s="611"/>
      <c r="S6" s="122"/>
    </row>
    <row r="7" spans="1:19" ht="14.4" customHeight="1" x14ac:dyDescent="0.3">
      <c r="A7" s="570" t="s">
        <v>1182</v>
      </c>
      <c r="B7" s="612">
        <v>11852</v>
      </c>
      <c r="C7" s="544">
        <v>1</v>
      </c>
      <c r="D7" s="612">
        <v>7126</v>
      </c>
      <c r="E7" s="544">
        <v>0.60124873439082016</v>
      </c>
      <c r="F7" s="612">
        <v>7374</v>
      </c>
      <c r="G7" s="549">
        <v>0.62217347283158964</v>
      </c>
      <c r="H7" s="612"/>
      <c r="I7" s="544"/>
      <c r="J7" s="612"/>
      <c r="K7" s="544"/>
      <c r="L7" s="612"/>
      <c r="M7" s="549"/>
      <c r="N7" s="612"/>
      <c r="O7" s="544"/>
      <c r="P7" s="612"/>
      <c r="Q7" s="544"/>
      <c r="R7" s="612"/>
      <c r="S7" s="550"/>
    </row>
    <row r="8" spans="1:19" ht="14.4" customHeight="1" x14ac:dyDescent="0.3">
      <c r="A8" s="570" t="s">
        <v>1183</v>
      </c>
      <c r="B8" s="612">
        <v>5078039</v>
      </c>
      <c r="C8" s="544">
        <v>1</v>
      </c>
      <c r="D8" s="612">
        <v>5080513</v>
      </c>
      <c r="E8" s="544">
        <v>1.0004871959431583</v>
      </c>
      <c r="F8" s="612">
        <v>3083389</v>
      </c>
      <c r="G8" s="549">
        <v>0.60720073240871131</v>
      </c>
      <c r="H8" s="612">
        <v>25349.190000000002</v>
      </c>
      <c r="I8" s="544">
        <v>1</v>
      </c>
      <c r="J8" s="612">
        <v>27508.959999999992</v>
      </c>
      <c r="K8" s="544">
        <v>1.0852007500042404</v>
      </c>
      <c r="L8" s="612">
        <v>10549.7</v>
      </c>
      <c r="M8" s="549">
        <v>0.41617503360067915</v>
      </c>
      <c r="N8" s="612"/>
      <c r="O8" s="544"/>
      <c r="P8" s="612"/>
      <c r="Q8" s="544"/>
      <c r="R8" s="612"/>
      <c r="S8" s="550"/>
    </row>
    <row r="9" spans="1:19" ht="14.4" customHeight="1" thickBot="1" x14ac:dyDescent="0.35">
      <c r="A9" s="614" t="s">
        <v>1184</v>
      </c>
      <c r="B9" s="613">
        <v>30153188</v>
      </c>
      <c r="C9" s="552">
        <v>1</v>
      </c>
      <c r="D9" s="613">
        <v>32993191</v>
      </c>
      <c r="E9" s="552">
        <v>1.0941858287090573</v>
      </c>
      <c r="F9" s="613">
        <v>41640910</v>
      </c>
      <c r="G9" s="557">
        <v>1.3809786878919734</v>
      </c>
      <c r="H9" s="613"/>
      <c r="I9" s="552"/>
      <c r="J9" s="613"/>
      <c r="K9" s="552"/>
      <c r="L9" s="613"/>
      <c r="M9" s="557"/>
      <c r="N9" s="613"/>
      <c r="O9" s="552"/>
      <c r="P9" s="613"/>
      <c r="Q9" s="552"/>
      <c r="R9" s="613"/>
      <c r="S9" s="558"/>
    </row>
    <row r="10" spans="1:19" ht="14.4" customHeight="1" x14ac:dyDescent="0.3">
      <c r="A10" s="615" t="s">
        <v>1185</v>
      </c>
    </row>
    <row r="11" spans="1:19" ht="14.4" customHeight="1" x14ac:dyDescent="0.3">
      <c r="A11" s="616" t="s">
        <v>1186</v>
      </c>
    </row>
    <row r="12" spans="1:19" ht="14.4" customHeight="1" x14ac:dyDescent="0.3">
      <c r="A12" s="615" t="s">
        <v>1187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1197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129</v>
      </c>
      <c r="B3" s="315">
        <f t="shared" ref="B3:G3" si="0">SUBTOTAL(9,B6:B1048576)</f>
        <v>40030</v>
      </c>
      <c r="C3" s="316">
        <f t="shared" si="0"/>
        <v>44511</v>
      </c>
      <c r="D3" s="316">
        <f t="shared" si="0"/>
        <v>40122</v>
      </c>
      <c r="E3" s="225">
        <f t="shared" si="0"/>
        <v>42904619</v>
      </c>
      <c r="F3" s="223">
        <f t="shared" si="0"/>
        <v>45758660</v>
      </c>
      <c r="G3" s="317">
        <f t="shared" si="0"/>
        <v>51315774</v>
      </c>
    </row>
    <row r="4" spans="1:7" ht="14.4" customHeight="1" x14ac:dyDescent="0.3">
      <c r="A4" s="398" t="s">
        <v>137</v>
      </c>
      <c r="B4" s="399" t="s">
        <v>279</v>
      </c>
      <c r="C4" s="400"/>
      <c r="D4" s="400"/>
      <c r="E4" s="402" t="s">
        <v>100</v>
      </c>
      <c r="F4" s="403"/>
      <c r="G4" s="404"/>
    </row>
    <row r="5" spans="1:7" ht="14.4" customHeight="1" thickBot="1" x14ac:dyDescent="0.35">
      <c r="A5" s="607"/>
      <c r="B5" s="608">
        <v>2012</v>
      </c>
      <c r="C5" s="609">
        <v>2013</v>
      </c>
      <c r="D5" s="609">
        <v>2014</v>
      </c>
      <c r="E5" s="608">
        <v>2012</v>
      </c>
      <c r="F5" s="609">
        <v>2013</v>
      </c>
      <c r="G5" s="617">
        <v>2014</v>
      </c>
    </row>
    <row r="6" spans="1:7" ht="14.4" customHeight="1" x14ac:dyDescent="0.3">
      <c r="A6" s="568" t="s">
        <v>1189</v>
      </c>
      <c r="B6" s="116">
        <v>1</v>
      </c>
      <c r="C6" s="116"/>
      <c r="D6" s="116"/>
      <c r="E6" s="611">
        <v>323</v>
      </c>
      <c r="F6" s="611"/>
      <c r="G6" s="618"/>
    </row>
    <row r="7" spans="1:7" ht="14.4" customHeight="1" x14ac:dyDescent="0.3">
      <c r="A7" s="570" t="s">
        <v>1190</v>
      </c>
      <c r="B7" s="561"/>
      <c r="C7" s="561">
        <v>1</v>
      </c>
      <c r="D7" s="561"/>
      <c r="E7" s="612"/>
      <c r="F7" s="612">
        <v>323</v>
      </c>
      <c r="G7" s="619"/>
    </row>
    <row r="8" spans="1:7" ht="14.4" customHeight="1" x14ac:dyDescent="0.3">
      <c r="A8" s="570" t="s">
        <v>1191</v>
      </c>
      <c r="B8" s="561">
        <v>39971</v>
      </c>
      <c r="C8" s="561">
        <v>44266</v>
      </c>
      <c r="D8" s="561">
        <v>39444</v>
      </c>
      <c r="E8" s="612">
        <v>42864002</v>
      </c>
      <c r="F8" s="612">
        <v>45680336</v>
      </c>
      <c r="G8" s="619">
        <v>51097064</v>
      </c>
    </row>
    <row r="9" spans="1:7" ht="14.4" customHeight="1" x14ac:dyDescent="0.3">
      <c r="A9" s="570" t="s">
        <v>1192</v>
      </c>
      <c r="B9" s="561"/>
      <c r="C9" s="561">
        <v>218</v>
      </c>
      <c r="D9" s="561">
        <v>669</v>
      </c>
      <c r="E9" s="612"/>
      <c r="F9" s="612">
        <v>70414</v>
      </c>
      <c r="G9" s="619">
        <v>216989</v>
      </c>
    </row>
    <row r="10" spans="1:7" ht="14.4" customHeight="1" x14ac:dyDescent="0.3">
      <c r="A10" s="570" t="s">
        <v>632</v>
      </c>
      <c r="B10" s="561">
        <v>44</v>
      </c>
      <c r="C10" s="561">
        <v>17</v>
      </c>
      <c r="D10" s="561">
        <v>9</v>
      </c>
      <c r="E10" s="612">
        <v>35772</v>
      </c>
      <c r="F10" s="612">
        <v>4688</v>
      </c>
      <c r="G10" s="619">
        <v>1721</v>
      </c>
    </row>
    <row r="11" spans="1:7" ht="14.4" customHeight="1" x14ac:dyDescent="0.3">
      <c r="A11" s="570" t="s">
        <v>633</v>
      </c>
      <c r="B11" s="561"/>
      <c r="C11" s="561">
        <v>4</v>
      </c>
      <c r="D11" s="561"/>
      <c r="E11" s="612"/>
      <c r="F11" s="612">
        <v>1284</v>
      </c>
      <c r="G11" s="619"/>
    </row>
    <row r="12" spans="1:7" ht="14.4" customHeight="1" x14ac:dyDescent="0.3">
      <c r="A12" s="570" t="s">
        <v>1193</v>
      </c>
      <c r="B12" s="561">
        <v>8</v>
      </c>
      <c r="C12" s="561">
        <v>1</v>
      </c>
      <c r="D12" s="561"/>
      <c r="E12" s="612">
        <v>2584</v>
      </c>
      <c r="F12" s="612">
        <v>323</v>
      </c>
      <c r="G12" s="619"/>
    </row>
    <row r="13" spans="1:7" ht="14.4" customHeight="1" x14ac:dyDescent="0.3">
      <c r="A13" s="570" t="s">
        <v>1194</v>
      </c>
      <c r="B13" s="561">
        <v>2</v>
      </c>
      <c r="C13" s="561">
        <v>4</v>
      </c>
      <c r="D13" s="561"/>
      <c r="E13" s="612">
        <v>646</v>
      </c>
      <c r="F13" s="612">
        <v>1292</v>
      </c>
      <c r="G13" s="619"/>
    </row>
    <row r="14" spans="1:7" ht="14.4" customHeight="1" x14ac:dyDescent="0.3">
      <c r="A14" s="570" t="s">
        <v>1195</v>
      </c>
      <c r="B14" s="561">
        <v>1</v>
      </c>
      <c r="C14" s="561"/>
      <c r="D14" s="561"/>
      <c r="E14" s="612">
        <v>323</v>
      </c>
      <c r="F14" s="612"/>
      <c r="G14" s="619"/>
    </row>
    <row r="15" spans="1:7" ht="14.4" customHeight="1" thickBot="1" x14ac:dyDescent="0.35">
      <c r="A15" s="614" t="s">
        <v>1196</v>
      </c>
      <c r="B15" s="563">
        <v>3</v>
      </c>
      <c r="C15" s="563"/>
      <c r="D15" s="563"/>
      <c r="E15" s="613">
        <v>969</v>
      </c>
      <c r="F15" s="613"/>
      <c r="G15" s="620"/>
    </row>
    <row r="16" spans="1:7" ht="14.4" customHeight="1" x14ac:dyDescent="0.3">
      <c r="A16" s="615" t="s">
        <v>1185</v>
      </c>
    </row>
    <row r="17" spans="1:1" ht="14.4" customHeight="1" x14ac:dyDescent="0.3">
      <c r="A17" s="616" t="s">
        <v>1186</v>
      </c>
    </row>
    <row r="18" spans="1:1" ht="14.4" customHeight="1" x14ac:dyDescent="0.3">
      <c r="A18" s="615" t="s">
        <v>1187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22.21875" style="130" customWidth="1"/>
    <col min="4" max="4" width="8" style="130" customWidth="1"/>
    <col min="5" max="5" width="50.88671875" style="130" bestFit="1" customWidth="1"/>
    <col min="6" max="7" width="11.109375" style="208" customWidth="1"/>
    <col min="8" max="9" width="9.33203125" style="130" hidden="1" customWidth="1"/>
    <col min="10" max="11" width="11.109375" style="208" customWidth="1"/>
    <col min="12" max="13" width="9.33203125" style="130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1303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314"/>
      <c r="E2" s="131"/>
      <c r="F2" s="229"/>
      <c r="G2" s="229"/>
      <c r="H2" s="131"/>
      <c r="I2" s="131"/>
      <c r="J2" s="229"/>
      <c r="K2" s="229"/>
      <c r="L2" s="131"/>
      <c r="M2" s="131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40060</v>
      </c>
      <c r="G3" s="103">
        <f t="shared" si="0"/>
        <v>42934969.829999998</v>
      </c>
      <c r="H3" s="74"/>
      <c r="I3" s="74"/>
      <c r="J3" s="103">
        <f t="shared" si="0"/>
        <v>44545</v>
      </c>
      <c r="K3" s="103">
        <f t="shared" si="0"/>
        <v>45802898.939999998</v>
      </c>
      <c r="L3" s="74"/>
      <c r="M3" s="74"/>
      <c r="N3" s="103">
        <f t="shared" si="0"/>
        <v>40147</v>
      </c>
      <c r="O3" s="103">
        <f t="shared" si="0"/>
        <v>51349487.200000003</v>
      </c>
      <c r="P3" s="75">
        <f>IF(G3=0,0,O3/G3)</f>
        <v>1.1959828411040485</v>
      </c>
      <c r="Q3" s="104">
        <f>IF(N3=0,0,O3/N3)</f>
        <v>1279.0367200538024</v>
      </c>
    </row>
    <row r="4" spans="1:17" ht="14.4" customHeight="1" x14ac:dyDescent="0.3">
      <c r="A4" s="406" t="s">
        <v>95</v>
      </c>
      <c r="B4" s="407" t="s">
        <v>96</v>
      </c>
      <c r="C4" s="408" t="s">
        <v>137</v>
      </c>
      <c r="D4" s="413" t="s">
        <v>71</v>
      </c>
      <c r="E4" s="409" t="s">
        <v>70</v>
      </c>
      <c r="F4" s="410">
        <v>2012</v>
      </c>
      <c r="G4" s="411"/>
      <c r="H4" s="101"/>
      <c r="I4" s="101"/>
      <c r="J4" s="410">
        <v>2013</v>
      </c>
      <c r="K4" s="411"/>
      <c r="L4" s="101"/>
      <c r="M4" s="101"/>
      <c r="N4" s="410">
        <v>2014</v>
      </c>
      <c r="O4" s="411"/>
      <c r="P4" s="412" t="s">
        <v>2</v>
      </c>
      <c r="Q4" s="405" t="s">
        <v>98</v>
      </c>
    </row>
    <row r="5" spans="1:17" ht="14.4" customHeight="1" thickBot="1" x14ac:dyDescent="0.35">
      <c r="A5" s="621"/>
      <c r="B5" s="622"/>
      <c r="C5" s="623"/>
      <c r="D5" s="624"/>
      <c r="E5" s="625"/>
      <c r="F5" s="626" t="s">
        <v>72</v>
      </c>
      <c r="G5" s="627" t="s">
        <v>14</v>
      </c>
      <c r="H5" s="628"/>
      <c r="I5" s="628"/>
      <c r="J5" s="626" t="s">
        <v>72</v>
      </c>
      <c r="K5" s="627" t="s">
        <v>14</v>
      </c>
      <c r="L5" s="628"/>
      <c r="M5" s="628"/>
      <c r="N5" s="626" t="s">
        <v>72</v>
      </c>
      <c r="O5" s="627" t="s">
        <v>14</v>
      </c>
      <c r="P5" s="629"/>
      <c r="Q5" s="630"/>
    </row>
    <row r="6" spans="1:17" ht="14.4" customHeight="1" x14ac:dyDescent="0.3">
      <c r="A6" s="536" t="s">
        <v>1198</v>
      </c>
      <c r="B6" s="537" t="s">
        <v>1199</v>
      </c>
      <c r="C6" s="537" t="s">
        <v>1191</v>
      </c>
      <c r="D6" s="537" t="s">
        <v>1200</v>
      </c>
      <c r="E6" s="537" t="s">
        <v>1201</v>
      </c>
      <c r="F6" s="116">
        <v>2</v>
      </c>
      <c r="G6" s="116">
        <v>2728.16</v>
      </c>
      <c r="H6" s="537">
        <v>1</v>
      </c>
      <c r="I6" s="537">
        <v>1364.08</v>
      </c>
      <c r="J6" s="116">
        <v>8</v>
      </c>
      <c r="K6" s="116">
        <v>10996.43</v>
      </c>
      <c r="L6" s="537">
        <v>4.03071300803472</v>
      </c>
      <c r="M6" s="537">
        <v>1374.55375</v>
      </c>
      <c r="N6" s="116"/>
      <c r="O6" s="116"/>
      <c r="P6" s="542"/>
      <c r="Q6" s="560"/>
    </row>
    <row r="7" spans="1:17" ht="14.4" customHeight="1" x14ac:dyDescent="0.3">
      <c r="A7" s="543" t="s">
        <v>1198</v>
      </c>
      <c r="B7" s="544" t="s">
        <v>1199</v>
      </c>
      <c r="C7" s="544" t="s">
        <v>1191</v>
      </c>
      <c r="D7" s="544" t="s">
        <v>1202</v>
      </c>
      <c r="E7" s="544" t="s">
        <v>562</v>
      </c>
      <c r="F7" s="561">
        <v>2</v>
      </c>
      <c r="G7" s="561">
        <v>1136.74</v>
      </c>
      <c r="H7" s="544">
        <v>1</v>
      </c>
      <c r="I7" s="544">
        <v>568.37</v>
      </c>
      <c r="J7" s="561"/>
      <c r="K7" s="561"/>
      <c r="L7" s="544"/>
      <c r="M7" s="544"/>
      <c r="N7" s="561"/>
      <c r="O7" s="561"/>
      <c r="P7" s="549"/>
      <c r="Q7" s="562"/>
    </row>
    <row r="8" spans="1:17" ht="14.4" customHeight="1" x14ac:dyDescent="0.3">
      <c r="A8" s="543" t="s">
        <v>1198</v>
      </c>
      <c r="B8" s="544" t="s">
        <v>1199</v>
      </c>
      <c r="C8" s="544" t="s">
        <v>1191</v>
      </c>
      <c r="D8" s="544" t="s">
        <v>1203</v>
      </c>
      <c r="E8" s="544" t="s">
        <v>562</v>
      </c>
      <c r="F8" s="561">
        <v>1</v>
      </c>
      <c r="G8" s="561">
        <v>1136.74</v>
      </c>
      <c r="H8" s="544">
        <v>1</v>
      </c>
      <c r="I8" s="544">
        <v>1136.74</v>
      </c>
      <c r="J8" s="561">
        <v>5</v>
      </c>
      <c r="K8" s="561">
        <v>5733.55</v>
      </c>
      <c r="L8" s="544">
        <v>5.0438534757288389</v>
      </c>
      <c r="M8" s="544">
        <v>1146.71</v>
      </c>
      <c r="N8" s="561">
        <v>1</v>
      </c>
      <c r="O8" s="561">
        <v>1146.7</v>
      </c>
      <c r="P8" s="549">
        <v>1.0087618980593627</v>
      </c>
      <c r="Q8" s="562">
        <v>1146.7</v>
      </c>
    </row>
    <row r="9" spans="1:17" ht="14.4" customHeight="1" x14ac:dyDescent="0.3">
      <c r="A9" s="543" t="s">
        <v>1198</v>
      </c>
      <c r="B9" s="544" t="s">
        <v>1199</v>
      </c>
      <c r="C9" s="544" t="s">
        <v>1191</v>
      </c>
      <c r="D9" s="544" t="s">
        <v>1204</v>
      </c>
      <c r="E9" s="544" t="s">
        <v>1205</v>
      </c>
      <c r="F9" s="561"/>
      <c r="G9" s="561"/>
      <c r="H9" s="544"/>
      <c r="I9" s="544"/>
      <c r="J9" s="561"/>
      <c r="K9" s="561"/>
      <c r="L9" s="544"/>
      <c r="M9" s="544"/>
      <c r="N9" s="561">
        <v>16</v>
      </c>
      <c r="O9" s="561">
        <v>22016.799999999996</v>
      </c>
      <c r="P9" s="549"/>
      <c r="Q9" s="562">
        <v>1376.0499999999997</v>
      </c>
    </row>
    <row r="10" spans="1:17" ht="14.4" customHeight="1" x14ac:dyDescent="0.3">
      <c r="A10" s="543" t="s">
        <v>1198</v>
      </c>
      <c r="B10" s="544" t="s">
        <v>1206</v>
      </c>
      <c r="C10" s="544" t="s">
        <v>1189</v>
      </c>
      <c r="D10" s="544" t="s">
        <v>1207</v>
      </c>
      <c r="E10" s="544" t="s">
        <v>1208</v>
      </c>
      <c r="F10" s="561">
        <v>1</v>
      </c>
      <c r="G10" s="561">
        <v>323</v>
      </c>
      <c r="H10" s="544">
        <v>1</v>
      </c>
      <c r="I10" s="544">
        <v>323</v>
      </c>
      <c r="J10" s="561"/>
      <c r="K10" s="561"/>
      <c r="L10" s="544"/>
      <c r="M10" s="544"/>
      <c r="N10" s="561"/>
      <c r="O10" s="561"/>
      <c r="P10" s="549"/>
      <c r="Q10" s="562"/>
    </row>
    <row r="11" spans="1:17" ht="14.4" customHeight="1" x14ac:dyDescent="0.3">
      <c r="A11" s="543" t="s">
        <v>1198</v>
      </c>
      <c r="B11" s="544" t="s">
        <v>1206</v>
      </c>
      <c r="C11" s="544" t="s">
        <v>1190</v>
      </c>
      <c r="D11" s="544" t="s">
        <v>1207</v>
      </c>
      <c r="E11" s="544" t="s">
        <v>1208</v>
      </c>
      <c r="F11" s="561"/>
      <c r="G11" s="561"/>
      <c r="H11" s="544"/>
      <c r="I11" s="544"/>
      <c r="J11" s="561">
        <v>1</v>
      </c>
      <c r="K11" s="561">
        <v>323</v>
      </c>
      <c r="L11" s="544"/>
      <c r="M11" s="544">
        <v>323</v>
      </c>
      <c r="N11" s="561"/>
      <c r="O11" s="561"/>
      <c r="P11" s="549"/>
      <c r="Q11" s="562"/>
    </row>
    <row r="12" spans="1:17" ht="14.4" customHeight="1" x14ac:dyDescent="0.3">
      <c r="A12" s="543" t="s">
        <v>1198</v>
      </c>
      <c r="B12" s="544" t="s">
        <v>1206</v>
      </c>
      <c r="C12" s="544" t="s">
        <v>1191</v>
      </c>
      <c r="D12" s="544" t="s">
        <v>1209</v>
      </c>
      <c r="E12" s="544" t="s">
        <v>1210</v>
      </c>
      <c r="F12" s="561">
        <v>8</v>
      </c>
      <c r="G12" s="561">
        <v>504</v>
      </c>
      <c r="H12" s="544">
        <v>1</v>
      </c>
      <c r="I12" s="544">
        <v>63</v>
      </c>
      <c r="J12" s="561">
        <v>63</v>
      </c>
      <c r="K12" s="561">
        <v>3969</v>
      </c>
      <c r="L12" s="544">
        <v>7.875</v>
      </c>
      <c r="M12" s="544">
        <v>63</v>
      </c>
      <c r="N12" s="561">
        <v>115</v>
      </c>
      <c r="O12" s="561">
        <v>7335</v>
      </c>
      <c r="P12" s="549">
        <v>14.553571428571429</v>
      </c>
      <c r="Q12" s="562">
        <v>63.782608695652172</v>
      </c>
    </row>
    <row r="13" spans="1:17" ht="14.4" customHeight="1" x14ac:dyDescent="0.3">
      <c r="A13" s="543" t="s">
        <v>1198</v>
      </c>
      <c r="B13" s="544" t="s">
        <v>1206</v>
      </c>
      <c r="C13" s="544" t="s">
        <v>1191</v>
      </c>
      <c r="D13" s="544" t="s">
        <v>1211</v>
      </c>
      <c r="E13" s="544" t="s">
        <v>1212</v>
      </c>
      <c r="F13" s="561"/>
      <c r="G13" s="561"/>
      <c r="H13" s="544"/>
      <c r="I13" s="544"/>
      <c r="J13" s="561">
        <v>3</v>
      </c>
      <c r="K13" s="561">
        <v>618</v>
      </c>
      <c r="L13" s="544"/>
      <c r="M13" s="544">
        <v>206</v>
      </c>
      <c r="N13" s="561">
        <v>1</v>
      </c>
      <c r="O13" s="561">
        <v>206</v>
      </c>
      <c r="P13" s="549"/>
      <c r="Q13" s="562">
        <v>206</v>
      </c>
    </row>
    <row r="14" spans="1:17" ht="14.4" customHeight="1" x14ac:dyDescent="0.3">
      <c r="A14" s="543" t="s">
        <v>1198</v>
      </c>
      <c r="B14" s="544" t="s">
        <v>1206</v>
      </c>
      <c r="C14" s="544" t="s">
        <v>1191</v>
      </c>
      <c r="D14" s="544" t="s">
        <v>1213</v>
      </c>
      <c r="E14" s="544" t="s">
        <v>1214</v>
      </c>
      <c r="F14" s="561">
        <v>701</v>
      </c>
      <c r="G14" s="561">
        <v>1741985</v>
      </c>
      <c r="H14" s="544">
        <v>1</v>
      </c>
      <c r="I14" s="544">
        <v>2485</v>
      </c>
      <c r="J14" s="561">
        <v>898</v>
      </c>
      <c r="K14" s="561">
        <v>2077074</v>
      </c>
      <c r="L14" s="544">
        <v>1.1923604393838063</v>
      </c>
      <c r="M14" s="544">
        <v>2313</v>
      </c>
      <c r="N14" s="561">
        <v>762</v>
      </c>
      <c r="O14" s="561">
        <v>1771418</v>
      </c>
      <c r="P14" s="549">
        <v>1.0168962419309007</v>
      </c>
      <c r="Q14" s="562">
        <v>2324.6955380577429</v>
      </c>
    </row>
    <row r="15" spans="1:17" ht="14.4" customHeight="1" x14ac:dyDescent="0.3">
      <c r="A15" s="543" t="s">
        <v>1198</v>
      </c>
      <c r="B15" s="544" t="s">
        <v>1206</v>
      </c>
      <c r="C15" s="544" t="s">
        <v>1191</v>
      </c>
      <c r="D15" s="544" t="s">
        <v>1215</v>
      </c>
      <c r="E15" s="544" t="s">
        <v>1216</v>
      </c>
      <c r="F15" s="561">
        <v>2</v>
      </c>
      <c r="G15" s="561">
        <v>1734</v>
      </c>
      <c r="H15" s="544">
        <v>1</v>
      </c>
      <c r="I15" s="544">
        <v>867</v>
      </c>
      <c r="J15" s="561"/>
      <c r="K15" s="561"/>
      <c r="L15" s="544"/>
      <c r="M15" s="544"/>
      <c r="N15" s="561">
        <v>1</v>
      </c>
      <c r="O15" s="561">
        <v>876</v>
      </c>
      <c r="P15" s="549">
        <v>0.50519031141868509</v>
      </c>
      <c r="Q15" s="562">
        <v>876</v>
      </c>
    </row>
    <row r="16" spans="1:17" ht="14.4" customHeight="1" x14ac:dyDescent="0.3">
      <c r="A16" s="543" t="s">
        <v>1198</v>
      </c>
      <c r="B16" s="544" t="s">
        <v>1206</v>
      </c>
      <c r="C16" s="544" t="s">
        <v>1191</v>
      </c>
      <c r="D16" s="544" t="s">
        <v>1217</v>
      </c>
      <c r="E16" s="544" t="s">
        <v>1218</v>
      </c>
      <c r="F16" s="561">
        <v>2422</v>
      </c>
      <c r="G16" s="561">
        <v>770196</v>
      </c>
      <c r="H16" s="544">
        <v>1</v>
      </c>
      <c r="I16" s="544">
        <v>318</v>
      </c>
      <c r="J16" s="561">
        <v>2538</v>
      </c>
      <c r="K16" s="561">
        <v>809622</v>
      </c>
      <c r="L16" s="544">
        <v>1.0511895673309131</v>
      </c>
      <c r="M16" s="544">
        <v>319</v>
      </c>
      <c r="N16" s="561">
        <v>1582</v>
      </c>
      <c r="O16" s="561">
        <v>506974</v>
      </c>
      <c r="P16" s="549">
        <v>0.65824024014666394</v>
      </c>
      <c r="Q16" s="562">
        <v>320.46396965865995</v>
      </c>
    </row>
    <row r="17" spans="1:17" ht="14.4" customHeight="1" x14ac:dyDescent="0.3">
      <c r="A17" s="543" t="s">
        <v>1198</v>
      </c>
      <c r="B17" s="544" t="s">
        <v>1206</v>
      </c>
      <c r="C17" s="544" t="s">
        <v>1191</v>
      </c>
      <c r="D17" s="544" t="s">
        <v>1219</v>
      </c>
      <c r="E17" s="544" t="s">
        <v>1220</v>
      </c>
      <c r="F17" s="561">
        <v>70</v>
      </c>
      <c r="G17" s="561">
        <v>0</v>
      </c>
      <c r="H17" s="544"/>
      <c r="I17" s="544">
        <v>0</v>
      </c>
      <c r="J17" s="561">
        <v>97</v>
      </c>
      <c r="K17" s="561">
        <v>0</v>
      </c>
      <c r="L17" s="544"/>
      <c r="M17" s="544">
        <v>0</v>
      </c>
      <c r="N17" s="561">
        <v>49</v>
      </c>
      <c r="O17" s="561">
        <v>0</v>
      </c>
      <c r="P17" s="549"/>
      <c r="Q17" s="562">
        <v>0</v>
      </c>
    </row>
    <row r="18" spans="1:17" ht="14.4" customHeight="1" x14ac:dyDescent="0.3">
      <c r="A18" s="543" t="s">
        <v>1198</v>
      </c>
      <c r="B18" s="544" t="s">
        <v>1206</v>
      </c>
      <c r="C18" s="544" t="s">
        <v>1191</v>
      </c>
      <c r="D18" s="544" t="s">
        <v>1207</v>
      </c>
      <c r="E18" s="544" t="s">
        <v>1208</v>
      </c>
      <c r="F18" s="561">
        <v>5553</v>
      </c>
      <c r="G18" s="561">
        <v>1793619</v>
      </c>
      <c r="H18" s="544">
        <v>1</v>
      </c>
      <c r="I18" s="544">
        <v>323</v>
      </c>
      <c r="J18" s="561">
        <v>5458</v>
      </c>
      <c r="K18" s="561">
        <v>1762934</v>
      </c>
      <c r="L18" s="544">
        <v>0.9828921303799748</v>
      </c>
      <c r="M18" s="544">
        <v>323</v>
      </c>
      <c r="N18" s="561">
        <v>3708</v>
      </c>
      <c r="O18" s="561">
        <v>1203867</v>
      </c>
      <c r="P18" s="549">
        <v>0.6711943840916047</v>
      </c>
      <c r="Q18" s="562">
        <v>324.66747572815535</v>
      </c>
    </row>
    <row r="19" spans="1:17" ht="14.4" customHeight="1" x14ac:dyDescent="0.3">
      <c r="A19" s="543" t="s">
        <v>1198</v>
      </c>
      <c r="B19" s="544" t="s">
        <v>1206</v>
      </c>
      <c r="C19" s="544" t="s">
        <v>1191</v>
      </c>
      <c r="D19" s="544" t="s">
        <v>1221</v>
      </c>
      <c r="E19" s="544" t="s">
        <v>1222</v>
      </c>
      <c r="F19" s="561">
        <v>5940</v>
      </c>
      <c r="G19" s="561">
        <v>0</v>
      </c>
      <c r="H19" s="544"/>
      <c r="I19" s="544">
        <v>0</v>
      </c>
      <c r="J19" s="561">
        <v>6165</v>
      </c>
      <c r="K19" s="561">
        <v>0</v>
      </c>
      <c r="L19" s="544"/>
      <c r="M19" s="544">
        <v>0</v>
      </c>
      <c r="N19" s="561">
        <v>4523</v>
      </c>
      <c r="O19" s="561">
        <v>0</v>
      </c>
      <c r="P19" s="549"/>
      <c r="Q19" s="562">
        <v>0</v>
      </c>
    </row>
    <row r="20" spans="1:17" ht="14.4" customHeight="1" x14ac:dyDescent="0.3">
      <c r="A20" s="543" t="s">
        <v>1198</v>
      </c>
      <c r="B20" s="544" t="s">
        <v>1206</v>
      </c>
      <c r="C20" s="544" t="s">
        <v>1191</v>
      </c>
      <c r="D20" s="544" t="s">
        <v>1223</v>
      </c>
      <c r="E20" s="544" t="s">
        <v>1224</v>
      </c>
      <c r="F20" s="561">
        <v>2059</v>
      </c>
      <c r="G20" s="561">
        <v>3306754</v>
      </c>
      <c r="H20" s="544">
        <v>1</v>
      </c>
      <c r="I20" s="544">
        <v>1606</v>
      </c>
      <c r="J20" s="561">
        <v>1975</v>
      </c>
      <c r="K20" s="561">
        <v>2836100</v>
      </c>
      <c r="L20" s="544">
        <v>0.85766888011627107</v>
      </c>
      <c r="M20" s="544">
        <v>1436</v>
      </c>
      <c r="N20" s="561">
        <v>1907</v>
      </c>
      <c r="O20" s="561">
        <v>2749172</v>
      </c>
      <c r="P20" s="549">
        <v>0.83138086473925787</v>
      </c>
      <c r="Q20" s="562">
        <v>1441.6213948610382</v>
      </c>
    </row>
    <row r="21" spans="1:17" ht="14.4" customHeight="1" x14ac:dyDescent="0.3">
      <c r="A21" s="543" t="s">
        <v>1198</v>
      </c>
      <c r="B21" s="544" t="s">
        <v>1206</v>
      </c>
      <c r="C21" s="544" t="s">
        <v>1191</v>
      </c>
      <c r="D21" s="544" t="s">
        <v>1225</v>
      </c>
      <c r="E21" s="544" t="s">
        <v>1226</v>
      </c>
      <c r="F21" s="561"/>
      <c r="G21" s="561"/>
      <c r="H21" s="544"/>
      <c r="I21" s="544"/>
      <c r="J21" s="561">
        <v>488</v>
      </c>
      <c r="K21" s="561">
        <v>9540</v>
      </c>
      <c r="L21" s="544"/>
      <c r="M21" s="544">
        <v>19.549180327868854</v>
      </c>
      <c r="N21" s="561">
        <v>250</v>
      </c>
      <c r="O21" s="561">
        <v>26884</v>
      </c>
      <c r="P21" s="549"/>
      <c r="Q21" s="562">
        <v>107.536</v>
      </c>
    </row>
    <row r="22" spans="1:17" ht="14.4" customHeight="1" x14ac:dyDescent="0.3">
      <c r="A22" s="543" t="s">
        <v>1198</v>
      </c>
      <c r="B22" s="544" t="s">
        <v>1206</v>
      </c>
      <c r="C22" s="544" t="s">
        <v>1191</v>
      </c>
      <c r="D22" s="544" t="s">
        <v>1227</v>
      </c>
      <c r="E22" s="544" t="s">
        <v>1228</v>
      </c>
      <c r="F22" s="561">
        <v>100</v>
      </c>
      <c r="G22" s="561">
        <v>2500</v>
      </c>
      <c r="H22" s="544">
        <v>1</v>
      </c>
      <c r="I22" s="544">
        <v>25</v>
      </c>
      <c r="J22" s="561">
        <v>2785</v>
      </c>
      <c r="K22" s="561">
        <v>97475</v>
      </c>
      <c r="L22" s="544">
        <v>38.99</v>
      </c>
      <c r="M22" s="544">
        <v>35</v>
      </c>
      <c r="N22" s="561">
        <v>2565</v>
      </c>
      <c r="O22" s="561">
        <v>91219</v>
      </c>
      <c r="P22" s="549">
        <v>36.4876</v>
      </c>
      <c r="Q22" s="562">
        <v>35.562962962962963</v>
      </c>
    </row>
    <row r="23" spans="1:17" ht="14.4" customHeight="1" x14ac:dyDescent="0.3">
      <c r="A23" s="543" t="s">
        <v>1198</v>
      </c>
      <c r="B23" s="544" t="s">
        <v>1206</v>
      </c>
      <c r="C23" s="544" t="s">
        <v>1191</v>
      </c>
      <c r="D23" s="544" t="s">
        <v>1229</v>
      </c>
      <c r="E23" s="544" t="s">
        <v>1230</v>
      </c>
      <c r="F23" s="561"/>
      <c r="G23" s="561"/>
      <c r="H23" s="544"/>
      <c r="I23" s="544"/>
      <c r="J23" s="561">
        <v>6</v>
      </c>
      <c r="K23" s="561">
        <v>486</v>
      </c>
      <c r="L23" s="544"/>
      <c r="M23" s="544">
        <v>81</v>
      </c>
      <c r="N23" s="561">
        <v>49</v>
      </c>
      <c r="O23" s="561">
        <v>3995</v>
      </c>
      <c r="P23" s="549"/>
      <c r="Q23" s="562">
        <v>81.530612244897952</v>
      </c>
    </row>
    <row r="24" spans="1:17" ht="14.4" customHeight="1" x14ac:dyDescent="0.3">
      <c r="A24" s="543" t="s">
        <v>1198</v>
      </c>
      <c r="B24" s="544" t="s">
        <v>1206</v>
      </c>
      <c r="C24" s="544" t="s">
        <v>1191</v>
      </c>
      <c r="D24" s="544" t="s">
        <v>1231</v>
      </c>
      <c r="E24" s="544" t="s">
        <v>1232</v>
      </c>
      <c r="F24" s="561">
        <v>2</v>
      </c>
      <c r="G24" s="561">
        <v>38</v>
      </c>
      <c r="H24" s="544">
        <v>1</v>
      </c>
      <c r="I24" s="544">
        <v>19</v>
      </c>
      <c r="J24" s="561">
        <v>14</v>
      </c>
      <c r="K24" s="561">
        <v>420</v>
      </c>
      <c r="L24" s="544">
        <v>11.052631578947368</v>
      </c>
      <c r="M24" s="544">
        <v>30</v>
      </c>
      <c r="N24" s="561">
        <v>20</v>
      </c>
      <c r="O24" s="561">
        <v>611</v>
      </c>
      <c r="P24" s="549">
        <v>16.078947368421051</v>
      </c>
      <c r="Q24" s="562">
        <v>30.55</v>
      </c>
    </row>
    <row r="25" spans="1:17" ht="14.4" customHeight="1" x14ac:dyDescent="0.3">
      <c r="A25" s="543" t="s">
        <v>1198</v>
      </c>
      <c r="B25" s="544" t="s">
        <v>1206</v>
      </c>
      <c r="C25" s="544" t="s">
        <v>1191</v>
      </c>
      <c r="D25" s="544" t="s">
        <v>1233</v>
      </c>
      <c r="E25" s="544" t="s">
        <v>1234</v>
      </c>
      <c r="F25" s="561"/>
      <c r="G25" s="561"/>
      <c r="H25" s="544"/>
      <c r="I25" s="544"/>
      <c r="J25" s="561">
        <v>14</v>
      </c>
      <c r="K25" s="561">
        <v>966</v>
      </c>
      <c r="L25" s="544"/>
      <c r="M25" s="544">
        <v>69</v>
      </c>
      <c r="N25" s="561">
        <v>13</v>
      </c>
      <c r="O25" s="561">
        <v>905</v>
      </c>
      <c r="P25" s="549"/>
      <c r="Q25" s="562">
        <v>69.615384615384613</v>
      </c>
    </row>
    <row r="26" spans="1:17" ht="14.4" customHeight="1" x14ac:dyDescent="0.3">
      <c r="A26" s="543" t="s">
        <v>1198</v>
      </c>
      <c r="B26" s="544" t="s">
        <v>1206</v>
      </c>
      <c r="C26" s="544" t="s">
        <v>1191</v>
      </c>
      <c r="D26" s="544" t="s">
        <v>1235</v>
      </c>
      <c r="E26" s="544" t="s">
        <v>1236</v>
      </c>
      <c r="F26" s="561">
        <v>2</v>
      </c>
      <c r="G26" s="561">
        <v>3808</v>
      </c>
      <c r="H26" s="544">
        <v>1</v>
      </c>
      <c r="I26" s="544">
        <v>1904</v>
      </c>
      <c r="J26" s="561">
        <v>1</v>
      </c>
      <c r="K26" s="561">
        <v>1913</v>
      </c>
      <c r="L26" s="544">
        <v>0.50236344537815125</v>
      </c>
      <c r="M26" s="544">
        <v>1913</v>
      </c>
      <c r="N26" s="561">
        <v>1</v>
      </c>
      <c r="O26" s="561">
        <v>1929</v>
      </c>
      <c r="P26" s="549">
        <v>0.50656512605042014</v>
      </c>
      <c r="Q26" s="562">
        <v>1929</v>
      </c>
    </row>
    <row r="27" spans="1:17" ht="14.4" customHeight="1" x14ac:dyDescent="0.3">
      <c r="A27" s="543" t="s">
        <v>1198</v>
      </c>
      <c r="B27" s="544" t="s">
        <v>1206</v>
      </c>
      <c r="C27" s="544" t="s">
        <v>1192</v>
      </c>
      <c r="D27" s="544" t="s">
        <v>1217</v>
      </c>
      <c r="E27" s="544" t="s">
        <v>1218</v>
      </c>
      <c r="F27" s="561"/>
      <c r="G27" s="561"/>
      <c r="H27" s="544"/>
      <c r="I27" s="544"/>
      <c r="J27" s="561"/>
      <c r="K27" s="561"/>
      <c r="L27" s="544"/>
      <c r="M27" s="544"/>
      <c r="N27" s="561">
        <v>136</v>
      </c>
      <c r="O27" s="561">
        <v>43792</v>
      </c>
      <c r="P27" s="549"/>
      <c r="Q27" s="562">
        <v>322</v>
      </c>
    </row>
    <row r="28" spans="1:17" ht="14.4" customHeight="1" x14ac:dyDescent="0.3">
      <c r="A28" s="543" t="s">
        <v>1198</v>
      </c>
      <c r="B28" s="544" t="s">
        <v>1206</v>
      </c>
      <c r="C28" s="544" t="s">
        <v>1192</v>
      </c>
      <c r="D28" s="544" t="s">
        <v>1207</v>
      </c>
      <c r="E28" s="544" t="s">
        <v>1208</v>
      </c>
      <c r="F28" s="561"/>
      <c r="G28" s="561"/>
      <c r="H28" s="544"/>
      <c r="I28" s="544"/>
      <c r="J28" s="561">
        <v>218</v>
      </c>
      <c r="K28" s="561">
        <v>70414</v>
      </c>
      <c r="L28" s="544"/>
      <c r="M28" s="544">
        <v>323</v>
      </c>
      <c r="N28" s="561">
        <v>533</v>
      </c>
      <c r="O28" s="561">
        <v>173197</v>
      </c>
      <c r="P28" s="549"/>
      <c r="Q28" s="562">
        <v>324.94746716697938</v>
      </c>
    </row>
    <row r="29" spans="1:17" ht="14.4" customHeight="1" x14ac:dyDescent="0.3">
      <c r="A29" s="543" t="s">
        <v>1198</v>
      </c>
      <c r="B29" s="544" t="s">
        <v>1206</v>
      </c>
      <c r="C29" s="544" t="s">
        <v>632</v>
      </c>
      <c r="D29" s="544" t="s">
        <v>1237</v>
      </c>
      <c r="E29" s="544" t="s">
        <v>1238</v>
      </c>
      <c r="F29" s="561">
        <v>9</v>
      </c>
      <c r="G29" s="561">
        <v>306</v>
      </c>
      <c r="H29" s="544">
        <v>1</v>
      </c>
      <c r="I29" s="544">
        <v>34</v>
      </c>
      <c r="J29" s="561">
        <v>5</v>
      </c>
      <c r="K29" s="561">
        <v>170</v>
      </c>
      <c r="L29" s="544">
        <v>0.55555555555555558</v>
      </c>
      <c r="M29" s="544">
        <v>34</v>
      </c>
      <c r="N29" s="561">
        <v>6</v>
      </c>
      <c r="O29" s="561">
        <v>207</v>
      </c>
      <c r="P29" s="549">
        <v>0.67647058823529416</v>
      </c>
      <c r="Q29" s="562">
        <v>34.5</v>
      </c>
    </row>
    <row r="30" spans="1:17" ht="14.4" customHeight="1" x14ac:dyDescent="0.3">
      <c r="A30" s="543" t="s">
        <v>1198</v>
      </c>
      <c r="B30" s="544" t="s">
        <v>1206</v>
      </c>
      <c r="C30" s="544" t="s">
        <v>632</v>
      </c>
      <c r="D30" s="544" t="s">
        <v>1213</v>
      </c>
      <c r="E30" s="544" t="s">
        <v>1214</v>
      </c>
      <c r="F30" s="561">
        <v>1</v>
      </c>
      <c r="G30" s="561">
        <v>2485</v>
      </c>
      <c r="H30" s="544">
        <v>1</v>
      </c>
      <c r="I30" s="544">
        <v>2485</v>
      </c>
      <c r="J30" s="561"/>
      <c r="K30" s="561"/>
      <c r="L30" s="544"/>
      <c r="M30" s="544"/>
      <c r="N30" s="561"/>
      <c r="O30" s="561"/>
      <c r="P30" s="549"/>
      <c r="Q30" s="562"/>
    </row>
    <row r="31" spans="1:17" ht="14.4" customHeight="1" x14ac:dyDescent="0.3">
      <c r="A31" s="543" t="s">
        <v>1198</v>
      </c>
      <c r="B31" s="544" t="s">
        <v>1206</v>
      </c>
      <c r="C31" s="544" t="s">
        <v>632</v>
      </c>
      <c r="D31" s="544" t="s">
        <v>1217</v>
      </c>
      <c r="E31" s="544" t="s">
        <v>1218</v>
      </c>
      <c r="F31" s="561"/>
      <c r="G31" s="561"/>
      <c r="H31" s="544"/>
      <c r="I31" s="544"/>
      <c r="J31" s="561">
        <v>1</v>
      </c>
      <c r="K31" s="561">
        <v>319</v>
      </c>
      <c r="L31" s="544"/>
      <c r="M31" s="544">
        <v>319</v>
      </c>
      <c r="N31" s="561"/>
      <c r="O31" s="561"/>
      <c r="P31" s="549"/>
      <c r="Q31" s="562"/>
    </row>
    <row r="32" spans="1:17" ht="14.4" customHeight="1" x14ac:dyDescent="0.3">
      <c r="A32" s="543" t="s">
        <v>1198</v>
      </c>
      <c r="B32" s="544" t="s">
        <v>1206</v>
      </c>
      <c r="C32" s="544" t="s">
        <v>632</v>
      </c>
      <c r="D32" s="544" t="s">
        <v>1207</v>
      </c>
      <c r="E32" s="544" t="s">
        <v>1208</v>
      </c>
      <c r="F32" s="561">
        <v>2</v>
      </c>
      <c r="G32" s="561">
        <v>646</v>
      </c>
      <c r="H32" s="544">
        <v>1</v>
      </c>
      <c r="I32" s="544">
        <v>323</v>
      </c>
      <c r="J32" s="561">
        <v>1</v>
      </c>
      <c r="K32" s="561">
        <v>323</v>
      </c>
      <c r="L32" s="544">
        <v>0.5</v>
      </c>
      <c r="M32" s="544">
        <v>323</v>
      </c>
      <c r="N32" s="561"/>
      <c r="O32" s="561"/>
      <c r="P32" s="549"/>
      <c r="Q32" s="562"/>
    </row>
    <row r="33" spans="1:17" ht="14.4" customHeight="1" x14ac:dyDescent="0.3">
      <c r="A33" s="543" t="s">
        <v>1198</v>
      </c>
      <c r="B33" s="544" t="s">
        <v>1206</v>
      </c>
      <c r="C33" s="544" t="s">
        <v>632</v>
      </c>
      <c r="D33" s="544" t="s">
        <v>1221</v>
      </c>
      <c r="E33" s="544" t="s">
        <v>1222</v>
      </c>
      <c r="F33" s="561">
        <v>11</v>
      </c>
      <c r="G33" s="561">
        <v>0</v>
      </c>
      <c r="H33" s="544"/>
      <c r="I33" s="544">
        <v>0</v>
      </c>
      <c r="J33" s="561">
        <v>5</v>
      </c>
      <c r="K33" s="561">
        <v>0</v>
      </c>
      <c r="L33" s="544"/>
      <c r="M33" s="544">
        <v>0</v>
      </c>
      <c r="N33" s="561">
        <v>1</v>
      </c>
      <c r="O33" s="561">
        <v>0</v>
      </c>
      <c r="P33" s="549"/>
      <c r="Q33" s="562">
        <v>0</v>
      </c>
    </row>
    <row r="34" spans="1:17" ht="14.4" customHeight="1" x14ac:dyDescent="0.3">
      <c r="A34" s="543" t="s">
        <v>1198</v>
      </c>
      <c r="B34" s="544" t="s">
        <v>1206</v>
      </c>
      <c r="C34" s="544" t="s">
        <v>632</v>
      </c>
      <c r="D34" s="544" t="s">
        <v>1223</v>
      </c>
      <c r="E34" s="544" t="s">
        <v>1224</v>
      </c>
      <c r="F34" s="561">
        <v>20</v>
      </c>
      <c r="G34" s="561">
        <v>32120</v>
      </c>
      <c r="H34" s="544">
        <v>1</v>
      </c>
      <c r="I34" s="544">
        <v>1606</v>
      </c>
      <c r="J34" s="561">
        <v>2</v>
      </c>
      <c r="K34" s="561">
        <v>2872</v>
      </c>
      <c r="L34" s="544">
        <v>8.9414694894146954E-2</v>
      </c>
      <c r="M34" s="544">
        <v>1436</v>
      </c>
      <c r="N34" s="561">
        <v>1</v>
      </c>
      <c r="O34" s="561">
        <v>1444</v>
      </c>
      <c r="P34" s="549">
        <v>4.4956413449564137E-2</v>
      </c>
      <c r="Q34" s="562">
        <v>1444</v>
      </c>
    </row>
    <row r="35" spans="1:17" ht="14.4" customHeight="1" x14ac:dyDescent="0.3">
      <c r="A35" s="543" t="s">
        <v>1198</v>
      </c>
      <c r="B35" s="544" t="s">
        <v>1206</v>
      </c>
      <c r="C35" s="544" t="s">
        <v>632</v>
      </c>
      <c r="D35" s="544" t="s">
        <v>1227</v>
      </c>
      <c r="E35" s="544" t="s">
        <v>1228</v>
      </c>
      <c r="F35" s="561"/>
      <c r="G35" s="561"/>
      <c r="H35" s="544"/>
      <c r="I35" s="544"/>
      <c r="J35" s="561">
        <v>1</v>
      </c>
      <c r="K35" s="561">
        <v>35</v>
      </c>
      <c r="L35" s="544"/>
      <c r="M35" s="544">
        <v>35</v>
      </c>
      <c r="N35" s="561"/>
      <c r="O35" s="561"/>
      <c r="P35" s="549"/>
      <c r="Q35" s="562"/>
    </row>
    <row r="36" spans="1:17" ht="14.4" customHeight="1" x14ac:dyDescent="0.3">
      <c r="A36" s="543" t="s">
        <v>1198</v>
      </c>
      <c r="B36" s="544" t="s">
        <v>1206</v>
      </c>
      <c r="C36" s="544" t="s">
        <v>632</v>
      </c>
      <c r="D36" s="544" t="s">
        <v>1233</v>
      </c>
      <c r="E36" s="544" t="s">
        <v>1234</v>
      </c>
      <c r="F36" s="561"/>
      <c r="G36" s="561"/>
      <c r="H36" s="544"/>
      <c r="I36" s="544"/>
      <c r="J36" s="561"/>
      <c r="K36" s="561"/>
      <c r="L36" s="544"/>
      <c r="M36" s="544"/>
      <c r="N36" s="561">
        <v>1</v>
      </c>
      <c r="O36" s="561">
        <v>70</v>
      </c>
      <c r="P36" s="549"/>
      <c r="Q36" s="562">
        <v>70</v>
      </c>
    </row>
    <row r="37" spans="1:17" ht="14.4" customHeight="1" x14ac:dyDescent="0.3">
      <c r="A37" s="543" t="s">
        <v>1198</v>
      </c>
      <c r="B37" s="544" t="s">
        <v>1206</v>
      </c>
      <c r="C37" s="544" t="s">
        <v>633</v>
      </c>
      <c r="D37" s="544" t="s">
        <v>1217</v>
      </c>
      <c r="E37" s="544" t="s">
        <v>1218</v>
      </c>
      <c r="F37" s="561"/>
      <c r="G37" s="561"/>
      <c r="H37" s="544"/>
      <c r="I37" s="544"/>
      <c r="J37" s="561">
        <v>1</v>
      </c>
      <c r="K37" s="561">
        <v>319</v>
      </c>
      <c r="L37" s="544"/>
      <c r="M37" s="544">
        <v>319</v>
      </c>
      <c r="N37" s="561"/>
      <c r="O37" s="561"/>
      <c r="P37" s="549"/>
      <c r="Q37" s="562"/>
    </row>
    <row r="38" spans="1:17" ht="14.4" customHeight="1" x14ac:dyDescent="0.3">
      <c r="A38" s="543" t="s">
        <v>1198</v>
      </c>
      <c r="B38" s="544" t="s">
        <v>1206</v>
      </c>
      <c r="C38" s="544" t="s">
        <v>633</v>
      </c>
      <c r="D38" s="544" t="s">
        <v>1207</v>
      </c>
      <c r="E38" s="544" t="s">
        <v>1208</v>
      </c>
      <c r="F38" s="561"/>
      <c r="G38" s="561"/>
      <c r="H38" s="544"/>
      <c r="I38" s="544"/>
      <c r="J38" s="561">
        <v>1</v>
      </c>
      <c r="K38" s="561">
        <v>323</v>
      </c>
      <c r="L38" s="544"/>
      <c r="M38" s="544">
        <v>323</v>
      </c>
      <c r="N38" s="561"/>
      <c r="O38" s="561"/>
      <c r="P38" s="549"/>
      <c r="Q38" s="562"/>
    </row>
    <row r="39" spans="1:17" ht="14.4" customHeight="1" x14ac:dyDescent="0.3">
      <c r="A39" s="543" t="s">
        <v>1198</v>
      </c>
      <c r="B39" s="544" t="s">
        <v>1206</v>
      </c>
      <c r="C39" s="544" t="s">
        <v>633</v>
      </c>
      <c r="D39" s="544" t="s">
        <v>1221</v>
      </c>
      <c r="E39" s="544" t="s">
        <v>1222</v>
      </c>
      <c r="F39" s="561"/>
      <c r="G39" s="561"/>
      <c r="H39" s="544"/>
      <c r="I39" s="544"/>
      <c r="J39" s="561">
        <v>1</v>
      </c>
      <c r="K39" s="561">
        <v>0</v>
      </c>
      <c r="L39" s="544"/>
      <c r="M39" s="544">
        <v>0</v>
      </c>
      <c r="N39" s="561"/>
      <c r="O39" s="561"/>
      <c r="P39" s="549"/>
      <c r="Q39" s="562"/>
    </row>
    <row r="40" spans="1:17" ht="14.4" customHeight="1" x14ac:dyDescent="0.3">
      <c r="A40" s="543" t="s">
        <v>1198</v>
      </c>
      <c r="B40" s="544" t="s">
        <v>1206</v>
      </c>
      <c r="C40" s="544" t="s">
        <v>1193</v>
      </c>
      <c r="D40" s="544" t="s">
        <v>1207</v>
      </c>
      <c r="E40" s="544" t="s">
        <v>1208</v>
      </c>
      <c r="F40" s="561">
        <v>8</v>
      </c>
      <c r="G40" s="561">
        <v>2584</v>
      </c>
      <c r="H40" s="544">
        <v>1</v>
      </c>
      <c r="I40" s="544">
        <v>323</v>
      </c>
      <c r="J40" s="561">
        <v>1</v>
      </c>
      <c r="K40" s="561">
        <v>323</v>
      </c>
      <c r="L40" s="544">
        <v>0.125</v>
      </c>
      <c r="M40" s="544">
        <v>323</v>
      </c>
      <c r="N40" s="561"/>
      <c r="O40" s="561"/>
      <c r="P40" s="549"/>
      <c r="Q40" s="562"/>
    </row>
    <row r="41" spans="1:17" ht="14.4" customHeight="1" x14ac:dyDescent="0.3">
      <c r="A41" s="543" t="s">
        <v>1198</v>
      </c>
      <c r="B41" s="544" t="s">
        <v>1206</v>
      </c>
      <c r="C41" s="544" t="s">
        <v>1194</v>
      </c>
      <c r="D41" s="544" t="s">
        <v>1207</v>
      </c>
      <c r="E41" s="544" t="s">
        <v>1208</v>
      </c>
      <c r="F41" s="561">
        <v>2</v>
      </c>
      <c r="G41" s="561">
        <v>646</v>
      </c>
      <c r="H41" s="544">
        <v>1</v>
      </c>
      <c r="I41" s="544">
        <v>323</v>
      </c>
      <c r="J41" s="561">
        <v>4</v>
      </c>
      <c r="K41" s="561">
        <v>1292</v>
      </c>
      <c r="L41" s="544">
        <v>2</v>
      </c>
      <c r="M41" s="544">
        <v>323</v>
      </c>
      <c r="N41" s="561"/>
      <c r="O41" s="561"/>
      <c r="P41" s="549"/>
      <c r="Q41" s="562"/>
    </row>
    <row r="42" spans="1:17" ht="14.4" customHeight="1" x14ac:dyDescent="0.3">
      <c r="A42" s="543" t="s">
        <v>1198</v>
      </c>
      <c r="B42" s="544" t="s">
        <v>1206</v>
      </c>
      <c r="C42" s="544" t="s">
        <v>1195</v>
      </c>
      <c r="D42" s="544" t="s">
        <v>1207</v>
      </c>
      <c r="E42" s="544" t="s">
        <v>1208</v>
      </c>
      <c r="F42" s="561">
        <v>1</v>
      </c>
      <c r="G42" s="561">
        <v>323</v>
      </c>
      <c r="H42" s="544">
        <v>1</v>
      </c>
      <c r="I42" s="544">
        <v>323</v>
      </c>
      <c r="J42" s="561"/>
      <c r="K42" s="561"/>
      <c r="L42" s="544"/>
      <c r="M42" s="544"/>
      <c r="N42" s="561"/>
      <c r="O42" s="561"/>
      <c r="P42" s="549"/>
      <c r="Q42" s="562"/>
    </row>
    <row r="43" spans="1:17" ht="14.4" customHeight="1" x14ac:dyDescent="0.3">
      <c r="A43" s="543" t="s">
        <v>1198</v>
      </c>
      <c r="B43" s="544" t="s">
        <v>1206</v>
      </c>
      <c r="C43" s="544" t="s">
        <v>1196</v>
      </c>
      <c r="D43" s="544" t="s">
        <v>1207</v>
      </c>
      <c r="E43" s="544" t="s">
        <v>1208</v>
      </c>
      <c r="F43" s="561">
        <v>3</v>
      </c>
      <c r="G43" s="561">
        <v>969</v>
      </c>
      <c r="H43" s="544">
        <v>1</v>
      </c>
      <c r="I43" s="544">
        <v>323</v>
      </c>
      <c r="J43" s="561"/>
      <c r="K43" s="561"/>
      <c r="L43" s="544"/>
      <c r="M43" s="544"/>
      <c r="N43" s="561"/>
      <c r="O43" s="561"/>
      <c r="P43" s="549"/>
      <c r="Q43" s="562"/>
    </row>
    <row r="44" spans="1:17" ht="14.4" customHeight="1" x14ac:dyDescent="0.3">
      <c r="A44" s="543" t="s">
        <v>1239</v>
      </c>
      <c r="B44" s="544" t="s">
        <v>1206</v>
      </c>
      <c r="C44" s="544" t="s">
        <v>1191</v>
      </c>
      <c r="D44" s="544" t="s">
        <v>1209</v>
      </c>
      <c r="E44" s="544" t="s">
        <v>1210</v>
      </c>
      <c r="F44" s="561"/>
      <c r="G44" s="561"/>
      <c r="H44" s="544"/>
      <c r="I44" s="544"/>
      <c r="J44" s="561">
        <v>1</v>
      </c>
      <c r="K44" s="561">
        <v>63</v>
      </c>
      <c r="L44" s="544"/>
      <c r="M44" s="544">
        <v>63</v>
      </c>
      <c r="N44" s="561">
        <v>1</v>
      </c>
      <c r="O44" s="561">
        <v>64</v>
      </c>
      <c r="P44" s="549"/>
      <c r="Q44" s="562">
        <v>64</v>
      </c>
    </row>
    <row r="45" spans="1:17" ht="14.4" customHeight="1" x14ac:dyDescent="0.3">
      <c r="A45" s="543" t="s">
        <v>1239</v>
      </c>
      <c r="B45" s="544" t="s">
        <v>1206</v>
      </c>
      <c r="C45" s="544" t="s">
        <v>1191</v>
      </c>
      <c r="D45" s="544" t="s">
        <v>1240</v>
      </c>
      <c r="E45" s="544" t="s">
        <v>1241</v>
      </c>
      <c r="F45" s="561">
        <v>7</v>
      </c>
      <c r="G45" s="561">
        <v>1141</v>
      </c>
      <c r="H45" s="544">
        <v>1</v>
      </c>
      <c r="I45" s="544">
        <v>163</v>
      </c>
      <c r="J45" s="561">
        <v>5</v>
      </c>
      <c r="K45" s="561">
        <v>815</v>
      </c>
      <c r="L45" s="544">
        <v>0.7142857142857143</v>
      </c>
      <c r="M45" s="544">
        <v>163</v>
      </c>
      <c r="N45" s="561">
        <v>2</v>
      </c>
      <c r="O45" s="561">
        <v>327</v>
      </c>
      <c r="P45" s="549">
        <v>0.28659070990359337</v>
      </c>
      <c r="Q45" s="562">
        <v>163.5</v>
      </c>
    </row>
    <row r="46" spans="1:17" ht="14.4" customHeight="1" x14ac:dyDescent="0.3">
      <c r="A46" s="543" t="s">
        <v>1239</v>
      </c>
      <c r="B46" s="544" t="s">
        <v>1206</v>
      </c>
      <c r="C46" s="544" t="s">
        <v>1191</v>
      </c>
      <c r="D46" s="544" t="s">
        <v>1225</v>
      </c>
      <c r="E46" s="544" t="s">
        <v>1226</v>
      </c>
      <c r="F46" s="561"/>
      <c r="G46" s="561"/>
      <c r="H46" s="544"/>
      <c r="I46" s="544"/>
      <c r="J46" s="561">
        <v>0</v>
      </c>
      <c r="K46" s="561">
        <v>0</v>
      </c>
      <c r="L46" s="544"/>
      <c r="M46" s="544"/>
      <c r="N46" s="561">
        <v>0</v>
      </c>
      <c r="O46" s="561">
        <v>0</v>
      </c>
      <c r="P46" s="549"/>
      <c r="Q46" s="562"/>
    </row>
    <row r="47" spans="1:17" ht="14.4" customHeight="1" x14ac:dyDescent="0.3">
      <c r="A47" s="543" t="s">
        <v>1239</v>
      </c>
      <c r="B47" s="544" t="s">
        <v>1206</v>
      </c>
      <c r="C47" s="544" t="s">
        <v>1191</v>
      </c>
      <c r="D47" s="544" t="s">
        <v>1227</v>
      </c>
      <c r="E47" s="544" t="s">
        <v>1228</v>
      </c>
      <c r="F47" s="561"/>
      <c r="G47" s="561"/>
      <c r="H47" s="544"/>
      <c r="I47" s="544"/>
      <c r="J47" s="561">
        <v>1</v>
      </c>
      <c r="K47" s="561">
        <v>35</v>
      </c>
      <c r="L47" s="544"/>
      <c r="M47" s="544">
        <v>35</v>
      </c>
      <c r="N47" s="561">
        <v>2</v>
      </c>
      <c r="O47" s="561">
        <v>71</v>
      </c>
      <c r="P47" s="549"/>
      <c r="Q47" s="562">
        <v>35.5</v>
      </c>
    </row>
    <row r="48" spans="1:17" ht="14.4" customHeight="1" x14ac:dyDescent="0.3">
      <c r="A48" s="543" t="s">
        <v>1239</v>
      </c>
      <c r="B48" s="544" t="s">
        <v>1206</v>
      </c>
      <c r="C48" s="544" t="s">
        <v>1191</v>
      </c>
      <c r="D48" s="544" t="s">
        <v>1242</v>
      </c>
      <c r="E48" s="544" t="s">
        <v>1243</v>
      </c>
      <c r="F48" s="561">
        <v>32</v>
      </c>
      <c r="G48" s="561">
        <v>10496</v>
      </c>
      <c r="H48" s="544">
        <v>1</v>
      </c>
      <c r="I48" s="544">
        <v>328</v>
      </c>
      <c r="J48" s="561">
        <v>18</v>
      </c>
      <c r="K48" s="561">
        <v>5886</v>
      </c>
      <c r="L48" s="544">
        <v>0.56078506097560976</v>
      </c>
      <c r="M48" s="544">
        <v>327</v>
      </c>
      <c r="N48" s="561">
        <v>21</v>
      </c>
      <c r="O48" s="561">
        <v>6912</v>
      </c>
      <c r="P48" s="549">
        <v>0.65853658536585369</v>
      </c>
      <c r="Q48" s="562">
        <v>329.14285714285717</v>
      </c>
    </row>
    <row r="49" spans="1:17" ht="14.4" customHeight="1" x14ac:dyDescent="0.3">
      <c r="A49" s="543" t="s">
        <v>1239</v>
      </c>
      <c r="B49" s="544" t="s">
        <v>1206</v>
      </c>
      <c r="C49" s="544" t="s">
        <v>632</v>
      </c>
      <c r="D49" s="544" t="s">
        <v>1242</v>
      </c>
      <c r="E49" s="544" t="s">
        <v>1243</v>
      </c>
      <c r="F49" s="561"/>
      <c r="G49" s="561"/>
      <c r="H49" s="544"/>
      <c r="I49" s="544"/>
      <c r="J49" s="561">
        <v>1</v>
      </c>
      <c r="K49" s="561">
        <v>327</v>
      </c>
      <c r="L49" s="544"/>
      <c r="M49" s="544">
        <v>327</v>
      </c>
      <c r="N49" s="561"/>
      <c r="O49" s="561"/>
      <c r="P49" s="549"/>
      <c r="Q49" s="562"/>
    </row>
    <row r="50" spans="1:17" ht="14.4" customHeight="1" x14ac:dyDescent="0.3">
      <c r="A50" s="543" t="s">
        <v>1239</v>
      </c>
      <c r="B50" s="544" t="s">
        <v>1206</v>
      </c>
      <c r="C50" s="544" t="s">
        <v>632</v>
      </c>
      <c r="D50" s="544" t="s">
        <v>1244</v>
      </c>
      <c r="E50" s="544" t="s">
        <v>1185</v>
      </c>
      <c r="F50" s="561">
        <v>1</v>
      </c>
      <c r="G50" s="561">
        <v>215</v>
      </c>
      <c r="H50" s="544">
        <v>1</v>
      </c>
      <c r="I50" s="544">
        <v>215</v>
      </c>
      <c r="J50" s="561"/>
      <c r="K50" s="561"/>
      <c r="L50" s="544"/>
      <c r="M50" s="544"/>
      <c r="N50" s="561"/>
      <c r="O50" s="561"/>
      <c r="P50" s="549"/>
      <c r="Q50" s="562"/>
    </row>
    <row r="51" spans="1:17" ht="14.4" customHeight="1" x14ac:dyDescent="0.3">
      <c r="A51" s="543" t="s">
        <v>1245</v>
      </c>
      <c r="B51" s="544" t="s">
        <v>1199</v>
      </c>
      <c r="C51" s="544" t="s">
        <v>1191</v>
      </c>
      <c r="D51" s="544" t="s">
        <v>1200</v>
      </c>
      <c r="E51" s="544" t="s">
        <v>1201</v>
      </c>
      <c r="F51" s="561">
        <v>14</v>
      </c>
      <c r="G51" s="561">
        <v>19097.120000000003</v>
      </c>
      <c r="H51" s="544">
        <v>1</v>
      </c>
      <c r="I51" s="544">
        <v>1364.0800000000002</v>
      </c>
      <c r="J51" s="561">
        <v>15</v>
      </c>
      <c r="K51" s="561">
        <v>20628.699999999997</v>
      </c>
      <c r="L51" s="544">
        <v>1.0801995274680158</v>
      </c>
      <c r="M51" s="544">
        <v>1375.2466666666664</v>
      </c>
      <c r="N51" s="561"/>
      <c r="O51" s="561"/>
      <c r="P51" s="549"/>
      <c r="Q51" s="562"/>
    </row>
    <row r="52" spans="1:17" ht="14.4" customHeight="1" x14ac:dyDescent="0.3">
      <c r="A52" s="543" t="s">
        <v>1245</v>
      </c>
      <c r="B52" s="544" t="s">
        <v>1199</v>
      </c>
      <c r="C52" s="544" t="s">
        <v>1191</v>
      </c>
      <c r="D52" s="544" t="s">
        <v>1202</v>
      </c>
      <c r="E52" s="544" t="s">
        <v>562</v>
      </c>
      <c r="F52" s="561">
        <v>11</v>
      </c>
      <c r="G52" s="561">
        <v>6252.07</v>
      </c>
      <c r="H52" s="544">
        <v>1</v>
      </c>
      <c r="I52" s="544">
        <v>568.37</v>
      </c>
      <c r="J52" s="561"/>
      <c r="K52" s="561"/>
      <c r="L52" s="544"/>
      <c r="M52" s="544"/>
      <c r="N52" s="561"/>
      <c r="O52" s="561"/>
      <c r="P52" s="549"/>
      <c r="Q52" s="562"/>
    </row>
    <row r="53" spans="1:17" ht="14.4" customHeight="1" x14ac:dyDescent="0.3">
      <c r="A53" s="543" t="s">
        <v>1245</v>
      </c>
      <c r="B53" s="544" t="s">
        <v>1199</v>
      </c>
      <c r="C53" s="544" t="s">
        <v>1191</v>
      </c>
      <c r="D53" s="544" t="s">
        <v>1203</v>
      </c>
      <c r="E53" s="544" t="s">
        <v>562</v>
      </c>
      <c r="F53" s="561"/>
      <c r="G53" s="561"/>
      <c r="H53" s="544"/>
      <c r="I53" s="544"/>
      <c r="J53" s="561">
        <v>6</v>
      </c>
      <c r="K53" s="561">
        <v>6880.26</v>
      </c>
      <c r="L53" s="544"/>
      <c r="M53" s="544">
        <v>1146.71</v>
      </c>
      <c r="N53" s="561">
        <v>2</v>
      </c>
      <c r="O53" s="561">
        <v>2293.4</v>
      </c>
      <c r="P53" s="549"/>
      <c r="Q53" s="562">
        <v>1146.7</v>
      </c>
    </row>
    <row r="54" spans="1:17" ht="14.4" customHeight="1" x14ac:dyDescent="0.3">
      <c r="A54" s="543" t="s">
        <v>1245</v>
      </c>
      <c r="B54" s="544" t="s">
        <v>1199</v>
      </c>
      <c r="C54" s="544" t="s">
        <v>1191</v>
      </c>
      <c r="D54" s="544" t="s">
        <v>1204</v>
      </c>
      <c r="E54" s="544" t="s">
        <v>1205</v>
      </c>
      <c r="F54" s="561"/>
      <c r="G54" s="561"/>
      <c r="H54" s="544"/>
      <c r="I54" s="544"/>
      <c r="J54" s="561"/>
      <c r="K54" s="561"/>
      <c r="L54" s="544"/>
      <c r="M54" s="544"/>
      <c r="N54" s="561">
        <v>6</v>
      </c>
      <c r="O54" s="561">
        <v>8256.2999999999993</v>
      </c>
      <c r="P54" s="549"/>
      <c r="Q54" s="562">
        <v>1376.05</v>
      </c>
    </row>
    <row r="55" spans="1:17" ht="14.4" customHeight="1" x14ac:dyDescent="0.3">
      <c r="A55" s="543" t="s">
        <v>1245</v>
      </c>
      <c r="B55" s="544" t="s">
        <v>1206</v>
      </c>
      <c r="C55" s="544" t="s">
        <v>1191</v>
      </c>
      <c r="D55" s="544" t="s">
        <v>1246</v>
      </c>
      <c r="E55" s="544" t="s">
        <v>1247</v>
      </c>
      <c r="F55" s="561">
        <v>1926</v>
      </c>
      <c r="G55" s="561">
        <v>841662</v>
      </c>
      <c r="H55" s="544">
        <v>1</v>
      </c>
      <c r="I55" s="544">
        <v>437</v>
      </c>
      <c r="J55" s="561">
        <v>1999</v>
      </c>
      <c r="K55" s="561">
        <v>875562</v>
      </c>
      <c r="L55" s="544">
        <v>1.0402774510432928</v>
      </c>
      <c r="M55" s="544">
        <v>438</v>
      </c>
      <c r="N55" s="561">
        <v>1305</v>
      </c>
      <c r="O55" s="561">
        <v>572910</v>
      </c>
      <c r="P55" s="549">
        <v>0.68068892263165026</v>
      </c>
      <c r="Q55" s="562">
        <v>439.01149425287355</v>
      </c>
    </row>
    <row r="56" spans="1:17" ht="14.4" customHeight="1" x14ac:dyDescent="0.3">
      <c r="A56" s="543" t="s">
        <v>1245</v>
      </c>
      <c r="B56" s="544" t="s">
        <v>1206</v>
      </c>
      <c r="C56" s="544" t="s">
        <v>1191</v>
      </c>
      <c r="D56" s="544" t="s">
        <v>1248</v>
      </c>
      <c r="E56" s="544" t="s">
        <v>1249</v>
      </c>
      <c r="F56" s="561">
        <v>90</v>
      </c>
      <c r="G56" s="561">
        <v>91260</v>
      </c>
      <c r="H56" s="544">
        <v>1</v>
      </c>
      <c r="I56" s="544">
        <v>1014</v>
      </c>
      <c r="J56" s="561">
        <v>88</v>
      </c>
      <c r="K56" s="561">
        <v>89584</v>
      </c>
      <c r="L56" s="544">
        <v>0.981634889327197</v>
      </c>
      <c r="M56" s="544">
        <v>1018</v>
      </c>
      <c r="N56" s="561">
        <v>50</v>
      </c>
      <c r="O56" s="561">
        <v>51108</v>
      </c>
      <c r="P56" s="549">
        <v>0.56002629848783692</v>
      </c>
      <c r="Q56" s="562">
        <v>1022.16</v>
      </c>
    </row>
    <row r="57" spans="1:17" ht="14.4" customHeight="1" x14ac:dyDescent="0.3">
      <c r="A57" s="543" t="s">
        <v>1245</v>
      </c>
      <c r="B57" s="544" t="s">
        <v>1206</v>
      </c>
      <c r="C57" s="544" t="s">
        <v>1191</v>
      </c>
      <c r="D57" s="544" t="s">
        <v>1250</v>
      </c>
      <c r="E57" s="544" t="s">
        <v>1251</v>
      </c>
      <c r="F57" s="561">
        <v>4</v>
      </c>
      <c r="G57" s="561">
        <v>2540</v>
      </c>
      <c r="H57" s="544">
        <v>1</v>
      </c>
      <c r="I57" s="544">
        <v>635</v>
      </c>
      <c r="J57" s="561">
        <v>8</v>
      </c>
      <c r="K57" s="561">
        <v>5104</v>
      </c>
      <c r="L57" s="544">
        <v>2.0094488188976376</v>
      </c>
      <c r="M57" s="544">
        <v>638</v>
      </c>
      <c r="N57" s="561">
        <v>3</v>
      </c>
      <c r="O57" s="561">
        <v>1919</v>
      </c>
      <c r="P57" s="549">
        <v>0.75551181102362208</v>
      </c>
      <c r="Q57" s="562">
        <v>639.66666666666663</v>
      </c>
    </row>
    <row r="58" spans="1:17" ht="14.4" customHeight="1" x14ac:dyDescent="0.3">
      <c r="A58" s="543" t="s">
        <v>1245</v>
      </c>
      <c r="B58" s="544" t="s">
        <v>1206</v>
      </c>
      <c r="C58" s="544" t="s">
        <v>1191</v>
      </c>
      <c r="D58" s="544" t="s">
        <v>1252</v>
      </c>
      <c r="E58" s="544" t="s">
        <v>1253</v>
      </c>
      <c r="F58" s="561">
        <v>54</v>
      </c>
      <c r="G58" s="561">
        <v>16416</v>
      </c>
      <c r="H58" s="544">
        <v>1</v>
      </c>
      <c r="I58" s="544">
        <v>304</v>
      </c>
      <c r="J58" s="561">
        <v>60</v>
      </c>
      <c r="K58" s="561">
        <v>18300</v>
      </c>
      <c r="L58" s="544">
        <v>1.114766081871345</v>
      </c>
      <c r="M58" s="544">
        <v>305</v>
      </c>
      <c r="N58" s="561">
        <v>27</v>
      </c>
      <c r="O58" s="561">
        <v>8257</v>
      </c>
      <c r="P58" s="549">
        <v>0.50298489278752434</v>
      </c>
      <c r="Q58" s="562">
        <v>305.81481481481484</v>
      </c>
    </row>
    <row r="59" spans="1:17" ht="14.4" customHeight="1" x14ac:dyDescent="0.3">
      <c r="A59" s="543" t="s">
        <v>1245</v>
      </c>
      <c r="B59" s="544" t="s">
        <v>1206</v>
      </c>
      <c r="C59" s="544" t="s">
        <v>1191</v>
      </c>
      <c r="D59" s="544" t="s">
        <v>1254</v>
      </c>
      <c r="E59" s="544" t="s">
        <v>1255</v>
      </c>
      <c r="F59" s="561">
        <v>22</v>
      </c>
      <c r="G59" s="561">
        <v>18238</v>
      </c>
      <c r="H59" s="544">
        <v>1</v>
      </c>
      <c r="I59" s="544">
        <v>829</v>
      </c>
      <c r="J59" s="561">
        <v>6</v>
      </c>
      <c r="K59" s="561">
        <v>4986</v>
      </c>
      <c r="L59" s="544">
        <v>0.27338523960960631</v>
      </c>
      <c r="M59" s="544">
        <v>831</v>
      </c>
      <c r="N59" s="561">
        <v>1</v>
      </c>
      <c r="O59" s="561">
        <v>831</v>
      </c>
      <c r="P59" s="549">
        <v>4.556420660160105E-2</v>
      </c>
      <c r="Q59" s="562">
        <v>831</v>
      </c>
    </row>
    <row r="60" spans="1:17" ht="14.4" customHeight="1" x14ac:dyDescent="0.3">
      <c r="A60" s="543" t="s">
        <v>1245</v>
      </c>
      <c r="B60" s="544" t="s">
        <v>1206</v>
      </c>
      <c r="C60" s="544" t="s">
        <v>1191</v>
      </c>
      <c r="D60" s="544" t="s">
        <v>1256</v>
      </c>
      <c r="E60" s="544" t="s">
        <v>1257</v>
      </c>
      <c r="F60" s="561">
        <v>0</v>
      </c>
      <c r="G60" s="561">
        <v>0</v>
      </c>
      <c r="H60" s="544"/>
      <c r="I60" s="544"/>
      <c r="J60" s="561"/>
      <c r="K60" s="561"/>
      <c r="L60" s="544"/>
      <c r="M60" s="544"/>
      <c r="N60" s="561"/>
      <c r="O60" s="561"/>
      <c r="P60" s="549"/>
      <c r="Q60" s="562"/>
    </row>
    <row r="61" spans="1:17" ht="14.4" customHeight="1" x14ac:dyDescent="0.3">
      <c r="A61" s="543" t="s">
        <v>1245</v>
      </c>
      <c r="B61" s="544" t="s">
        <v>1206</v>
      </c>
      <c r="C61" s="544" t="s">
        <v>1191</v>
      </c>
      <c r="D61" s="544" t="s">
        <v>1231</v>
      </c>
      <c r="E61" s="544" t="s">
        <v>1232</v>
      </c>
      <c r="F61" s="561">
        <v>2</v>
      </c>
      <c r="G61" s="561">
        <v>38</v>
      </c>
      <c r="H61" s="544">
        <v>1</v>
      </c>
      <c r="I61" s="544">
        <v>19</v>
      </c>
      <c r="J61" s="561">
        <v>0</v>
      </c>
      <c r="K61" s="561">
        <v>0</v>
      </c>
      <c r="L61" s="544">
        <v>0</v>
      </c>
      <c r="M61" s="544"/>
      <c r="N61" s="561"/>
      <c r="O61" s="561"/>
      <c r="P61" s="549"/>
      <c r="Q61" s="562"/>
    </row>
    <row r="62" spans="1:17" ht="14.4" customHeight="1" x14ac:dyDescent="0.3">
      <c r="A62" s="543" t="s">
        <v>1245</v>
      </c>
      <c r="B62" s="544" t="s">
        <v>1206</v>
      </c>
      <c r="C62" s="544" t="s">
        <v>1191</v>
      </c>
      <c r="D62" s="544" t="s">
        <v>1258</v>
      </c>
      <c r="E62" s="544" t="s">
        <v>1259</v>
      </c>
      <c r="F62" s="561">
        <v>5231</v>
      </c>
      <c r="G62" s="561">
        <v>3347840</v>
      </c>
      <c r="H62" s="544">
        <v>1</v>
      </c>
      <c r="I62" s="544">
        <v>640</v>
      </c>
      <c r="J62" s="561">
        <v>5413</v>
      </c>
      <c r="K62" s="561">
        <v>3475146</v>
      </c>
      <c r="L62" s="544">
        <v>1.0380263095010513</v>
      </c>
      <c r="M62" s="544">
        <v>642</v>
      </c>
      <c r="N62" s="561">
        <v>3416</v>
      </c>
      <c r="O62" s="561">
        <v>2201622</v>
      </c>
      <c r="P62" s="549">
        <v>0.65762461766392655</v>
      </c>
      <c r="Q62" s="562">
        <v>644.50292740046837</v>
      </c>
    </row>
    <row r="63" spans="1:17" ht="14.4" customHeight="1" x14ac:dyDescent="0.3">
      <c r="A63" s="543" t="s">
        <v>1245</v>
      </c>
      <c r="B63" s="544" t="s">
        <v>1206</v>
      </c>
      <c r="C63" s="544" t="s">
        <v>1191</v>
      </c>
      <c r="D63" s="544" t="s">
        <v>1260</v>
      </c>
      <c r="E63" s="544" t="s">
        <v>1261</v>
      </c>
      <c r="F63" s="561">
        <v>1496</v>
      </c>
      <c r="G63" s="561">
        <v>436832</v>
      </c>
      <c r="H63" s="544">
        <v>1</v>
      </c>
      <c r="I63" s="544">
        <v>292</v>
      </c>
      <c r="J63" s="561">
        <v>1020</v>
      </c>
      <c r="K63" s="561">
        <v>298860</v>
      </c>
      <c r="L63" s="544">
        <v>0.68415317559153177</v>
      </c>
      <c r="M63" s="544">
        <v>293</v>
      </c>
      <c r="N63" s="561">
        <v>117</v>
      </c>
      <c r="O63" s="561">
        <v>34281</v>
      </c>
      <c r="P63" s="549">
        <v>7.8476393670793343E-2</v>
      </c>
      <c r="Q63" s="562">
        <v>293</v>
      </c>
    </row>
    <row r="64" spans="1:17" ht="14.4" customHeight="1" x14ac:dyDescent="0.3">
      <c r="A64" s="543" t="s">
        <v>1245</v>
      </c>
      <c r="B64" s="544" t="s">
        <v>1206</v>
      </c>
      <c r="C64" s="544" t="s">
        <v>1191</v>
      </c>
      <c r="D64" s="544" t="s">
        <v>1262</v>
      </c>
      <c r="E64" s="544" t="s">
        <v>1263</v>
      </c>
      <c r="F64" s="561">
        <v>112</v>
      </c>
      <c r="G64" s="561">
        <v>65296</v>
      </c>
      <c r="H64" s="544">
        <v>1</v>
      </c>
      <c r="I64" s="544">
        <v>583</v>
      </c>
      <c r="J64" s="561">
        <v>102</v>
      </c>
      <c r="K64" s="561">
        <v>59772</v>
      </c>
      <c r="L64" s="544">
        <v>0.9154006370987503</v>
      </c>
      <c r="M64" s="544">
        <v>586</v>
      </c>
      <c r="N64" s="561">
        <v>50</v>
      </c>
      <c r="O64" s="561">
        <v>29410</v>
      </c>
      <c r="P64" s="549">
        <v>0.4504104386179858</v>
      </c>
      <c r="Q64" s="562">
        <v>588.20000000000005</v>
      </c>
    </row>
    <row r="65" spans="1:17" ht="14.4" customHeight="1" x14ac:dyDescent="0.3">
      <c r="A65" s="543" t="s">
        <v>1245</v>
      </c>
      <c r="B65" s="544" t="s">
        <v>1206</v>
      </c>
      <c r="C65" s="544" t="s">
        <v>1191</v>
      </c>
      <c r="D65" s="544" t="s">
        <v>1264</v>
      </c>
      <c r="E65" s="544" t="s">
        <v>1265</v>
      </c>
      <c r="F65" s="561">
        <v>311</v>
      </c>
      <c r="G65" s="561">
        <v>253465</v>
      </c>
      <c r="H65" s="544">
        <v>1</v>
      </c>
      <c r="I65" s="544">
        <v>815</v>
      </c>
      <c r="J65" s="561">
        <v>307</v>
      </c>
      <c r="K65" s="561">
        <v>250512</v>
      </c>
      <c r="L65" s="544">
        <v>0.98834947625904956</v>
      </c>
      <c r="M65" s="544">
        <v>816</v>
      </c>
      <c r="N65" s="561">
        <v>224</v>
      </c>
      <c r="O65" s="561">
        <v>183051</v>
      </c>
      <c r="P65" s="549">
        <v>0.72219438581263684</v>
      </c>
      <c r="Q65" s="562">
        <v>817.19196428571433</v>
      </c>
    </row>
    <row r="66" spans="1:17" ht="14.4" customHeight="1" x14ac:dyDescent="0.3">
      <c r="A66" s="543" t="s">
        <v>1245</v>
      </c>
      <c r="B66" s="544" t="s">
        <v>1206</v>
      </c>
      <c r="C66" s="544" t="s">
        <v>1191</v>
      </c>
      <c r="D66" s="544" t="s">
        <v>1266</v>
      </c>
      <c r="E66" s="544" t="s">
        <v>1267</v>
      </c>
      <c r="F66" s="561"/>
      <c r="G66" s="561"/>
      <c r="H66" s="544"/>
      <c r="I66" s="544"/>
      <c r="J66" s="561">
        <v>1</v>
      </c>
      <c r="K66" s="561">
        <v>285</v>
      </c>
      <c r="L66" s="544"/>
      <c r="M66" s="544">
        <v>285</v>
      </c>
      <c r="N66" s="561"/>
      <c r="O66" s="561"/>
      <c r="P66" s="549"/>
      <c r="Q66" s="562"/>
    </row>
    <row r="67" spans="1:17" ht="14.4" customHeight="1" x14ac:dyDescent="0.3">
      <c r="A67" s="543" t="s">
        <v>1245</v>
      </c>
      <c r="B67" s="544" t="s">
        <v>1206</v>
      </c>
      <c r="C67" s="544" t="s">
        <v>1191</v>
      </c>
      <c r="D67" s="544" t="s">
        <v>1268</v>
      </c>
      <c r="E67" s="544" t="s">
        <v>1269</v>
      </c>
      <c r="F67" s="561">
        <v>4</v>
      </c>
      <c r="G67" s="561">
        <v>4452</v>
      </c>
      <c r="H67" s="544">
        <v>1</v>
      </c>
      <c r="I67" s="544">
        <v>1113</v>
      </c>
      <c r="J67" s="561">
        <v>1</v>
      </c>
      <c r="K67" s="561">
        <v>1118</v>
      </c>
      <c r="L67" s="544">
        <v>0.25112309074573225</v>
      </c>
      <c r="M67" s="544">
        <v>1118</v>
      </c>
      <c r="N67" s="561"/>
      <c r="O67" s="561"/>
      <c r="P67" s="549"/>
      <c r="Q67" s="562"/>
    </row>
    <row r="68" spans="1:17" ht="14.4" customHeight="1" x14ac:dyDescent="0.3">
      <c r="A68" s="543" t="s">
        <v>1245</v>
      </c>
      <c r="B68" s="544" t="s">
        <v>1206</v>
      </c>
      <c r="C68" s="544" t="s">
        <v>632</v>
      </c>
      <c r="D68" s="544" t="s">
        <v>1258</v>
      </c>
      <c r="E68" s="544" t="s">
        <v>1259</v>
      </c>
      <c r="F68" s="561"/>
      <c r="G68" s="561"/>
      <c r="H68" s="544"/>
      <c r="I68" s="544"/>
      <c r="J68" s="561">
        <v>1</v>
      </c>
      <c r="K68" s="561">
        <v>642</v>
      </c>
      <c r="L68" s="544"/>
      <c r="M68" s="544">
        <v>642</v>
      </c>
      <c r="N68" s="561"/>
      <c r="O68" s="561"/>
      <c r="P68" s="549"/>
      <c r="Q68" s="562"/>
    </row>
    <row r="69" spans="1:17" ht="14.4" customHeight="1" x14ac:dyDescent="0.3">
      <c r="A69" s="543" t="s">
        <v>1245</v>
      </c>
      <c r="B69" s="544" t="s">
        <v>1206</v>
      </c>
      <c r="C69" s="544" t="s">
        <v>633</v>
      </c>
      <c r="D69" s="544" t="s">
        <v>1258</v>
      </c>
      <c r="E69" s="544" t="s">
        <v>1259</v>
      </c>
      <c r="F69" s="561"/>
      <c r="G69" s="561"/>
      <c r="H69" s="544"/>
      <c r="I69" s="544"/>
      <c r="J69" s="561">
        <v>1</v>
      </c>
      <c r="K69" s="561">
        <v>642</v>
      </c>
      <c r="L69" s="544"/>
      <c r="M69" s="544">
        <v>642</v>
      </c>
      <c r="N69" s="561"/>
      <c r="O69" s="561"/>
      <c r="P69" s="549"/>
      <c r="Q69" s="562"/>
    </row>
    <row r="70" spans="1:17" ht="14.4" customHeight="1" x14ac:dyDescent="0.3">
      <c r="A70" s="543" t="s">
        <v>1270</v>
      </c>
      <c r="B70" s="544" t="s">
        <v>1206</v>
      </c>
      <c r="C70" s="544" t="s">
        <v>1191</v>
      </c>
      <c r="D70" s="544" t="s">
        <v>1271</v>
      </c>
      <c r="E70" s="544" t="s">
        <v>1272</v>
      </c>
      <c r="F70" s="561">
        <v>81</v>
      </c>
      <c r="G70" s="561">
        <v>856251</v>
      </c>
      <c r="H70" s="544">
        <v>1</v>
      </c>
      <c r="I70" s="544">
        <v>10571</v>
      </c>
      <c r="J70" s="561">
        <v>89</v>
      </c>
      <c r="K70" s="561">
        <v>944379</v>
      </c>
      <c r="L70" s="544">
        <v>1.1029230914766814</v>
      </c>
      <c r="M70" s="544">
        <v>10611</v>
      </c>
      <c r="N70" s="561">
        <v>59</v>
      </c>
      <c r="O70" s="561">
        <v>629505</v>
      </c>
      <c r="P70" s="549">
        <v>0.73518746255478828</v>
      </c>
      <c r="Q70" s="562">
        <v>10669.576271186441</v>
      </c>
    </row>
    <row r="71" spans="1:17" ht="14.4" customHeight="1" x14ac:dyDescent="0.3">
      <c r="A71" s="543" t="s">
        <v>1270</v>
      </c>
      <c r="B71" s="544" t="s">
        <v>1206</v>
      </c>
      <c r="C71" s="544" t="s">
        <v>1191</v>
      </c>
      <c r="D71" s="544" t="s">
        <v>1273</v>
      </c>
      <c r="E71" s="544" t="s">
        <v>1274</v>
      </c>
      <c r="F71" s="561">
        <v>562</v>
      </c>
      <c r="G71" s="561">
        <v>165790</v>
      </c>
      <c r="H71" s="544">
        <v>1</v>
      </c>
      <c r="I71" s="544">
        <v>295</v>
      </c>
      <c r="J71" s="561">
        <v>616</v>
      </c>
      <c r="K71" s="561">
        <v>182952</v>
      </c>
      <c r="L71" s="544">
        <v>1.1035164967730262</v>
      </c>
      <c r="M71" s="544">
        <v>297</v>
      </c>
      <c r="N71" s="561">
        <v>622</v>
      </c>
      <c r="O71" s="561">
        <v>186510</v>
      </c>
      <c r="P71" s="549">
        <v>1.1249773810241872</v>
      </c>
      <c r="Q71" s="562">
        <v>299.85530546623795</v>
      </c>
    </row>
    <row r="72" spans="1:17" ht="14.4" customHeight="1" x14ac:dyDescent="0.3">
      <c r="A72" s="543" t="s">
        <v>1270</v>
      </c>
      <c r="B72" s="544" t="s">
        <v>1206</v>
      </c>
      <c r="C72" s="544" t="s">
        <v>1191</v>
      </c>
      <c r="D72" s="544" t="s">
        <v>1275</v>
      </c>
      <c r="E72" s="544" t="s">
        <v>1276</v>
      </c>
      <c r="F72" s="561">
        <v>1417</v>
      </c>
      <c r="G72" s="561">
        <v>1751412</v>
      </c>
      <c r="H72" s="544">
        <v>1</v>
      </c>
      <c r="I72" s="544">
        <v>1236</v>
      </c>
      <c r="J72" s="561">
        <v>1468</v>
      </c>
      <c r="K72" s="561">
        <v>1827660</v>
      </c>
      <c r="L72" s="544">
        <v>1.0435351590602326</v>
      </c>
      <c r="M72" s="544">
        <v>1245</v>
      </c>
      <c r="N72" s="561">
        <v>1558</v>
      </c>
      <c r="O72" s="561">
        <v>1958110</v>
      </c>
      <c r="P72" s="549">
        <v>1.118017919256006</v>
      </c>
      <c r="Q72" s="562">
        <v>1256.8100128369704</v>
      </c>
    </row>
    <row r="73" spans="1:17" ht="14.4" customHeight="1" x14ac:dyDescent="0.3">
      <c r="A73" s="543" t="s">
        <v>1270</v>
      </c>
      <c r="B73" s="544" t="s">
        <v>1206</v>
      </c>
      <c r="C73" s="544" t="s">
        <v>1191</v>
      </c>
      <c r="D73" s="544" t="s">
        <v>1277</v>
      </c>
      <c r="E73" s="544" t="s">
        <v>1278</v>
      </c>
      <c r="F73" s="561">
        <v>54</v>
      </c>
      <c r="G73" s="561">
        <v>501930</v>
      </c>
      <c r="H73" s="544">
        <v>1</v>
      </c>
      <c r="I73" s="544">
        <v>9295</v>
      </c>
      <c r="J73" s="561">
        <v>31</v>
      </c>
      <c r="K73" s="561">
        <v>289447</v>
      </c>
      <c r="L73" s="544">
        <v>0.57666806128344594</v>
      </c>
      <c r="M73" s="544">
        <v>9337</v>
      </c>
      <c r="N73" s="561">
        <v>55</v>
      </c>
      <c r="O73" s="561">
        <v>516160</v>
      </c>
      <c r="P73" s="549">
        <v>1.0283505668121053</v>
      </c>
      <c r="Q73" s="562">
        <v>9384.7272727272721</v>
      </c>
    </row>
    <row r="74" spans="1:17" ht="14.4" customHeight="1" x14ac:dyDescent="0.3">
      <c r="A74" s="543" t="s">
        <v>1270</v>
      </c>
      <c r="B74" s="544" t="s">
        <v>1206</v>
      </c>
      <c r="C74" s="544" t="s">
        <v>1191</v>
      </c>
      <c r="D74" s="544" t="s">
        <v>1279</v>
      </c>
      <c r="E74" s="544" t="s">
        <v>1280</v>
      </c>
      <c r="F74" s="561">
        <v>67</v>
      </c>
      <c r="G74" s="561">
        <v>28274</v>
      </c>
      <c r="H74" s="544">
        <v>1</v>
      </c>
      <c r="I74" s="544">
        <v>422</v>
      </c>
      <c r="J74" s="561">
        <v>16</v>
      </c>
      <c r="K74" s="561">
        <v>6784</v>
      </c>
      <c r="L74" s="544">
        <v>0.23993775199830233</v>
      </c>
      <c r="M74" s="544">
        <v>424</v>
      </c>
      <c r="N74" s="561">
        <v>51</v>
      </c>
      <c r="O74" s="561">
        <v>21930</v>
      </c>
      <c r="P74" s="549">
        <v>0.77562424842611588</v>
      </c>
      <c r="Q74" s="562">
        <v>430</v>
      </c>
    </row>
    <row r="75" spans="1:17" ht="14.4" customHeight="1" x14ac:dyDescent="0.3">
      <c r="A75" s="543" t="s">
        <v>1270</v>
      </c>
      <c r="B75" s="544" t="s">
        <v>1206</v>
      </c>
      <c r="C75" s="544" t="s">
        <v>1191</v>
      </c>
      <c r="D75" s="544" t="s">
        <v>1281</v>
      </c>
      <c r="E75" s="544" t="s">
        <v>1282</v>
      </c>
      <c r="F75" s="561">
        <v>778</v>
      </c>
      <c r="G75" s="561">
        <v>778000</v>
      </c>
      <c r="H75" s="544">
        <v>1</v>
      </c>
      <c r="I75" s="544">
        <v>1000</v>
      </c>
      <c r="J75" s="561">
        <v>283</v>
      </c>
      <c r="K75" s="561">
        <v>283566</v>
      </c>
      <c r="L75" s="544">
        <v>0.36448071979434449</v>
      </c>
      <c r="M75" s="544">
        <v>1002</v>
      </c>
      <c r="N75" s="561">
        <v>594</v>
      </c>
      <c r="O75" s="561">
        <v>597564</v>
      </c>
      <c r="P75" s="549">
        <v>0.76807712082262214</v>
      </c>
      <c r="Q75" s="562">
        <v>1006</v>
      </c>
    </row>
    <row r="76" spans="1:17" ht="14.4" customHeight="1" x14ac:dyDescent="0.3">
      <c r="A76" s="543" t="s">
        <v>1270</v>
      </c>
      <c r="B76" s="544" t="s">
        <v>1206</v>
      </c>
      <c r="C76" s="544" t="s">
        <v>1191</v>
      </c>
      <c r="D76" s="544" t="s">
        <v>1283</v>
      </c>
      <c r="E76" s="544" t="s">
        <v>1284</v>
      </c>
      <c r="F76" s="561">
        <v>10027</v>
      </c>
      <c r="G76" s="561">
        <v>22269967</v>
      </c>
      <c r="H76" s="544">
        <v>1</v>
      </c>
      <c r="I76" s="544">
        <v>2221</v>
      </c>
      <c r="J76" s="561">
        <v>11366</v>
      </c>
      <c r="K76" s="561">
        <v>25380278</v>
      </c>
      <c r="L76" s="544">
        <v>1.1396639249622598</v>
      </c>
      <c r="M76" s="544">
        <v>2233</v>
      </c>
      <c r="N76" s="561">
        <v>14932</v>
      </c>
      <c r="O76" s="561">
        <v>33581968</v>
      </c>
      <c r="P76" s="549">
        <v>1.5079487095782405</v>
      </c>
      <c r="Q76" s="562">
        <v>2248.9933029734798</v>
      </c>
    </row>
    <row r="77" spans="1:17" ht="14.4" customHeight="1" x14ac:dyDescent="0.3">
      <c r="A77" s="543" t="s">
        <v>1270</v>
      </c>
      <c r="B77" s="544" t="s">
        <v>1206</v>
      </c>
      <c r="C77" s="544" t="s">
        <v>1191</v>
      </c>
      <c r="D77" s="544" t="s">
        <v>1285</v>
      </c>
      <c r="E77" s="544" t="s">
        <v>1286</v>
      </c>
      <c r="F77" s="561">
        <v>78</v>
      </c>
      <c r="G77" s="561">
        <v>38376</v>
      </c>
      <c r="H77" s="544">
        <v>1</v>
      </c>
      <c r="I77" s="544">
        <v>492</v>
      </c>
      <c r="J77" s="561">
        <v>87</v>
      </c>
      <c r="K77" s="561">
        <v>43065</v>
      </c>
      <c r="L77" s="544">
        <v>1.1221857410881801</v>
      </c>
      <c r="M77" s="544">
        <v>495</v>
      </c>
      <c r="N77" s="561">
        <v>57</v>
      </c>
      <c r="O77" s="561">
        <v>28491</v>
      </c>
      <c r="P77" s="549">
        <v>0.7424171357098186</v>
      </c>
      <c r="Q77" s="562">
        <v>499.84210526315792</v>
      </c>
    </row>
    <row r="78" spans="1:17" ht="14.4" customHeight="1" x14ac:dyDescent="0.3">
      <c r="A78" s="543" t="s">
        <v>1270</v>
      </c>
      <c r="B78" s="544" t="s">
        <v>1206</v>
      </c>
      <c r="C78" s="544" t="s">
        <v>1191</v>
      </c>
      <c r="D78" s="544" t="s">
        <v>1287</v>
      </c>
      <c r="E78" s="544" t="s">
        <v>1288</v>
      </c>
      <c r="F78" s="561">
        <v>195</v>
      </c>
      <c r="G78" s="561">
        <v>169455</v>
      </c>
      <c r="H78" s="544">
        <v>1</v>
      </c>
      <c r="I78" s="544">
        <v>869</v>
      </c>
      <c r="J78" s="561">
        <v>192</v>
      </c>
      <c r="K78" s="561">
        <v>167616</v>
      </c>
      <c r="L78" s="544">
        <v>0.98914756129946002</v>
      </c>
      <c r="M78" s="544">
        <v>873</v>
      </c>
      <c r="N78" s="561">
        <v>141</v>
      </c>
      <c r="O78" s="561">
        <v>123925</v>
      </c>
      <c r="P78" s="549">
        <v>0.73131509840370601</v>
      </c>
      <c r="Q78" s="562">
        <v>878.90070921985819</v>
      </c>
    </row>
    <row r="79" spans="1:17" ht="14.4" customHeight="1" x14ac:dyDescent="0.3">
      <c r="A79" s="543" t="s">
        <v>1270</v>
      </c>
      <c r="B79" s="544" t="s">
        <v>1206</v>
      </c>
      <c r="C79" s="544" t="s">
        <v>1191</v>
      </c>
      <c r="D79" s="544" t="s">
        <v>1289</v>
      </c>
      <c r="E79" s="544" t="s">
        <v>1290</v>
      </c>
      <c r="F79" s="561">
        <v>367</v>
      </c>
      <c r="G79" s="561">
        <v>2379628</v>
      </c>
      <c r="H79" s="544">
        <v>1</v>
      </c>
      <c r="I79" s="544">
        <v>6484</v>
      </c>
      <c r="J79" s="561">
        <v>427</v>
      </c>
      <c r="K79" s="561">
        <v>2781478</v>
      </c>
      <c r="L79" s="544">
        <v>1.1688709327676428</v>
      </c>
      <c r="M79" s="544">
        <v>6514</v>
      </c>
      <c r="N79" s="561">
        <v>486</v>
      </c>
      <c r="O79" s="561">
        <v>3184434</v>
      </c>
      <c r="P79" s="549">
        <v>1.3382066440636939</v>
      </c>
      <c r="Q79" s="562">
        <v>6552.333333333333</v>
      </c>
    </row>
    <row r="80" spans="1:17" ht="14.4" customHeight="1" x14ac:dyDescent="0.3">
      <c r="A80" s="543" t="s">
        <v>1270</v>
      </c>
      <c r="B80" s="544" t="s">
        <v>1206</v>
      </c>
      <c r="C80" s="544" t="s">
        <v>1191</v>
      </c>
      <c r="D80" s="544" t="s">
        <v>1291</v>
      </c>
      <c r="E80" s="544" t="s">
        <v>1292</v>
      </c>
      <c r="F80" s="561">
        <v>48</v>
      </c>
      <c r="G80" s="561">
        <v>158304</v>
      </c>
      <c r="H80" s="544">
        <v>1</v>
      </c>
      <c r="I80" s="544">
        <v>3298</v>
      </c>
      <c r="J80" s="561">
        <v>18</v>
      </c>
      <c r="K80" s="561">
        <v>59688</v>
      </c>
      <c r="L80" s="544">
        <v>0.37704669496664645</v>
      </c>
      <c r="M80" s="544">
        <v>3316</v>
      </c>
      <c r="N80" s="561">
        <v>15</v>
      </c>
      <c r="O80" s="561">
        <v>50019</v>
      </c>
      <c r="P80" s="549">
        <v>0.31596801091570648</v>
      </c>
      <c r="Q80" s="562">
        <v>3334.6</v>
      </c>
    </row>
    <row r="81" spans="1:17" ht="14.4" customHeight="1" x14ac:dyDescent="0.3">
      <c r="A81" s="543" t="s">
        <v>1270</v>
      </c>
      <c r="B81" s="544" t="s">
        <v>1206</v>
      </c>
      <c r="C81" s="544" t="s">
        <v>1191</v>
      </c>
      <c r="D81" s="544" t="s">
        <v>1293</v>
      </c>
      <c r="E81" s="544" t="s">
        <v>1294</v>
      </c>
      <c r="F81" s="561">
        <v>113</v>
      </c>
      <c r="G81" s="561">
        <v>956997</v>
      </c>
      <c r="H81" s="544">
        <v>1</v>
      </c>
      <c r="I81" s="544">
        <v>8469</v>
      </c>
      <c r="J81" s="561">
        <v>101</v>
      </c>
      <c r="K81" s="561">
        <v>858500</v>
      </c>
      <c r="L81" s="544">
        <v>0.89707700233125076</v>
      </c>
      <c r="M81" s="544">
        <v>8500</v>
      </c>
      <c r="N81" s="561">
        <v>74</v>
      </c>
      <c r="O81" s="561">
        <v>631793</v>
      </c>
      <c r="P81" s="549">
        <v>0.66018284278843087</v>
      </c>
      <c r="Q81" s="562">
        <v>8537.7432432432433</v>
      </c>
    </row>
    <row r="82" spans="1:17" ht="14.4" customHeight="1" x14ac:dyDescent="0.3">
      <c r="A82" s="543" t="s">
        <v>1270</v>
      </c>
      <c r="B82" s="544" t="s">
        <v>1206</v>
      </c>
      <c r="C82" s="544" t="s">
        <v>1191</v>
      </c>
      <c r="D82" s="544" t="s">
        <v>1295</v>
      </c>
      <c r="E82" s="544" t="s">
        <v>1296</v>
      </c>
      <c r="F82" s="561">
        <v>7</v>
      </c>
      <c r="G82" s="561">
        <v>72338</v>
      </c>
      <c r="H82" s="544">
        <v>1</v>
      </c>
      <c r="I82" s="544">
        <v>10334</v>
      </c>
      <c r="J82" s="561">
        <v>14</v>
      </c>
      <c r="K82" s="561">
        <v>145236</v>
      </c>
      <c r="L82" s="544">
        <v>2.0077414360363846</v>
      </c>
      <c r="M82" s="544">
        <v>10374</v>
      </c>
      <c r="N82" s="561">
        <v>10</v>
      </c>
      <c r="O82" s="561">
        <v>104388</v>
      </c>
      <c r="P82" s="549">
        <v>1.4430589731538057</v>
      </c>
      <c r="Q82" s="562">
        <v>10438.799999999999</v>
      </c>
    </row>
    <row r="83" spans="1:17" ht="14.4" customHeight="1" x14ac:dyDescent="0.3">
      <c r="A83" s="543" t="s">
        <v>1270</v>
      </c>
      <c r="B83" s="544" t="s">
        <v>1206</v>
      </c>
      <c r="C83" s="544" t="s">
        <v>1191</v>
      </c>
      <c r="D83" s="544" t="s">
        <v>1297</v>
      </c>
      <c r="E83" s="544" t="s">
        <v>1298</v>
      </c>
      <c r="F83" s="561">
        <v>25</v>
      </c>
      <c r="G83" s="561">
        <v>25350</v>
      </c>
      <c r="H83" s="544">
        <v>1</v>
      </c>
      <c r="I83" s="544">
        <v>1014</v>
      </c>
      <c r="J83" s="561">
        <v>21</v>
      </c>
      <c r="K83" s="561">
        <v>21420</v>
      </c>
      <c r="L83" s="544">
        <v>0.84497041420118346</v>
      </c>
      <c r="M83" s="544">
        <v>1020</v>
      </c>
      <c r="N83" s="561">
        <v>18</v>
      </c>
      <c r="O83" s="561">
        <v>18470</v>
      </c>
      <c r="P83" s="549">
        <v>0.72859960552268244</v>
      </c>
      <c r="Q83" s="562">
        <v>1026.1111111111111</v>
      </c>
    </row>
    <row r="84" spans="1:17" ht="14.4" customHeight="1" x14ac:dyDescent="0.3">
      <c r="A84" s="543" t="s">
        <v>1270</v>
      </c>
      <c r="B84" s="544" t="s">
        <v>1206</v>
      </c>
      <c r="C84" s="544" t="s">
        <v>1191</v>
      </c>
      <c r="D84" s="544" t="s">
        <v>1299</v>
      </c>
      <c r="E84" s="544" t="s">
        <v>1300</v>
      </c>
      <c r="F84" s="561">
        <v>2</v>
      </c>
      <c r="G84" s="561">
        <v>1116</v>
      </c>
      <c r="H84" s="544">
        <v>1</v>
      </c>
      <c r="I84" s="544">
        <v>558</v>
      </c>
      <c r="J84" s="561">
        <v>2</v>
      </c>
      <c r="K84" s="561">
        <v>1122</v>
      </c>
      <c r="L84" s="544">
        <v>1.0053763440860215</v>
      </c>
      <c r="M84" s="544">
        <v>561</v>
      </c>
      <c r="N84" s="561">
        <v>5</v>
      </c>
      <c r="O84" s="561">
        <v>2823</v>
      </c>
      <c r="P84" s="549">
        <v>2.5295698924731185</v>
      </c>
      <c r="Q84" s="562">
        <v>564.6</v>
      </c>
    </row>
    <row r="85" spans="1:17" ht="14.4" customHeight="1" thickBot="1" x14ac:dyDescent="0.35">
      <c r="A85" s="551" t="s">
        <v>1270</v>
      </c>
      <c r="B85" s="552" t="s">
        <v>1206</v>
      </c>
      <c r="C85" s="552" t="s">
        <v>1191</v>
      </c>
      <c r="D85" s="552" t="s">
        <v>1301</v>
      </c>
      <c r="E85" s="552" t="s">
        <v>1302</v>
      </c>
      <c r="F85" s="563"/>
      <c r="G85" s="563"/>
      <c r="H85" s="552"/>
      <c r="I85" s="552"/>
      <c r="J85" s="563"/>
      <c r="K85" s="563"/>
      <c r="L85" s="552"/>
      <c r="M85" s="552"/>
      <c r="N85" s="563">
        <v>2</v>
      </c>
      <c r="O85" s="563">
        <v>4820</v>
      </c>
      <c r="P85" s="557"/>
      <c r="Q85" s="564">
        <v>2410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1079014</v>
      </c>
      <c r="C3" s="223">
        <f t="shared" ref="C3:R3" si="0">SUBTOTAL(9,C6:C1048576)</f>
        <v>10</v>
      </c>
      <c r="D3" s="223">
        <f t="shared" si="0"/>
        <v>586578</v>
      </c>
      <c r="E3" s="223">
        <f t="shared" si="0"/>
        <v>3.7781562939766591</v>
      </c>
      <c r="F3" s="223">
        <f t="shared" si="0"/>
        <v>822341</v>
      </c>
      <c r="G3" s="226">
        <f>IF(B3&lt;&gt;0,F3/B3,"")</f>
        <v>0.76212264159686527</v>
      </c>
      <c r="H3" s="222">
        <f t="shared" si="0"/>
        <v>-568.37</v>
      </c>
      <c r="I3" s="223">
        <f t="shared" si="0"/>
        <v>1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>
        <f>IF(H3&lt;&gt;0,L3/H3,"")</f>
        <v>0</v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106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7"/>
      <c r="B5" s="608">
        <v>2012</v>
      </c>
      <c r="C5" s="609"/>
      <c r="D5" s="609">
        <v>2013</v>
      </c>
      <c r="E5" s="609"/>
      <c r="F5" s="609">
        <v>2014</v>
      </c>
      <c r="G5" s="610" t="s">
        <v>2</v>
      </c>
      <c r="H5" s="608">
        <v>2012</v>
      </c>
      <c r="I5" s="609"/>
      <c r="J5" s="609">
        <v>2013</v>
      </c>
      <c r="K5" s="609"/>
      <c r="L5" s="609">
        <v>2014</v>
      </c>
      <c r="M5" s="610" t="s">
        <v>2</v>
      </c>
      <c r="N5" s="608">
        <v>2012</v>
      </c>
      <c r="O5" s="609"/>
      <c r="P5" s="609">
        <v>2013</v>
      </c>
      <c r="Q5" s="609"/>
      <c r="R5" s="609">
        <v>2014</v>
      </c>
      <c r="S5" s="610" t="s">
        <v>2</v>
      </c>
    </row>
    <row r="6" spans="1:19" ht="14.4" customHeight="1" x14ac:dyDescent="0.3">
      <c r="A6" s="568" t="s">
        <v>1304</v>
      </c>
      <c r="B6" s="611"/>
      <c r="C6" s="537"/>
      <c r="D6" s="611"/>
      <c r="E6" s="537"/>
      <c r="F6" s="611">
        <v>2705</v>
      </c>
      <c r="G6" s="542"/>
      <c r="H6" s="611"/>
      <c r="I6" s="537"/>
      <c r="J6" s="611"/>
      <c r="K6" s="537"/>
      <c r="L6" s="611"/>
      <c r="M6" s="542"/>
      <c r="N6" s="611"/>
      <c r="O6" s="537"/>
      <c r="P6" s="611"/>
      <c r="Q6" s="537"/>
      <c r="R6" s="611"/>
      <c r="S6" s="122"/>
    </row>
    <row r="7" spans="1:19" ht="14.4" customHeight="1" x14ac:dyDescent="0.3">
      <c r="A7" s="570" t="s">
        <v>1305</v>
      </c>
      <c r="B7" s="612">
        <v>8618</v>
      </c>
      <c r="C7" s="544">
        <v>1</v>
      </c>
      <c r="D7" s="612">
        <v>6798</v>
      </c>
      <c r="E7" s="544">
        <v>0.78881411000232071</v>
      </c>
      <c r="F7" s="612">
        <v>5577</v>
      </c>
      <c r="G7" s="549">
        <v>0.64713390577860297</v>
      </c>
      <c r="H7" s="612"/>
      <c r="I7" s="544"/>
      <c r="J7" s="612"/>
      <c r="K7" s="544"/>
      <c r="L7" s="612"/>
      <c r="M7" s="549"/>
      <c r="N7" s="612"/>
      <c r="O7" s="544"/>
      <c r="P7" s="612"/>
      <c r="Q7" s="544"/>
      <c r="R7" s="612"/>
      <c r="S7" s="550"/>
    </row>
    <row r="8" spans="1:19" ht="14.4" customHeight="1" x14ac:dyDescent="0.3">
      <c r="A8" s="570" t="s">
        <v>1306</v>
      </c>
      <c r="B8" s="612"/>
      <c r="C8" s="544"/>
      <c r="D8" s="612">
        <v>2681</v>
      </c>
      <c r="E8" s="544"/>
      <c r="F8" s="612">
        <v>2705</v>
      </c>
      <c r="G8" s="549"/>
      <c r="H8" s="612"/>
      <c r="I8" s="544"/>
      <c r="J8" s="612"/>
      <c r="K8" s="544"/>
      <c r="L8" s="612"/>
      <c r="M8" s="549"/>
      <c r="N8" s="612"/>
      <c r="O8" s="544"/>
      <c r="P8" s="612"/>
      <c r="Q8" s="544"/>
      <c r="R8" s="612"/>
      <c r="S8" s="550"/>
    </row>
    <row r="9" spans="1:19" ht="14.4" customHeight="1" x14ac:dyDescent="0.3">
      <c r="A9" s="570" t="s">
        <v>1307</v>
      </c>
      <c r="B9" s="612">
        <v>2485</v>
      </c>
      <c r="C9" s="544">
        <v>1</v>
      </c>
      <c r="D9" s="612"/>
      <c r="E9" s="544"/>
      <c r="F9" s="612"/>
      <c r="G9" s="549"/>
      <c r="H9" s="612"/>
      <c r="I9" s="544"/>
      <c r="J9" s="612"/>
      <c r="K9" s="544"/>
      <c r="L9" s="612"/>
      <c r="M9" s="549"/>
      <c r="N9" s="612"/>
      <c r="O9" s="544"/>
      <c r="P9" s="612"/>
      <c r="Q9" s="544"/>
      <c r="R9" s="612"/>
      <c r="S9" s="550"/>
    </row>
    <row r="10" spans="1:19" ht="14.4" customHeight="1" x14ac:dyDescent="0.3">
      <c r="A10" s="570" t="s">
        <v>1308</v>
      </c>
      <c r="B10" s="612"/>
      <c r="C10" s="544"/>
      <c r="D10" s="612">
        <v>2516</v>
      </c>
      <c r="E10" s="544"/>
      <c r="F10" s="612"/>
      <c r="G10" s="549"/>
      <c r="H10" s="612"/>
      <c r="I10" s="544"/>
      <c r="J10" s="612"/>
      <c r="K10" s="544"/>
      <c r="L10" s="612"/>
      <c r="M10" s="549"/>
      <c r="N10" s="612"/>
      <c r="O10" s="544"/>
      <c r="P10" s="612"/>
      <c r="Q10" s="544"/>
      <c r="R10" s="612"/>
      <c r="S10" s="550"/>
    </row>
    <row r="11" spans="1:19" ht="14.4" customHeight="1" x14ac:dyDescent="0.3">
      <c r="A11" s="570" t="s">
        <v>1309</v>
      </c>
      <c r="B11" s="612">
        <v>411176</v>
      </c>
      <c r="C11" s="544">
        <v>1</v>
      </c>
      <c r="D11" s="612">
        <v>76351</v>
      </c>
      <c r="E11" s="544">
        <v>0.18568933984473801</v>
      </c>
      <c r="F11" s="612">
        <v>169728</v>
      </c>
      <c r="G11" s="549">
        <v>0.41278673852559489</v>
      </c>
      <c r="H11" s="612"/>
      <c r="I11" s="544"/>
      <c r="J11" s="612"/>
      <c r="K11" s="544"/>
      <c r="L11" s="612"/>
      <c r="M11" s="549"/>
      <c r="N11" s="612"/>
      <c r="O11" s="544"/>
      <c r="P11" s="612"/>
      <c r="Q11" s="544"/>
      <c r="R11" s="612"/>
      <c r="S11" s="550"/>
    </row>
    <row r="12" spans="1:19" ht="14.4" customHeight="1" x14ac:dyDescent="0.3">
      <c r="A12" s="570" t="s">
        <v>1310</v>
      </c>
      <c r="B12" s="612">
        <v>227682</v>
      </c>
      <c r="C12" s="544">
        <v>1</v>
      </c>
      <c r="D12" s="612">
        <v>204415</v>
      </c>
      <c r="E12" s="544">
        <v>0.89780922514735462</v>
      </c>
      <c r="F12" s="612">
        <v>288485</v>
      </c>
      <c r="G12" s="549">
        <v>1.2670522922321483</v>
      </c>
      <c r="H12" s="612"/>
      <c r="I12" s="544"/>
      <c r="J12" s="612"/>
      <c r="K12" s="544"/>
      <c r="L12" s="612"/>
      <c r="M12" s="549"/>
      <c r="N12" s="612"/>
      <c r="O12" s="544"/>
      <c r="P12" s="612"/>
      <c r="Q12" s="544"/>
      <c r="R12" s="612"/>
      <c r="S12" s="550"/>
    </row>
    <row r="13" spans="1:19" ht="14.4" customHeight="1" x14ac:dyDescent="0.3">
      <c r="A13" s="570" t="s">
        <v>1311</v>
      </c>
      <c r="B13" s="612">
        <v>241351</v>
      </c>
      <c r="C13" s="544">
        <v>1</v>
      </c>
      <c r="D13" s="612">
        <v>167551</v>
      </c>
      <c r="E13" s="544">
        <v>0.6942212793814817</v>
      </c>
      <c r="F13" s="612">
        <v>240614</v>
      </c>
      <c r="G13" s="549">
        <v>0.99694635613691263</v>
      </c>
      <c r="H13" s="612"/>
      <c r="I13" s="544"/>
      <c r="J13" s="612"/>
      <c r="K13" s="544"/>
      <c r="L13" s="612"/>
      <c r="M13" s="549"/>
      <c r="N13" s="612"/>
      <c r="O13" s="544"/>
      <c r="P13" s="612"/>
      <c r="Q13" s="544"/>
      <c r="R13" s="612"/>
      <c r="S13" s="550"/>
    </row>
    <row r="14" spans="1:19" ht="14.4" customHeight="1" x14ac:dyDescent="0.3">
      <c r="A14" s="570" t="s">
        <v>1312</v>
      </c>
      <c r="B14" s="612">
        <v>48504</v>
      </c>
      <c r="C14" s="544">
        <v>1</v>
      </c>
      <c r="D14" s="612">
        <v>2681</v>
      </c>
      <c r="E14" s="544">
        <v>5.5273791852218375E-2</v>
      </c>
      <c r="F14" s="612"/>
      <c r="G14" s="549"/>
      <c r="H14" s="612"/>
      <c r="I14" s="544"/>
      <c r="J14" s="612"/>
      <c r="K14" s="544"/>
      <c r="L14" s="612"/>
      <c r="M14" s="549"/>
      <c r="N14" s="612"/>
      <c r="O14" s="544"/>
      <c r="P14" s="612"/>
      <c r="Q14" s="544"/>
      <c r="R14" s="612"/>
      <c r="S14" s="550"/>
    </row>
    <row r="15" spans="1:19" ht="14.4" customHeight="1" x14ac:dyDescent="0.3">
      <c r="A15" s="570" t="s">
        <v>1313</v>
      </c>
      <c r="B15" s="612">
        <v>124606</v>
      </c>
      <c r="C15" s="544">
        <v>1</v>
      </c>
      <c r="D15" s="612">
        <v>122149</v>
      </c>
      <c r="E15" s="544">
        <v>0.98028184838611299</v>
      </c>
      <c r="F15" s="612">
        <v>109325</v>
      </c>
      <c r="G15" s="549">
        <v>0.87736545591705051</v>
      </c>
      <c r="H15" s="612"/>
      <c r="I15" s="544"/>
      <c r="J15" s="612"/>
      <c r="K15" s="544"/>
      <c r="L15" s="612"/>
      <c r="M15" s="549"/>
      <c r="N15" s="612"/>
      <c r="O15" s="544"/>
      <c r="P15" s="612"/>
      <c r="Q15" s="544"/>
      <c r="R15" s="612"/>
      <c r="S15" s="550"/>
    </row>
    <row r="16" spans="1:19" ht="14.4" customHeight="1" x14ac:dyDescent="0.3">
      <c r="A16" s="570" t="s">
        <v>1314</v>
      </c>
      <c r="B16" s="612">
        <v>2358</v>
      </c>
      <c r="C16" s="544">
        <v>1</v>
      </c>
      <c r="D16" s="612"/>
      <c r="E16" s="544"/>
      <c r="F16" s="612">
        <v>1766</v>
      </c>
      <c r="G16" s="549">
        <v>0.7489397794741306</v>
      </c>
      <c r="H16" s="612"/>
      <c r="I16" s="544"/>
      <c r="J16" s="612"/>
      <c r="K16" s="544"/>
      <c r="L16" s="612"/>
      <c r="M16" s="549"/>
      <c r="N16" s="612"/>
      <c r="O16" s="544"/>
      <c r="P16" s="612"/>
      <c r="Q16" s="544"/>
      <c r="R16" s="612"/>
      <c r="S16" s="550"/>
    </row>
    <row r="17" spans="1:19" ht="14.4" customHeight="1" x14ac:dyDescent="0.3">
      <c r="A17" s="570" t="s">
        <v>1315</v>
      </c>
      <c r="B17" s="612">
        <v>8156</v>
      </c>
      <c r="C17" s="544">
        <v>1</v>
      </c>
      <c r="D17" s="612">
        <v>1436</v>
      </c>
      <c r="E17" s="544">
        <v>0.17606669936243258</v>
      </c>
      <c r="F17" s="612">
        <v>1436</v>
      </c>
      <c r="G17" s="549">
        <v>0.17606669936243258</v>
      </c>
      <c r="H17" s="612"/>
      <c r="I17" s="544"/>
      <c r="J17" s="612"/>
      <c r="K17" s="544"/>
      <c r="L17" s="612"/>
      <c r="M17" s="549"/>
      <c r="N17" s="612"/>
      <c r="O17" s="544"/>
      <c r="P17" s="612"/>
      <c r="Q17" s="544"/>
      <c r="R17" s="612"/>
      <c r="S17" s="550"/>
    </row>
    <row r="18" spans="1:19" ht="14.4" customHeight="1" x14ac:dyDescent="0.3">
      <c r="A18" s="570" t="s">
        <v>625</v>
      </c>
      <c r="B18" s="612"/>
      <c r="C18" s="544"/>
      <c r="D18" s="612"/>
      <c r="E18" s="544"/>
      <c r="F18" s="612"/>
      <c r="G18" s="549"/>
      <c r="H18" s="612">
        <v>-568.37</v>
      </c>
      <c r="I18" s="544">
        <v>1</v>
      </c>
      <c r="J18" s="612"/>
      <c r="K18" s="544"/>
      <c r="L18" s="612"/>
      <c r="M18" s="549"/>
      <c r="N18" s="612"/>
      <c r="O18" s="544"/>
      <c r="P18" s="612"/>
      <c r="Q18" s="544"/>
      <c r="R18" s="612"/>
      <c r="S18" s="550"/>
    </row>
    <row r="19" spans="1:19" ht="14.4" customHeight="1" thickBot="1" x14ac:dyDescent="0.35">
      <c r="A19" s="614" t="s">
        <v>1316</v>
      </c>
      <c r="B19" s="613">
        <v>4078</v>
      </c>
      <c r="C19" s="552">
        <v>1</v>
      </c>
      <c r="D19" s="613"/>
      <c r="E19" s="552"/>
      <c r="F19" s="613"/>
      <c r="G19" s="557"/>
      <c r="H19" s="613"/>
      <c r="I19" s="552"/>
      <c r="J19" s="613"/>
      <c r="K19" s="552"/>
      <c r="L19" s="613"/>
      <c r="M19" s="557"/>
      <c r="N19" s="613"/>
      <c r="O19" s="552"/>
      <c r="P19" s="613"/>
      <c r="Q19" s="552"/>
      <c r="R19" s="613"/>
      <c r="S19" s="55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1332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568</v>
      </c>
      <c r="G3" s="103">
        <f t="shared" si="0"/>
        <v>1078445.6299999999</v>
      </c>
      <c r="H3" s="103"/>
      <c r="I3" s="103"/>
      <c r="J3" s="103">
        <f t="shared" si="0"/>
        <v>367</v>
      </c>
      <c r="K3" s="103">
        <f t="shared" si="0"/>
        <v>586578</v>
      </c>
      <c r="L3" s="103"/>
      <c r="M3" s="103"/>
      <c r="N3" s="103">
        <f t="shared" si="0"/>
        <v>437</v>
      </c>
      <c r="O3" s="103">
        <f t="shared" si="0"/>
        <v>822341</v>
      </c>
      <c r="P3" s="75">
        <f>IF(G3=0,0,O3/G3)</f>
        <v>0.76252430083100253</v>
      </c>
      <c r="Q3" s="104">
        <f>IF(N3=0,0,O3/N3)</f>
        <v>1881.787185354691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08" t="s">
        <v>97</v>
      </c>
      <c r="E4" s="409" t="s">
        <v>70</v>
      </c>
      <c r="F4" s="414">
        <v>2012</v>
      </c>
      <c r="G4" s="415"/>
      <c r="H4" s="105"/>
      <c r="I4" s="105"/>
      <c r="J4" s="414">
        <v>2013</v>
      </c>
      <c r="K4" s="415"/>
      <c r="L4" s="105"/>
      <c r="M4" s="105"/>
      <c r="N4" s="414">
        <v>2014</v>
      </c>
      <c r="O4" s="415"/>
      <c r="P4" s="416" t="s">
        <v>2</v>
      </c>
      <c r="Q4" s="405" t="s">
        <v>98</v>
      </c>
    </row>
    <row r="5" spans="1:17" ht="14.4" customHeight="1" thickBot="1" x14ac:dyDescent="0.35">
      <c r="A5" s="622"/>
      <c r="B5" s="621"/>
      <c r="C5" s="622"/>
      <c r="D5" s="623"/>
      <c r="E5" s="625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0"/>
    </row>
    <row r="6" spans="1:17" ht="14.4" customHeight="1" x14ac:dyDescent="0.3">
      <c r="A6" s="536" t="s">
        <v>1317</v>
      </c>
      <c r="B6" s="537" t="s">
        <v>1198</v>
      </c>
      <c r="C6" s="537" t="s">
        <v>1206</v>
      </c>
      <c r="D6" s="537" t="s">
        <v>1221</v>
      </c>
      <c r="E6" s="537" t="s">
        <v>1222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0</v>
      </c>
      <c r="P6" s="542"/>
      <c r="Q6" s="560">
        <v>0</v>
      </c>
    </row>
    <row r="7" spans="1:17" ht="14.4" customHeight="1" x14ac:dyDescent="0.3">
      <c r="A7" s="543" t="s">
        <v>1317</v>
      </c>
      <c r="B7" s="544" t="s">
        <v>1198</v>
      </c>
      <c r="C7" s="544" t="s">
        <v>1206</v>
      </c>
      <c r="D7" s="544" t="s">
        <v>1223</v>
      </c>
      <c r="E7" s="544" t="s">
        <v>1224</v>
      </c>
      <c r="F7" s="561"/>
      <c r="G7" s="561"/>
      <c r="H7" s="561"/>
      <c r="I7" s="561"/>
      <c r="J7" s="561"/>
      <c r="K7" s="561"/>
      <c r="L7" s="561"/>
      <c r="M7" s="561"/>
      <c r="N7" s="561">
        <v>1</v>
      </c>
      <c r="O7" s="561">
        <v>1444</v>
      </c>
      <c r="P7" s="549"/>
      <c r="Q7" s="562">
        <v>1444</v>
      </c>
    </row>
    <row r="8" spans="1:17" ht="14.4" customHeight="1" x14ac:dyDescent="0.3">
      <c r="A8" s="543" t="s">
        <v>1317</v>
      </c>
      <c r="B8" s="544" t="s">
        <v>1270</v>
      </c>
      <c r="C8" s="544" t="s">
        <v>1206</v>
      </c>
      <c r="D8" s="544" t="s">
        <v>1275</v>
      </c>
      <c r="E8" s="544" t="s">
        <v>1276</v>
      </c>
      <c r="F8" s="561"/>
      <c r="G8" s="561"/>
      <c r="H8" s="561"/>
      <c r="I8" s="561"/>
      <c r="J8" s="561"/>
      <c r="K8" s="561"/>
      <c r="L8" s="561"/>
      <c r="M8" s="561"/>
      <c r="N8" s="561">
        <v>1</v>
      </c>
      <c r="O8" s="561">
        <v>1261</v>
      </c>
      <c r="P8" s="549"/>
      <c r="Q8" s="562">
        <v>1261</v>
      </c>
    </row>
    <row r="9" spans="1:17" ht="14.4" customHeight="1" x14ac:dyDescent="0.3">
      <c r="A9" s="543" t="s">
        <v>1318</v>
      </c>
      <c r="B9" s="544" t="s">
        <v>1198</v>
      </c>
      <c r="C9" s="544" t="s">
        <v>1206</v>
      </c>
      <c r="D9" s="544" t="s">
        <v>1217</v>
      </c>
      <c r="E9" s="544" t="s">
        <v>1218</v>
      </c>
      <c r="F9" s="561">
        <v>1</v>
      </c>
      <c r="G9" s="561">
        <v>318</v>
      </c>
      <c r="H9" s="561">
        <v>1</v>
      </c>
      <c r="I9" s="561">
        <v>318</v>
      </c>
      <c r="J9" s="561"/>
      <c r="K9" s="561"/>
      <c r="L9" s="561"/>
      <c r="M9" s="561"/>
      <c r="N9" s="561"/>
      <c r="O9" s="561"/>
      <c r="P9" s="549"/>
      <c r="Q9" s="562"/>
    </row>
    <row r="10" spans="1:17" ht="14.4" customHeight="1" x14ac:dyDescent="0.3">
      <c r="A10" s="543" t="s">
        <v>1318</v>
      </c>
      <c r="B10" s="544" t="s">
        <v>1198</v>
      </c>
      <c r="C10" s="544" t="s">
        <v>1206</v>
      </c>
      <c r="D10" s="544" t="s">
        <v>1221</v>
      </c>
      <c r="E10" s="544" t="s">
        <v>1222</v>
      </c>
      <c r="F10" s="561">
        <v>2</v>
      </c>
      <c r="G10" s="561">
        <v>0</v>
      </c>
      <c r="H10" s="561"/>
      <c r="I10" s="561">
        <v>0</v>
      </c>
      <c r="J10" s="561">
        <v>2</v>
      </c>
      <c r="K10" s="561">
        <v>0</v>
      </c>
      <c r="L10" s="561"/>
      <c r="M10" s="561">
        <v>0</v>
      </c>
      <c r="N10" s="561">
        <v>2</v>
      </c>
      <c r="O10" s="561">
        <v>0</v>
      </c>
      <c r="P10" s="549"/>
      <c r="Q10" s="562">
        <v>0</v>
      </c>
    </row>
    <row r="11" spans="1:17" ht="14.4" customHeight="1" x14ac:dyDescent="0.3">
      <c r="A11" s="543" t="s">
        <v>1318</v>
      </c>
      <c r="B11" s="544" t="s">
        <v>1198</v>
      </c>
      <c r="C11" s="544" t="s">
        <v>1206</v>
      </c>
      <c r="D11" s="544" t="s">
        <v>1223</v>
      </c>
      <c r="E11" s="544" t="s">
        <v>1224</v>
      </c>
      <c r="F11" s="561">
        <v>4</v>
      </c>
      <c r="G11" s="561">
        <v>6424</v>
      </c>
      <c r="H11" s="561">
        <v>1</v>
      </c>
      <c r="I11" s="561">
        <v>1606</v>
      </c>
      <c r="J11" s="561">
        <v>3</v>
      </c>
      <c r="K11" s="561">
        <v>4308</v>
      </c>
      <c r="L11" s="561">
        <v>0.67061021170610213</v>
      </c>
      <c r="M11" s="561">
        <v>1436</v>
      </c>
      <c r="N11" s="561">
        <v>3</v>
      </c>
      <c r="O11" s="561">
        <v>4316</v>
      </c>
      <c r="P11" s="549">
        <v>0.67185554171855544</v>
      </c>
      <c r="Q11" s="562">
        <v>1438.6666666666667</v>
      </c>
    </row>
    <row r="12" spans="1:17" ht="14.4" customHeight="1" x14ac:dyDescent="0.3">
      <c r="A12" s="543" t="s">
        <v>1318</v>
      </c>
      <c r="B12" s="544" t="s">
        <v>1245</v>
      </c>
      <c r="C12" s="544" t="s">
        <v>1206</v>
      </c>
      <c r="D12" s="544" t="s">
        <v>1258</v>
      </c>
      <c r="E12" s="544" t="s">
        <v>1259</v>
      </c>
      <c r="F12" s="561">
        <v>1</v>
      </c>
      <c r="G12" s="561">
        <v>640</v>
      </c>
      <c r="H12" s="561">
        <v>1</v>
      </c>
      <c r="I12" s="561">
        <v>640</v>
      </c>
      <c r="J12" s="561"/>
      <c r="K12" s="561"/>
      <c r="L12" s="561"/>
      <c r="M12" s="561"/>
      <c r="N12" s="561"/>
      <c r="O12" s="561"/>
      <c r="P12" s="549"/>
      <c r="Q12" s="562"/>
    </row>
    <row r="13" spans="1:17" ht="14.4" customHeight="1" x14ac:dyDescent="0.3">
      <c r="A13" s="543" t="s">
        <v>1318</v>
      </c>
      <c r="B13" s="544" t="s">
        <v>1270</v>
      </c>
      <c r="C13" s="544" t="s">
        <v>1206</v>
      </c>
      <c r="D13" s="544" t="s">
        <v>1275</v>
      </c>
      <c r="E13" s="544" t="s">
        <v>1276</v>
      </c>
      <c r="F13" s="561">
        <v>1</v>
      </c>
      <c r="G13" s="561">
        <v>1236</v>
      </c>
      <c r="H13" s="561">
        <v>1</v>
      </c>
      <c r="I13" s="561">
        <v>1236</v>
      </c>
      <c r="J13" s="561">
        <v>2</v>
      </c>
      <c r="K13" s="561">
        <v>2490</v>
      </c>
      <c r="L13" s="561">
        <v>2.0145631067961167</v>
      </c>
      <c r="M13" s="561">
        <v>1245</v>
      </c>
      <c r="N13" s="561">
        <v>1</v>
      </c>
      <c r="O13" s="561">
        <v>1261</v>
      </c>
      <c r="P13" s="549">
        <v>1.0202265372168284</v>
      </c>
      <c r="Q13" s="562">
        <v>1261</v>
      </c>
    </row>
    <row r="14" spans="1:17" ht="14.4" customHeight="1" x14ac:dyDescent="0.3">
      <c r="A14" s="543" t="s">
        <v>1319</v>
      </c>
      <c r="B14" s="544" t="s">
        <v>1198</v>
      </c>
      <c r="C14" s="544" t="s">
        <v>1206</v>
      </c>
      <c r="D14" s="544" t="s">
        <v>1223</v>
      </c>
      <c r="E14" s="544" t="s">
        <v>1224</v>
      </c>
      <c r="F14" s="561"/>
      <c r="G14" s="561"/>
      <c r="H14" s="561"/>
      <c r="I14" s="561"/>
      <c r="J14" s="561">
        <v>1</v>
      </c>
      <c r="K14" s="561">
        <v>1436</v>
      </c>
      <c r="L14" s="561"/>
      <c r="M14" s="561">
        <v>1436</v>
      </c>
      <c r="N14" s="561">
        <v>1</v>
      </c>
      <c r="O14" s="561">
        <v>1444</v>
      </c>
      <c r="P14" s="549"/>
      <c r="Q14" s="562">
        <v>1444</v>
      </c>
    </row>
    <row r="15" spans="1:17" ht="14.4" customHeight="1" x14ac:dyDescent="0.3">
      <c r="A15" s="543" t="s">
        <v>1319</v>
      </c>
      <c r="B15" s="544" t="s">
        <v>1270</v>
      </c>
      <c r="C15" s="544" t="s">
        <v>1206</v>
      </c>
      <c r="D15" s="544" t="s">
        <v>1275</v>
      </c>
      <c r="E15" s="544" t="s">
        <v>1276</v>
      </c>
      <c r="F15" s="561"/>
      <c r="G15" s="561"/>
      <c r="H15" s="561"/>
      <c r="I15" s="561"/>
      <c r="J15" s="561">
        <v>1</v>
      </c>
      <c r="K15" s="561">
        <v>1245</v>
      </c>
      <c r="L15" s="561"/>
      <c r="M15" s="561">
        <v>1245</v>
      </c>
      <c r="N15" s="561">
        <v>1</v>
      </c>
      <c r="O15" s="561">
        <v>1261</v>
      </c>
      <c r="P15" s="549"/>
      <c r="Q15" s="562">
        <v>1261</v>
      </c>
    </row>
    <row r="16" spans="1:17" ht="14.4" customHeight="1" x14ac:dyDescent="0.3">
      <c r="A16" s="543" t="s">
        <v>1320</v>
      </c>
      <c r="B16" s="544" t="s">
        <v>1198</v>
      </c>
      <c r="C16" s="544" t="s">
        <v>1206</v>
      </c>
      <c r="D16" s="544" t="s">
        <v>1213</v>
      </c>
      <c r="E16" s="544" t="s">
        <v>1214</v>
      </c>
      <c r="F16" s="561">
        <v>1</v>
      </c>
      <c r="G16" s="561">
        <v>2485</v>
      </c>
      <c r="H16" s="561">
        <v>1</v>
      </c>
      <c r="I16" s="561">
        <v>2485</v>
      </c>
      <c r="J16" s="561"/>
      <c r="K16" s="561"/>
      <c r="L16" s="561"/>
      <c r="M16" s="561"/>
      <c r="N16" s="561"/>
      <c r="O16" s="561"/>
      <c r="P16" s="549"/>
      <c r="Q16" s="562"/>
    </row>
    <row r="17" spans="1:17" ht="14.4" customHeight="1" x14ac:dyDescent="0.3">
      <c r="A17" s="543" t="s">
        <v>1321</v>
      </c>
      <c r="B17" s="544" t="s">
        <v>1198</v>
      </c>
      <c r="C17" s="544" t="s">
        <v>1206</v>
      </c>
      <c r="D17" s="544" t="s">
        <v>1223</v>
      </c>
      <c r="E17" s="544" t="s">
        <v>1224</v>
      </c>
      <c r="F17" s="561"/>
      <c r="G17" s="561"/>
      <c r="H17" s="561"/>
      <c r="I17" s="561"/>
      <c r="J17" s="561">
        <v>1</v>
      </c>
      <c r="K17" s="561">
        <v>1436</v>
      </c>
      <c r="L17" s="561"/>
      <c r="M17" s="561">
        <v>1436</v>
      </c>
      <c r="N17" s="561"/>
      <c r="O17" s="561"/>
      <c r="P17" s="549"/>
      <c r="Q17" s="562"/>
    </row>
    <row r="18" spans="1:17" ht="14.4" customHeight="1" x14ac:dyDescent="0.3">
      <c r="A18" s="543" t="s">
        <v>1321</v>
      </c>
      <c r="B18" s="544" t="s">
        <v>1245</v>
      </c>
      <c r="C18" s="544" t="s">
        <v>1206</v>
      </c>
      <c r="D18" s="544" t="s">
        <v>1246</v>
      </c>
      <c r="E18" s="544" t="s">
        <v>1247</v>
      </c>
      <c r="F18" s="561"/>
      <c r="G18" s="561"/>
      <c r="H18" s="561"/>
      <c r="I18" s="561"/>
      <c r="J18" s="561">
        <v>1</v>
      </c>
      <c r="K18" s="561">
        <v>438</v>
      </c>
      <c r="L18" s="561"/>
      <c r="M18" s="561">
        <v>438</v>
      </c>
      <c r="N18" s="561"/>
      <c r="O18" s="561"/>
      <c r="P18" s="549"/>
      <c r="Q18" s="562"/>
    </row>
    <row r="19" spans="1:17" ht="14.4" customHeight="1" x14ac:dyDescent="0.3">
      <c r="A19" s="543" t="s">
        <v>1321</v>
      </c>
      <c r="B19" s="544" t="s">
        <v>1245</v>
      </c>
      <c r="C19" s="544" t="s">
        <v>1206</v>
      </c>
      <c r="D19" s="544" t="s">
        <v>1258</v>
      </c>
      <c r="E19" s="544" t="s">
        <v>1259</v>
      </c>
      <c r="F19" s="561"/>
      <c r="G19" s="561"/>
      <c r="H19" s="561"/>
      <c r="I19" s="561"/>
      <c r="J19" s="561">
        <v>1</v>
      </c>
      <c r="K19" s="561">
        <v>642</v>
      </c>
      <c r="L19" s="561"/>
      <c r="M19" s="561">
        <v>642</v>
      </c>
      <c r="N19" s="561"/>
      <c r="O19" s="561"/>
      <c r="P19" s="549"/>
      <c r="Q19" s="562"/>
    </row>
    <row r="20" spans="1:17" ht="14.4" customHeight="1" x14ac:dyDescent="0.3">
      <c r="A20" s="543" t="s">
        <v>1322</v>
      </c>
      <c r="B20" s="544" t="s">
        <v>1198</v>
      </c>
      <c r="C20" s="544" t="s">
        <v>1206</v>
      </c>
      <c r="D20" s="544" t="s">
        <v>1213</v>
      </c>
      <c r="E20" s="544" t="s">
        <v>1214</v>
      </c>
      <c r="F20" s="561">
        <v>2</v>
      </c>
      <c r="G20" s="561">
        <v>4970</v>
      </c>
      <c r="H20" s="561">
        <v>1</v>
      </c>
      <c r="I20" s="561">
        <v>2485</v>
      </c>
      <c r="J20" s="561"/>
      <c r="K20" s="561"/>
      <c r="L20" s="561"/>
      <c r="M20" s="561"/>
      <c r="N20" s="561"/>
      <c r="O20" s="561"/>
      <c r="P20" s="549"/>
      <c r="Q20" s="562"/>
    </row>
    <row r="21" spans="1:17" ht="14.4" customHeight="1" x14ac:dyDescent="0.3">
      <c r="A21" s="543" t="s">
        <v>1322</v>
      </c>
      <c r="B21" s="544" t="s">
        <v>1198</v>
      </c>
      <c r="C21" s="544" t="s">
        <v>1206</v>
      </c>
      <c r="D21" s="544" t="s">
        <v>1217</v>
      </c>
      <c r="E21" s="544" t="s">
        <v>1218</v>
      </c>
      <c r="F21" s="561">
        <v>3</v>
      </c>
      <c r="G21" s="561">
        <v>954</v>
      </c>
      <c r="H21" s="561">
        <v>1</v>
      </c>
      <c r="I21" s="561">
        <v>318</v>
      </c>
      <c r="J21" s="561"/>
      <c r="K21" s="561"/>
      <c r="L21" s="561"/>
      <c r="M21" s="561"/>
      <c r="N21" s="561"/>
      <c r="O21" s="561"/>
      <c r="P21" s="549"/>
      <c r="Q21" s="562"/>
    </row>
    <row r="22" spans="1:17" ht="14.4" customHeight="1" x14ac:dyDescent="0.3">
      <c r="A22" s="543" t="s">
        <v>1322</v>
      </c>
      <c r="B22" s="544" t="s">
        <v>1198</v>
      </c>
      <c r="C22" s="544" t="s">
        <v>1206</v>
      </c>
      <c r="D22" s="544" t="s">
        <v>1207</v>
      </c>
      <c r="E22" s="544" t="s">
        <v>1208</v>
      </c>
      <c r="F22" s="561">
        <v>24</v>
      </c>
      <c r="G22" s="561">
        <v>7752</v>
      </c>
      <c r="H22" s="561">
        <v>1</v>
      </c>
      <c r="I22" s="561">
        <v>323</v>
      </c>
      <c r="J22" s="561">
        <v>12</v>
      </c>
      <c r="K22" s="561">
        <v>3876</v>
      </c>
      <c r="L22" s="561">
        <v>0.5</v>
      </c>
      <c r="M22" s="561">
        <v>323</v>
      </c>
      <c r="N22" s="561">
        <v>8</v>
      </c>
      <c r="O22" s="561">
        <v>2590</v>
      </c>
      <c r="P22" s="549">
        <v>0.33410732714138286</v>
      </c>
      <c r="Q22" s="562">
        <v>323.75</v>
      </c>
    </row>
    <row r="23" spans="1:17" ht="14.4" customHeight="1" x14ac:dyDescent="0.3">
      <c r="A23" s="543" t="s">
        <v>1322</v>
      </c>
      <c r="B23" s="544" t="s">
        <v>1198</v>
      </c>
      <c r="C23" s="544" t="s">
        <v>1206</v>
      </c>
      <c r="D23" s="544" t="s">
        <v>1221</v>
      </c>
      <c r="E23" s="544" t="s">
        <v>1222</v>
      </c>
      <c r="F23" s="561">
        <v>7</v>
      </c>
      <c r="G23" s="561">
        <v>0</v>
      </c>
      <c r="H23" s="561"/>
      <c r="I23" s="561">
        <v>0</v>
      </c>
      <c r="J23" s="561">
        <v>2</v>
      </c>
      <c r="K23" s="561">
        <v>0</v>
      </c>
      <c r="L23" s="561"/>
      <c r="M23" s="561">
        <v>0</v>
      </c>
      <c r="N23" s="561">
        <v>4</v>
      </c>
      <c r="O23" s="561">
        <v>0</v>
      </c>
      <c r="P23" s="549"/>
      <c r="Q23" s="562">
        <v>0</v>
      </c>
    </row>
    <row r="24" spans="1:17" ht="14.4" customHeight="1" x14ac:dyDescent="0.3">
      <c r="A24" s="543" t="s">
        <v>1322</v>
      </c>
      <c r="B24" s="544" t="s">
        <v>1198</v>
      </c>
      <c r="C24" s="544" t="s">
        <v>1206</v>
      </c>
      <c r="D24" s="544" t="s">
        <v>1223</v>
      </c>
      <c r="E24" s="544" t="s">
        <v>1224</v>
      </c>
      <c r="F24" s="561">
        <v>10</v>
      </c>
      <c r="G24" s="561">
        <v>16060</v>
      </c>
      <c r="H24" s="561">
        <v>1</v>
      </c>
      <c r="I24" s="561">
        <v>1606</v>
      </c>
      <c r="J24" s="561">
        <v>4</v>
      </c>
      <c r="K24" s="561">
        <v>5744</v>
      </c>
      <c r="L24" s="561">
        <v>0.35765877957658782</v>
      </c>
      <c r="M24" s="561">
        <v>1436</v>
      </c>
      <c r="N24" s="561">
        <v>9</v>
      </c>
      <c r="O24" s="561">
        <v>12980</v>
      </c>
      <c r="P24" s="549">
        <v>0.80821917808219179</v>
      </c>
      <c r="Q24" s="562">
        <v>1442.2222222222222</v>
      </c>
    </row>
    <row r="25" spans="1:17" ht="14.4" customHeight="1" x14ac:dyDescent="0.3">
      <c r="A25" s="543" t="s">
        <v>1322</v>
      </c>
      <c r="B25" s="544" t="s">
        <v>1198</v>
      </c>
      <c r="C25" s="544" t="s">
        <v>1206</v>
      </c>
      <c r="D25" s="544" t="s">
        <v>1225</v>
      </c>
      <c r="E25" s="544" t="s">
        <v>1226</v>
      </c>
      <c r="F25" s="561"/>
      <c r="G25" s="561"/>
      <c r="H25" s="561"/>
      <c r="I25" s="561"/>
      <c r="J25" s="561">
        <v>0</v>
      </c>
      <c r="K25" s="561">
        <v>0</v>
      </c>
      <c r="L25" s="561"/>
      <c r="M25" s="561"/>
      <c r="N25" s="561"/>
      <c r="O25" s="561"/>
      <c r="P25" s="549"/>
      <c r="Q25" s="562"/>
    </row>
    <row r="26" spans="1:17" ht="14.4" customHeight="1" x14ac:dyDescent="0.3">
      <c r="A26" s="543" t="s">
        <v>1322</v>
      </c>
      <c r="B26" s="544" t="s">
        <v>1245</v>
      </c>
      <c r="C26" s="544" t="s">
        <v>1206</v>
      </c>
      <c r="D26" s="544" t="s">
        <v>1246</v>
      </c>
      <c r="E26" s="544" t="s">
        <v>1247</v>
      </c>
      <c r="F26" s="561">
        <v>4</v>
      </c>
      <c r="G26" s="561">
        <v>1748</v>
      </c>
      <c r="H26" s="561">
        <v>1</v>
      </c>
      <c r="I26" s="561">
        <v>437</v>
      </c>
      <c r="J26" s="561"/>
      <c r="K26" s="561"/>
      <c r="L26" s="561"/>
      <c r="M26" s="561"/>
      <c r="N26" s="561">
        <v>1</v>
      </c>
      <c r="O26" s="561">
        <v>438</v>
      </c>
      <c r="P26" s="549">
        <v>0.25057208237986273</v>
      </c>
      <c r="Q26" s="562">
        <v>438</v>
      </c>
    </row>
    <row r="27" spans="1:17" ht="14.4" customHeight="1" x14ac:dyDescent="0.3">
      <c r="A27" s="543" t="s">
        <v>1322</v>
      </c>
      <c r="B27" s="544" t="s">
        <v>1245</v>
      </c>
      <c r="C27" s="544" t="s">
        <v>1206</v>
      </c>
      <c r="D27" s="544" t="s">
        <v>1258</v>
      </c>
      <c r="E27" s="544" t="s">
        <v>1259</v>
      </c>
      <c r="F27" s="561">
        <v>24</v>
      </c>
      <c r="G27" s="561">
        <v>15360</v>
      </c>
      <c r="H27" s="561">
        <v>1</v>
      </c>
      <c r="I27" s="561">
        <v>640</v>
      </c>
      <c r="J27" s="561">
        <v>17</v>
      </c>
      <c r="K27" s="561">
        <v>10914</v>
      </c>
      <c r="L27" s="561">
        <v>0.71054687500000002</v>
      </c>
      <c r="M27" s="561">
        <v>642</v>
      </c>
      <c r="N27" s="561">
        <v>5</v>
      </c>
      <c r="O27" s="561">
        <v>3215</v>
      </c>
      <c r="P27" s="549">
        <v>0.20930989583333334</v>
      </c>
      <c r="Q27" s="562">
        <v>643</v>
      </c>
    </row>
    <row r="28" spans="1:17" ht="14.4" customHeight="1" x14ac:dyDescent="0.3">
      <c r="A28" s="543" t="s">
        <v>1322</v>
      </c>
      <c r="B28" s="544" t="s">
        <v>1245</v>
      </c>
      <c r="C28" s="544" t="s">
        <v>1206</v>
      </c>
      <c r="D28" s="544" t="s">
        <v>1262</v>
      </c>
      <c r="E28" s="544" t="s">
        <v>1263</v>
      </c>
      <c r="F28" s="561">
        <v>2</v>
      </c>
      <c r="G28" s="561">
        <v>1166</v>
      </c>
      <c r="H28" s="561">
        <v>1</v>
      </c>
      <c r="I28" s="561">
        <v>583</v>
      </c>
      <c r="J28" s="561"/>
      <c r="K28" s="561"/>
      <c r="L28" s="561"/>
      <c r="M28" s="561"/>
      <c r="N28" s="561">
        <v>2</v>
      </c>
      <c r="O28" s="561">
        <v>1172</v>
      </c>
      <c r="P28" s="549">
        <v>1.0051457975986278</v>
      </c>
      <c r="Q28" s="562">
        <v>586</v>
      </c>
    </row>
    <row r="29" spans="1:17" ht="14.4" customHeight="1" x14ac:dyDescent="0.3">
      <c r="A29" s="543" t="s">
        <v>1322</v>
      </c>
      <c r="B29" s="544" t="s">
        <v>1245</v>
      </c>
      <c r="C29" s="544" t="s">
        <v>1206</v>
      </c>
      <c r="D29" s="544" t="s">
        <v>1264</v>
      </c>
      <c r="E29" s="544" t="s">
        <v>1265</v>
      </c>
      <c r="F29" s="561">
        <v>2</v>
      </c>
      <c r="G29" s="561">
        <v>1630</v>
      </c>
      <c r="H29" s="561">
        <v>1</v>
      </c>
      <c r="I29" s="561">
        <v>815</v>
      </c>
      <c r="J29" s="561">
        <v>3</v>
      </c>
      <c r="K29" s="561">
        <v>2448</v>
      </c>
      <c r="L29" s="561">
        <v>1.501840490797546</v>
      </c>
      <c r="M29" s="561">
        <v>816</v>
      </c>
      <c r="N29" s="561">
        <v>1</v>
      </c>
      <c r="O29" s="561">
        <v>816</v>
      </c>
      <c r="P29" s="549">
        <v>0.50061349693251533</v>
      </c>
      <c r="Q29" s="562">
        <v>816</v>
      </c>
    </row>
    <row r="30" spans="1:17" ht="14.4" customHeight="1" x14ac:dyDescent="0.3">
      <c r="A30" s="543" t="s">
        <v>1322</v>
      </c>
      <c r="B30" s="544" t="s">
        <v>1245</v>
      </c>
      <c r="C30" s="544" t="s">
        <v>1206</v>
      </c>
      <c r="D30" s="544" t="s">
        <v>1268</v>
      </c>
      <c r="E30" s="544" t="s">
        <v>1269</v>
      </c>
      <c r="F30" s="561">
        <v>1</v>
      </c>
      <c r="G30" s="561">
        <v>1113</v>
      </c>
      <c r="H30" s="561">
        <v>1</v>
      </c>
      <c r="I30" s="561">
        <v>1113</v>
      </c>
      <c r="J30" s="561"/>
      <c r="K30" s="561"/>
      <c r="L30" s="561"/>
      <c r="M30" s="561"/>
      <c r="N30" s="561"/>
      <c r="O30" s="561"/>
      <c r="P30" s="549"/>
      <c r="Q30" s="562"/>
    </row>
    <row r="31" spans="1:17" ht="14.4" customHeight="1" x14ac:dyDescent="0.3">
      <c r="A31" s="543" t="s">
        <v>1322</v>
      </c>
      <c r="B31" s="544" t="s">
        <v>1270</v>
      </c>
      <c r="C31" s="544" t="s">
        <v>1206</v>
      </c>
      <c r="D31" s="544" t="s">
        <v>1273</v>
      </c>
      <c r="E31" s="544" t="s">
        <v>1274</v>
      </c>
      <c r="F31" s="561">
        <v>8</v>
      </c>
      <c r="G31" s="561">
        <v>2360</v>
      </c>
      <c r="H31" s="561">
        <v>1</v>
      </c>
      <c r="I31" s="561">
        <v>295</v>
      </c>
      <c r="J31" s="561">
        <v>3</v>
      </c>
      <c r="K31" s="561">
        <v>891</v>
      </c>
      <c r="L31" s="561">
        <v>0.37754237288135595</v>
      </c>
      <c r="M31" s="561">
        <v>297</v>
      </c>
      <c r="N31" s="561">
        <v>2</v>
      </c>
      <c r="O31" s="561">
        <v>594</v>
      </c>
      <c r="P31" s="549">
        <v>0.25169491525423726</v>
      </c>
      <c r="Q31" s="562">
        <v>297</v>
      </c>
    </row>
    <row r="32" spans="1:17" ht="14.4" customHeight="1" x14ac:dyDescent="0.3">
      <c r="A32" s="543" t="s">
        <v>1322</v>
      </c>
      <c r="B32" s="544" t="s">
        <v>1270</v>
      </c>
      <c r="C32" s="544" t="s">
        <v>1206</v>
      </c>
      <c r="D32" s="544" t="s">
        <v>1275</v>
      </c>
      <c r="E32" s="544" t="s">
        <v>1276</v>
      </c>
      <c r="F32" s="561">
        <v>9</v>
      </c>
      <c r="G32" s="561">
        <v>11124</v>
      </c>
      <c r="H32" s="561">
        <v>1</v>
      </c>
      <c r="I32" s="561">
        <v>1236</v>
      </c>
      <c r="J32" s="561"/>
      <c r="K32" s="561"/>
      <c r="L32" s="561"/>
      <c r="M32" s="561"/>
      <c r="N32" s="561">
        <v>3</v>
      </c>
      <c r="O32" s="561">
        <v>3751</v>
      </c>
      <c r="P32" s="549">
        <v>0.33719884933477168</v>
      </c>
      <c r="Q32" s="562">
        <v>1250.3333333333333</v>
      </c>
    </row>
    <row r="33" spans="1:17" ht="14.4" customHeight="1" x14ac:dyDescent="0.3">
      <c r="A33" s="543" t="s">
        <v>1322</v>
      </c>
      <c r="B33" s="544" t="s">
        <v>1270</v>
      </c>
      <c r="C33" s="544" t="s">
        <v>1206</v>
      </c>
      <c r="D33" s="544" t="s">
        <v>1277</v>
      </c>
      <c r="E33" s="544" t="s">
        <v>1278</v>
      </c>
      <c r="F33" s="561">
        <v>4</v>
      </c>
      <c r="G33" s="561">
        <v>37180</v>
      </c>
      <c r="H33" s="561">
        <v>1</v>
      </c>
      <c r="I33" s="561">
        <v>9295</v>
      </c>
      <c r="J33" s="561"/>
      <c r="K33" s="561"/>
      <c r="L33" s="561"/>
      <c r="M33" s="561"/>
      <c r="N33" s="561"/>
      <c r="O33" s="561"/>
      <c r="P33" s="549"/>
      <c r="Q33" s="562"/>
    </row>
    <row r="34" spans="1:17" ht="14.4" customHeight="1" x14ac:dyDescent="0.3">
      <c r="A34" s="543" t="s">
        <v>1322</v>
      </c>
      <c r="B34" s="544" t="s">
        <v>1270</v>
      </c>
      <c r="C34" s="544" t="s">
        <v>1206</v>
      </c>
      <c r="D34" s="544" t="s">
        <v>1283</v>
      </c>
      <c r="E34" s="544" t="s">
        <v>1284</v>
      </c>
      <c r="F34" s="561">
        <v>94</v>
      </c>
      <c r="G34" s="561">
        <v>208774</v>
      </c>
      <c r="H34" s="561">
        <v>1</v>
      </c>
      <c r="I34" s="561">
        <v>2221</v>
      </c>
      <c r="J34" s="561">
        <v>8</v>
      </c>
      <c r="K34" s="561">
        <v>17864</v>
      </c>
      <c r="L34" s="561">
        <v>8.5566210351863736E-2</v>
      </c>
      <c r="M34" s="561">
        <v>2233</v>
      </c>
      <c r="N34" s="561">
        <v>56</v>
      </c>
      <c r="O34" s="561">
        <v>125426</v>
      </c>
      <c r="P34" s="549">
        <v>0.60077404274478619</v>
      </c>
      <c r="Q34" s="562">
        <v>2239.75</v>
      </c>
    </row>
    <row r="35" spans="1:17" ht="14.4" customHeight="1" x14ac:dyDescent="0.3">
      <c r="A35" s="543" t="s">
        <v>1322</v>
      </c>
      <c r="B35" s="544" t="s">
        <v>1270</v>
      </c>
      <c r="C35" s="544" t="s">
        <v>1206</v>
      </c>
      <c r="D35" s="544" t="s">
        <v>1287</v>
      </c>
      <c r="E35" s="544" t="s">
        <v>1288</v>
      </c>
      <c r="F35" s="561">
        <v>9</v>
      </c>
      <c r="G35" s="561">
        <v>7821</v>
      </c>
      <c r="H35" s="561">
        <v>1</v>
      </c>
      <c r="I35" s="561">
        <v>869</v>
      </c>
      <c r="J35" s="561">
        <v>4</v>
      </c>
      <c r="K35" s="561">
        <v>3492</v>
      </c>
      <c r="L35" s="561">
        <v>0.44649021864211735</v>
      </c>
      <c r="M35" s="561">
        <v>873</v>
      </c>
      <c r="N35" s="561">
        <v>2</v>
      </c>
      <c r="O35" s="561">
        <v>1746</v>
      </c>
      <c r="P35" s="549">
        <v>0.22324510932105868</v>
      </c>
      <c r="Q35" s="562">
        <v>873</v>
      </c>
    </row>
    <row r="36" spans="1:17" ht="14.4" customHeight="1" x14ac:dyDescent="0.3">
      <c r="A36" s="543" t="s">
        <v>1322</v>
      </c>
      <c r="B36" s="544" t="s">
        <v>1270</v>
      </c>
      <c r="C36" s="544" t="s">
        <v>1206</v>
      </c>
      <c r="D36" s="544" t="s">
        <v>1293</v>
      </c>
      <c r="E36" s="544" t="s">
        <v>1294</v>
      </c>
      <c r="F36" s="561">
        <v>6</v>
      </c>
      <c r="G36" s="561">
        <v>50814</v>
      </c>
      <c r="H36" s="561">
        <v>1</v>
      </c>
      <c r="I36" s="561">
        <v>8469</v>
      </c>
      <c r="J36" s="561"/>
      <c r="K36" s="561"/>
      <c r="L36" s="561"/>
      <c r="M36" s="561"/>
      <c r="N36" s="561">
        <v>2</v>
      </c>
      <c r="O36" s="561">
        <v>17000</v>
      </c>
      <c r="P36" s="549">
        <v>0.33455346951627501</v>
      </c>
      <c r="Q36" s="562">
        <v>8500</v>
      </c>
    </row>
    <row r="37" spans="1:17" ht="14.4" customHeight="1" x14ac:dyDescent="0.3">
      <c r="A37" s="543" t="s">
        <v>1322</v>
      </c>
      <c r="B37" s="544" t="s">
        <v>1270</v>
      </c>
      <c r="C37" s="544" t="s">
        <v>1206</v>
      </c>
      <c r="D37" s="544" t="s">
        <v>1295</v>
      </c>
      <c r="E37" s="544" t="s">
        <v>1296</v>
      </c>
      <c r="F37" s="561">
        <v>4</v>
      </c>
      <c r="G37" s="561">
        <v>41336</v>
      </c>
      <c r="H37" s="561">
        <v>1</v>
      </c>
      <c r="I37" s="561">
        <v>10334</v>
      </c>
      <c r="J37" s="561">
        <v>3</v>
      </c>
      <c r="K37" s="561">
        <v>31122</v>
      </c>
      <c r="L37" s="561">
        <v>0.75290303851364426</v>
      </c>
      <c r="M37" s="561">
        <v>10374</v>
      </c>
      <c r="N37" s="561"/>
      <c r="O37" s="561"/>
      <c r="P37" s="549"/>
      <c r="Q37" s="562"/>
    </row>
    <row r="38" spans="1:17" ht="14.4" customHeight="1" x14ac:dyDescent="0.3">
      <c r="A38" s="543" t="s">
        <v>1322</v>
      </c>
      <c r="B38" s="544" t="s">
        <v>1270</v>
      </c>
      <c r="C38" s="544" t="s">
        <v>1206</v>
      </c>
      <c r="D38" s="544" t="s">
        <v>1297</v>
      </c>
      <c r="E38" s="544" t="s">
        <v>1298</v>
      </c>
      <c r="F38" s="561">
        <v>1</v>
      </c>
      <c r="G38" s="561">
        <v>1014</v>
      </c>
      <c r="H38" s="561">
        <v>1</v>
      </c>
      <c r="I38" s="561">
        <v>1014</v>
      </c>
      <c r="J38" s="561"/>
      <c r="K38" s="561"/>
      <c r="L38" s="561"/>
      <c r="M38" s="561"/>
      <c r="N38" s="561"/>
      <c r="O38" s="561"/>
      <c r="P38" s="549"/>
      <c r="Q38" s="562"/>
    </row>
    <row r="39" spans="1:17" ht="14.4" customHeight="1" x14ac:dyDescent="0.3">
      <c r="A39" s="543" t="s">
        <v>1323</v>
      </c>
      <c r="B39" s="544" t="s">
        <v>1198</v>
      </c>
      <c r="C39" s="544" t="s">
        <v>1206</v>
      </c>
      <c r="D39" s="544" t="s">
        <v>1213</v>
      </c>
      <c r="E39" s="544" t="s">
        <v>1214</v>
      </c>
      <c r="F39" s="561">
        <v>5</v>
      </c>
      <c r="G39" s="561">
        <v>12425</v>
      </c>
      <c r="H39" s="561">
        <v>1</v>
      </c>
      <c r="I39" s="561">
        <v>2485</v>
      </c>
      <c r="J39" s="561">
        <v>3</v>
      </c>
      <c r="K39" s="561">
        <v>6939</v>
      </c>
      <c r="L39" s="561">
        <v>0.55847082494969824</v>
      </c>
      <c r="M39" s="561">
        <v>2313</v>
      </c>
      <c r="N39" s="561">
        <v>5</v>
      </c>
      <c r="O39" s="561">
        <v>11629</v>
      </c>
      <c r="P39" s="549">
        <v>0.93593561368209255</v>
      </c>
      <c r="Q39" s="562">
        <v>2325.8000000000002</v>
      </c>
    </row>
    <row r="40" spans="1:17" ht="14.4" customHeight="1" x14ac:dyDescent="0.3">
      <c r="A40" s="543" t="s">
        <v>1323</v>
      </c>
      <c r="B40" s="544" t="s">
        <v>1198</v>
      </c>
      <c r="C40" s="544" t="s">
        <v>1206</v>
      </c>
      <c r="D40" s="544" t="s">
        <v>1207</v>
      </c>
      <c r="E40" s="544" t="s">
        <v>1208</v>
      </c>
      <c r="F40" s="561">
        <v>3</v>
      </c>
      <c r="G40" s="561">
        <v>969</v>
      </c>
      <c r="H40" s="561">
        <v>1</v>
      </c>
      <c r="I40" s="561">
        <v>323</v>
      </c>
      <c r="J40" s="561">
        <v>3</v>
      </c>
      <c r="K40" s="561">
        <v>969</v>
      </c>
      <c r="L40" s="561">
        <v>1</v>
      </c>
      <c r="M40" s="561">
        <v>323</v>
      </c>
      <c r="N40" s="561">
        <v>6</v>
      </c>
      <c r="O40" s="561">
        <v>1953</v>
      </c>
      <c r="P40" s="549">
        <v>2.0154798761609909</v>
      </c>
      <c r="Q40" s="562">
        <v>325.5</v>
      </c>
    </row>
    <row r="41" spans="1:17" ht="14.4" customHeight="1" x14ac:dyDescent="0.3">
      <c r="A41" s="543" t="s">
        <v>1323</v>
      </c>
      <c r="B41" s="544" t="s">
        <v>1198</v>
      </c>
      <c r="C41" s="544" t="s">
        <v>1206</v>
      </c>
      <c r="D41" s="544" t="s">
        <v>1223</v>
      </c>
      <c r="E41" s="544" t="s">
        <v>1224</v>
      </c>
      <c r="F41" s="561">
        <v>9</v>
      </c>
      <c r="G41" s="561">
        <v>14454</v>
      </c>
      <c r="H41" s="561">
        <v>1</v>
      </c>
      <c r="I41" s="561">
        <v>1606</v>
      </c>
      <c r="J41" s="561">
        <v>10</v>
      </c>
      <c r="K41" s="561">
        <v>14360</v>
      </c>
      <c r="L41" s="561">
        <v>0.99349660993496614</v>
      </c>
      <c r="M41" s="561">
        <v>1436</v>
      </c>
      <c r="N41" s="561">
        <v>14</v>
      </c>
      <c r="O41" s="561">
        <v>20200</v>
      </c>
      <c r="P41" s="549">
        <v>1.3975370139753702</v>
      </c>
      <c r="Q41" s="562">
        <v>1442.8571428571429</v>
      </c>
    </row>
    <row r="42" spans="1:17" ht="14.4" customHeight="1" x14ac:dyDescent="0.3">
      <c r="A42" s="543" t="s">
        <v>1323</v>
      </c>
      <c r="B42" s="544" t="s">
        <v>1198</v>
      </c>
      <c r="C42" s="544" t="s">
        <v>1206</v>
      </c>
      <c r="D42" s="544" t="s">
        <v>1225</v>
      </c>
      <c r="E42" s="544" t="s">
        <v>1226</v>
      </c>
      <c r="F42" s="561"/>
      <c r="G42" s="561"/>
      <c r="H42" s="561"/>
      <c r="I42" s="561"/>
      <c r="J42" s="561">
        <v>4</v>
      </c>
      <c r="K42" s="561">
        <v>424</v>
      </c>
      <c r="L42" s="561"/>
      <c r="M42" s="561">
        <v>106</v>
      </c>
      <c r="N42" s="561"/>
      <c r="O42" s="561"/>
      <c r="P42" s="549"/>
      <c r="Q42" s="562"/>
    </row>
    <row r="43" spans="1:17" ht="14.4" customHeight="1" x14ac:dyDescent="0.3">
      <c r="A43" s="543" t="s">
        <v>1323</v>
      </c>
      <c r="B43" s="544" t="s">
        <v>1270</v>
      </c>
      <c r="C43" s="544" t="s">
        <v>1206</v>
      </c>
      <c r="D43" s="544" t="s">
        <v>1273</v>
      </c>
      <c r="E43" s="544" t="s">
        <v>1274</v>
      </c>
      <c r="F43" s="561">
        <v>7</v>
      </c>
      <c r="G43" s="561">
        <v>2065</v>
      </c>
      <c r="H43" s="561">
        <v>1</v>
      </c>
      <c r="I43" s="561">
        <v>295</v>
      </c>
      <c r="J43" s="561">
        <v>3</v>
      </c>
      <c r="K43" s="561">
        <v>891</v>
      </c>
      <c r="L43" s="561">
        <v>0.43147699757869251</v>
      </c>
      <c r="M43" s="561">
        <v>297</v>
      </c>
      <c r="N43" s="561">
        <v>6</v>
      </c>
      <c r="O43" s="561">
        <v>1798</v>
      </c>
      <c r="P43" s="549">
        <v>0.87070217917675541</v>
      </c>
      <c r="Q43" s="562">
        <v>299.66666666666669</v>
      </c>
    </row>
    <row r="44" spans="1:17" ht="14.4" customHeight="1" x14ac:dyDescent="0.3">
      <c r="A44" s="543" t="s">
        <v>1323</v>
      </c>
      <c r="B44" s="544" t="s">
        <v>1270</v>
      </c>
      <c r="C44" s="544" t="s">
        <v>1206</v>
      </c>
      <c r="D44" s="544" t="s">
        <v>1275</v>
      </c>
      <c r="E44" s="544" t="s">
        <v>1276</v>
      </c>
      <c r="F44" s="561">
        <v>5</v>
      </c>
      <c r="G44" s="561">
        <v>6180</v>
      </c>
      <c r="H44" s="561">
        <v>1</v>
      </c>
      <c r="I44" s="561">
        <v>1236</v>
      </c>
      <c r="J44" s="561">
        <v>4</v>
      </c>
      <c r="K44" s="561">
        <v>4980</v>
      </c>
      <c r="L44" s="561">
        <v>0.80582524271844658</v>
      </c>
      <c r="M44" s="561">
        <v>1245</v>
      </c>
      <c r="N44" s="561">
        <v>9</v>
      </c>
      <c r="O44" s="561">
        <v>11333</v>
      </c>
      <c r="P44" s="549">
        <v>1.8338187702265372</v>
      </c>
      <c r="Q44" s="562">
        <v>1259.2222222222222</v>
      </c>
    </row>
    <row r="45" spans="1:17" ht="14.4" customHeight="1" x14ac:dyDescent="0.3">
      <c r="A45" s="543" t="s">
        <v>1323</v>
      </c>
      <c r="B45" s="544" t="s">
        <v>1270</v>
      </c>
      <c r="C45" s="544" t="s">
        <v>1206</v>
      </c>
      <c r="D45" s="544" t="s">
        <v>1277</v>
      </c>
      <c r="E45" s="544" t="s">
        <v>1278</v>
      </c>
      <c r="F45" s="561">
        <v>2</v>
      </c>
      <c r="G45" s="561">
        <v>18590</v>
      </c>
      <c r="H45" s="561">
        <v>1</v>
      </c>
      <c r="I45" s="561">
        <v>9295</v>
      </c>
      <c r="J45" s="561"/>
      <c r="K45" s="561"/>
      <c r="L45" s="561"/>
      <c r="M45" s="561"/>
      <c r="N45" s="561"/>
      <c r="O45" s="561"/>
      <c r="P45" s="549"/>
      <c r="Q45" s="562"/>
    </row>
    <row r="46" spans="1:17" ht="14.4" customHeight="1" x14ac:dyDescent="0.3">
      <c r="A46" s="543" t="s">
        <v>1323</v>
      </c>
      <c r="B46" s="544" t="s">
        <v>1270</v>
      </c>
      <c r="C46" s="544" t="s">
        <v>1206</v>
      </c>
      <c r="D46" s="544" t="s">
        <v>1283</v>
      </c>
      <c r="E46" s="544" t="s">
        <v>1284</v>
      </c>
      <c r="F46" s="561">
        <v>57</v>
      </c>
      <c r="G46" s="561">
        <v>126597</v>
      </c>
      <c r="H46" s="561">
        <v>1</v>
      </c>
      <c r="I46" s="561">
        <v>2221</v>
      </c>
      <c r="J46" s="561">
        <v>70</v>
      </c>
      <c r="K46" s="561">
        <v>156310</v>
      </c>
      <c r="L46" s="561">
        <v>1.2347054037615426</v>
      </c>
      <c r="M46" s="561">
        <v>2233</v>
      </c>
      <c r="N46" s="561">
        <v>90</v>
      </c>
      <c r="O46" s="561">
        <v>202272</v>
      </c>
      <c r="P46" s="549">
        <v>1.5977629801654067</v>
      </c>
      <c r="Q46" s="562">
        <v>2247.4666666666667</v>
      </c>
    </row>
    <row r="47" spans="1:17" ht="14.4" customHeight="1" x14ac:dyDescent="0.3">
      <c r="A47" s="543" t="s">
        <v>1323</v>
      </c>
      <c r="B47" s="544" t="s">
        <v>1270</v>
      </c>
      <c r="C47" s="544" t="s">
        <v>1206</v>
      </c>
      <c r="D47" s="544" t="s">
        <v>1289</v>
      </c>
      <c r="E47" s="544" t="s">
        <v>1290</v>
      </c>
      <c r="F47" s="561">
        <v>7</v>
      </c>
      <c r="G47" s="561">
        <v>45388</v>
      </c>
      <c r="H47" s="561">
        <v>1</v>
      </c>
      <c r="I47" s="561">
        <v>6484</v>
      </c>
      <c r="J47" s="561">
        <v>3</v>
      </c>
      <c r="K47" s="561">
        <v>19542</v>
      </c>
      <c r="L47" s="561">
        <v>0.43055433154137657</v>
      </c>
      <c r="M47" s="561">
        <v>6514</v>
      </c>
      <c r="N47" s="561">
        <v>6</v>
      </c>
      <c r="O47" s="561">
        <v>39300</v>
      </c>
      <c r="P47" s="549">
        <v>0.8658676302106284</v>
      </c>
      <c r="Q47" s="562">
        <v>6550</v>
      </c>
    </row>
    <row r="48" spans="1:17" ht="14.4" customHeight="1" x14ac:dyDescent="0.3">
      <c r="A48" s="543" t="s">
        <v>1323</v>
      </c>
      <c r="B48" s="544" t="s">
        <v>1270</v>
      </c>
      <c r="C48" s="544" t="s">
        <v>1206</v>
      </c>
      <c r="D48" s="544" t="s">
        <v>1297</v>
      </c>
      <c r="E48" s="544" t="s">
        <v>1298</v>
      </c>
      <c r="F48" s="561">
        <v>1</v>
      </c>
      <c r="G48" s="561">
        <v>1014</v>
      </c>
      <c r="H48" s="561">
        <v>1</v>
      </c>
      <c r="I48" s="561">
        <v>1014</v>
      </c>
      <c r="J48" s="561"/>
      <c r="K48" s="561"/>
      <c r="L48" s="561"/>
      <c r="M48" s="561"/>
      <c r="N48" s="561"/>
      <c r="O48" s="561"/>
      <c r="P48" s="549"/>
      <c r="Q48" s="562"/>
    </row>
    <row r="49" spans="1:17" ht="14.4" customHeight="1" x14ac:dyDescent="0.3">
      <c r="A49" s="543" t="s">
        <v>1324</v>
      </c>
      <c r="B49" s="544" t="s">
        <v>1198</v>
      </c>
      <c r="C49" s="544" t="s">
        <v>1206</v>
      </c>
      <c r="D49" s="544" t="s">
        <v>1213</v>
      </c>
      <c r="E49" s="544" t="s">
        <v>1214</v>
      </c>
      <c r="F49" s="561">
        <v>3</v>
      </c>
      <c r="G49" s="561">
        <v>7455</v>
      </c>
      <c r="H49" s="561">
        <v>1</v>
      </c>
      <c r="I49" s="561">
        <v>2485</v>
      </c>
      <c r="J49" s="561">
        <v>3</v>
      </c>
      <c r="K49" s="561">
        <v>6939</v>
      </c>
      <c r="L49" s="561">
        <v>0.93078470824949699</v>
      </c>
      <c r="M49" s="561">
        <v>2313</v>
      </c>
      <c r="N49" s="561">
        <v>3</v>
      </c>
      <c r="O49" s="561">
        <v>6955</v>
      </c>
      <c r="P49" s="549">
        <v>0.93293091884641177</v>
      </c>
      <c r="Q49" s="562">
        <v>2318.3333333333335</v>
      </c>
    </row>
    <row r="50" spans="1:17" ht="14.4" customHeight="1" x14ac:dyDescent="0.3">
      <c r="A50" s="543" t="s">
        <v>1324</v>
      </c>
      <c r="B50" s="544" t="s">
        <v>1198</v>
      </c>
      <c r="C50" s="544" t="s">
        <v>1206</v>
      </c>
      <c r="D50" s="544" t="s">
        <v>1217</v>
      </c>
      <c r="E50" s="544" t="s">
        <v>1218</v>
      </c>
      <c r="F50" s="561">
        <v>1</v>
      </c>
      <c r="G50" s="561">
        <v>318</v>
      </c>
      <c r="H50" s="561">
        <v>1</v>
      </c>
      <c r="I50" s="561">
        <v>318</v>
      </c>
      <c r="J50" s="561"/>
      <c r="K50" s="561"/>
      <c r="L50" s="561"/>
      <c r="M50" s="561"/>
      <c r="N50" s="561"/>
      <c r="O50" s="561"/>
      <c r="P50" s="549"/>
      <c r="Q50" s="562"/>
    </row>
    <row r="51" spans="1:17" ht="14.4" customHeight="1" x14ac:dyDescent="0.3">
      <c r="A51" s="543" t="s">
        <v>1324</v>
      </c>
      <c r="B51" s="544" t="s">
        <v>1198</v>
      </c>
      <c r="C51" s="544" t="s">
        <v>1206</v>
      </c>
      <c r="D51" s="544" t="s">
        <v>1207</v>
      </c>
      <c r="E51" s="544" t="s">
        <v>1208</v>
      </c>
      <c r="F51" s="561">
        <v>6</v>
      </c>
      <c r="G51" s="561">
        <v>1938</v>
      </c>
      <c r="H51" s="561">
        <v>1</v>
      </c>
      <c r="I51" s="561">
        <v>323</v>
      </c>
      <c r="J51" s="561">
        <v>4</v>
      </c>
      <c r="K51" s="561">
        <v>1292</v>
      </c>
      <c r="L51" s="561">
        <v>0.66666666666666663</v>
      </c>
      <c r="M51" s="561">
        <v>323</v>
      </c>
      <c r="N51" s="561">
        <v>6</v>
      </c>
      <c r="O51" s="561">
        <v>1953</v>
      </c>
      <c r="P51" s="549">
        <v>1.0077399380804954</v>
      </c>
      <c r="Q51" s="562">
        <v>325.5</v>
      </c>
    </row>
    <row r="52" spans="1:17" ht="14.4" customHeight="1" x14ac:dyDescent="0.3">
      <c r="A52" s="543" t="s">
        <v>1324</v>
      </c>
      <c r="B52" s="544" t="s">
        <v>1198</v>
      </c>
      <c r="C52" s="544" t="s">
        <v>1206</v>
      </c>
      <c r="D52" s="544" t="s">
        <v>1221</v>
      </c>
      <c r="E52" s="544" t="s">
        <v>1222</v>
      </c>
      <c r="F52" s="561">
        <v>2</v>
      </c>
      <c r="G52" s="561">
        <v>0</v>
      </c>
      <c r="H52" s="561"/>
      <c r="I52" s="561">
        <v>0</v>
      </c>
      <c r="J52" s="561">
        <v>1</v>
      </c>
      <c r="K52" s="561">
        <v>0</v>
      </c>
      <c r="L52" s="561"/>
      <c r="M52" s="561">
        <v>0</v>
      </c>
      <c r="N52" s="561">
        <v>1</v>
      </c>
      <c r="O52" s="561">
        <v>0</v>
      </c>
      <c r="P52" s="549"/>
      <c r="Q52" s="562">
        <v>0</v>
      </c>
    </row>
    <row r="53" spans="1:17" ht="14.4" customHeight="1" x14ac:dyDescent="0.3">
      <c r="A53" s="543" t="s">
        <v>1324</v>
      </c>
      <c r="B53" s="544" t="s">
        <v>1198</v>
      </c>
      <c r="C53" s="544" t="s">
        <v>1206</v>
      </c>
      <c r="D53" s="544" t="s">
        <v>1223</v>
      </c>
      <c r="E53" s="544" t="s">
        <v>1224</v>
      </c>
      <c r="F53" s="561">
        <v>18</v>
      </c>
      <c r="G53" s="561">
        <v>28908</v>
      </c>
      <c r="H53" s="561">
        <v>1</v>
      </c>
      <c r="I53" s="561">
        <v>1606</v>
      </c>
      <c r="J53" s="561">
        <v>11</v>
      </c>
      <c r="K53" s="561">
        <v>15796</v>
      </c>
      <c r="L53" s="561">
        <v>0.54642313546423138</v>
      </c>
      <c r="M53" s="561">
        <v>1436</v>
      </c>
      <c r="N53" s="561">
        <v>22</v>
      </c>
      <c r="O53" s="561">
        <v>31704</v>
      </c>
      <c r="P53" s="549">
        <v>1.0967206309672064</v>
      </c>
      <c r="Q53" s="562">
        <v>1441.090909090909</v>
      </c>
    </row>
    <row r="54" spans="1:17" ht="14.4" customHeight="1" x14ac:dyDescent="0.3">
      <c r="A54" s="543" t="s">
        <v>1324</v>
      </c>
      <c r="B54" s="544" t="s">
        <v>1198</v>
      </c>
      <c r="C54" s="544" t="s">
        <v>1206</v>
      </c>
      <c r="D54" s="544" t="s">
        <v>1225</v>
      </c>
      <c r="E54" s="544" t="s">
        <v>1226</v>
      </c>
      <c r="F54" s="561"/>
      <c r="G54" s="561"/>
      <c r="H54" s="561"/>
      <c r="I54" s="561"/>
      <c r="J54" s="561">
        <v>9</v>
      </c>
      <c r="K54" s="561">
        <v>530</v>
      </c>
      <c r="L54" s="561"/>
      <c r="M54" s="561">
        <v>58.888888888888886</v>
      </c>
      <c r="N54" s="561"/>
      <c r="O54" s="561"/>
      <c r="P54" s="549"/>
      <c r="Q54" s="562"/>
    </row>
    <row r="55" spans="1:17" ht="14.4" customHeight="1" x14ac:dyDescent="0.3">
      <c r="A55" s="543" t="s">
        <v>1324</v>
      </c>
      <c r="B55" s="544" t="s">
        <v>1245</v>
      </c>
      <c r="C55" s="544" t="s">
        <v>1206</v>
      </c>
      <c r="D55" s="544" t="s">
        <v>1246</v>
      </c>
      <c r="E55" s="544" t="s">
        <v>1247</v>
      </c>
      <c r="F55" s="561"/>
      <c r="G55" s="561"/>
      <c r="H55" s="561"/>
      <c r="I55" s="561"/>
      <c r="J55" s="561">
        <v>1</v>
      </c>
      <c r="K55" s="561">
        <v>438</v>
      </c>
      <c r="L55" s="561"/>
      <c r="M55" s="561">
        <v>438</v>
      </c>
      <c r="N55" s="561"/>
      <c r="O55" s="561"/>
      <c r="P55" s="549"/>
      <c r="Q55" s="562"/>
    </row>
    <row r="56" spans="1:17" ht="14.4" customHeight="1" x14ac:dyDescent="0.3">
      <c r="A56" s="543" t="s">
        <v>1324</v>
      </c>
      <c r="B56" s="544" t="s">
        <v>1245</v>
      </c>
      <c r="C56" s="544" t="s">
        <v>1206</v>
      </c>
      <c r="D56" s="544" t="s">
        <v>1258</v>
      </c>
      <c r="E56" s="544" t="s">
        <v>1259</v>
      </c>
      <c r="F56" s="561">
        <v>1</v>
      </c>
      <c r="G56" s="561">
        <v>640</v>
      </c>
      <c r="H56" s="561">
        <v>1</v>
      </c>
      <c r="I56" s="561">
        <v>640</v>
      </c>
      <c r="J56" s="561">
        <v>2</v>
      </c>
      <c r="K56" s="561">
        <v>1284</v>
      </c>
      <c r="L56" s="561">
        <v>2.0062500000000001</v>
      </c>
      <c r="M56" s="561">
        <v>642</v>
      </c>
      <c r="N56" s="561"/>
      <c r="O56" s="561"/>
      <c r="P56" s="549"/>
      <c r="Q56" s="562"/>
    </row>
    <row r="57" spans="1:17" ht="14.4" customHeight="1" x14ac:dyDescent="0.3">
      <c r="A57" s="543" t="s">
        <v>1324</v>
      </c>
      <c r="B57" s="544" t="s">
        <v>1270</v>
      </c>
      <c r="C57" s="544" t="s">
        <v>1206</v>
      </c>
      <c r="D57" s="544" t="s">
        <v>1273</v>
      </c>
      <c r="E57" s="544" t="s">
        <v>1274</v>
      </c>
      <c r="F57" s="561">
        <v>6</v>
      </c>
      <c r="G57" s="561">
        <v>1770</v>
      </c>
      <c r="H57" s="561">
        <v>1</v>
      </c>
      <c r="I57" s="561">
        <v>295</v>
      </c>
      <c r="J57" s="561">
        <v>2</v>
      </c>
      <c r="K57" s="561">
        <v>594</v>
      </c>
      <c r="L57" s="561">
        <v>0.33559322033898303</v>
      </c>
      <c r="M57" s="561">
        <v>297</v>
      </c>
      <c r="N57" s="561">
        <v>5</v>
      </c>
      <c r="O57" s="561">
        <v>1501</v>
      </c>
      <c r="P57" s="549">
        <v>0.84802259887005649</v>
      </c>
      <c r="Q57" s="562">
        <v>300.2</v>
      </c>
    </row>
    <row r="58" spans="1:17" ht="14.4" customHeight="1" x14ac:dyDescent="0.3">
      <c r="A58" s="543" t="s">
        <v>1324</v>
      </c>
      <c r="B58" s="544" t="s">
        <v>1270</v>
      </c>
      <c r="C58" s="544" t="s">
        <v>1206</v>
      </c>
      <c r="D58" s="544" t="s">
        <v>1325</v>
      </c>
      <c r="E58" s="544" t="s">
        <v>1326</v>
      </c>
      <c r="F58" s="561"/>
      <c r="G58" s="561"/>
      <c r="H58" s="561"/>
      <c r="I58" s="561"/>
      <c r="J58" s="561">
        <v>1</v>
      </c>
      <c r="K58" s="561">
        <v>6257</v>
      </c>
      <c r="L58" s="561"/>
      <c r="M58" s="561">
        <v>6257</v>
      </c>
      <c r="N58" s="561">
        <v>1</v>
      </c>
      <c r="O58" s="561">
        <v>6276</v>
      </c>
      <c r="P58" s="549"/>
      <c r="Q58" s="562">
        <v>6276</v>
      </c>
    </row>
    <row r="59" spans="1:17" ht="14.4" customHeight="1" x14ac:dyDescent="0.3">
      <c r="A59" s="543" t="s">
        <v>1324</v>
      </c>
      <c r="B59" s="544" t="s">
        <v>1270</v>
      </c>
      <c r="C59" s="544" t="s">
        <v>1206</v>
      </c>
      <c r="D59" s="544" t="s">
        <v>1275</v>
      </c>
      <c r="E59" s="544" t="s">
        <v>1276</v>
      </c>
      <c r="F59" s="561">
        <v>12</v>
      </c>
      <c r="G59" s="561">
        <v>14832</v>
      </c>
      <c r="H59" s="561">
        <v>1</v>
      </c>
      <c r="I59" s="561">
        <v>1236</v>
      </c>
      <c r="J59" s="561">
        <v>15</v>
      </c>
      <c r="K59" s="561">
        <v>18675</v>
      </c>
      <c r="L59" s="561">
        <v>1.2591019417475728</v>
      </c>
      <c r="M59" s="561">
        <v>1245</v>
      </c>
      <c r="N59" s="561">
        <v>23</v>
      </c>
      <c r="O59" s="561">
        <v>28891</v>
      </c>
      <c r="P59" s="549">
        <v>1.9478829557713053</v>
      </c>
      <c r="Q59" s="562">
        <v>1256.1304347826087</v>
      </c>
    </row>
    <row r="60" spans="1:17" ht="14.4" customHeight="1" x14ac:dyDescent="0.3">
      <c r="A60" s="543" t="s">
        <v>1324</v>
      </c>
      <c r="B60" s="544" t="s">
        <v>1270</v>
      </c>
      <c r="C60" s="544" t="s">
        <v>1206</v>
      </c>
      <c r="D60" s="544" t="s">
        <v>1277</v>
      </c>
      <c r="E60" s="544" t="s">
        <v>1278</v>
      </c>
      <c r="F60" s="561"/>
      <c r="G60" s="561"/>
      <c r="H60" s="561"/>
      <c r="I60" s="561"/>
      <c r="J60" s="561"/>
      <c r="K60" s="561"/>
      <c r="L60" s="561"/>
      <c r="M60" s="561"/>
      <c r="N60" s="561">
        <v>3</v>
      </c>
      <c r="O60" s="561">
        <v>28161</v>
      </c>
      <c r="P60" s="549"/>
      <c r="Q60" s="562">
        <v>9387</v>
      </c>
    </row>
    <row r="61" spans="1:17" ht="14.4" customHeight="1" x14ac:dyDescent="0.3">
      <c r="A61" s="543" t="s">
        <v>1324</v>
      </c>
      <c r="B61" s="544" t="s">
        <v>1270</v>
      </c>
      <c r="C61" s="544" t="s">
        <v>1206</v>
      </c>
      <c r="D61" s="544" t="s">
        <v>1283</v>
      </c>
      <c r="E61" s="544" t="s">
        <v>1284</v>
      </c>
      <c r="F61" s="561">
        <v>66</v>
      </c>
      <c r="G61" s="561">
        <v>146586</v>
      </c>
      <c r="H61" s="561">
        <v>1</v>
      </c>
      <c r="I61" s="561">
        <v>2221</v>
      </c>
      <c r="J61" s="561">
        <v>46</v>
      </c>
      <c r="K61" s="561">
        <v>102718</v>
      </c>
      <c r="L61" s="561">
        <v>0.70073540447245986</v>
      </c>
      <c r="M61" s="561">
        <v>2233</v>
      </c>
      <c r="N61" s="561">
        <v>45</v>
      </c>
      <c r="O61" s="561">
        <v>101367</v>
      </c>
      <c r="P61" s="549">
        <v>0.69151897179812538</v>
      </c>
      <c r="Q61" s="562">
        <v>2252.6</v>
      </c>
    </row>
    <row r="62" spans="1:17" ht="14.4" customHeight="1" x14ac:dyDescent="0.3">
      <c r="A62" s="543" t="s">
        <v>1324</v>
      </c>
      <c r="B62" s="544" t="s">
        <v>1270</v>
      </c>
      <c r="C62" s="544" t="s">
        <v>1206</v>
      </c>
      <c r="D62" s="544" t="s">
        <v>1289</v>
      </c>
      <c r="E62" s="544" t="s">
        <v>1290</v>
      </c>
      <c r="F62" s="561">
        <v>6</v>
      </c>
      <c r="G62" s="561">
        <v>38904</v>
      </c>
      <c r="H62" s="561">
        <v>1</v>
      </c>
      <c r="I62" s="561">
        <v>6484</v>
      </c>
      <c r="J62" s="561">
        <v>2</v>
      </c>
      <c r="K62" s="561">
        <v>13028</v>
      </c>
      <c r="L62" s="561">
        <v>0.33487559119884847</v>
      </c>
      <c r="M62" s="561">
        <v>6514</v>
      </c>
      <c r="N62" s="561">
        <v>5</v>
      </c>
      <c r="O62" s="561">
        <v>32786</v>
      </c>
      <c r="P62" s="549">
        <v>0.8427411063129755</v>
      </c>
      <c r="Q62" s="562">
        <v>6557.2</v>
      </c>
    </row>
    <row r="63" spans="1:17" ht="14.4" customHeight="1" x14ac:dyDescent="0.3">
      <c r="A63" s="543" t="s">
        <v>1324</v>
      </c>
      <c r="B63" s="544" t="s">
        <v>1270</v>
      </c>
      <c r="C63" s="544" t="s">
        <v>1206</v>
      </c>
      <c r="D63" s="544" t="s">
        <v>1297</v>
      </c>
      <c r="E63" s="544" t="s">
        <v>1298</v>
      </c>
      <c r="F63" s="561"/>
      <c r="G63" s="561"/>
      <c r="H63" s="561"/>
      <c r="I63" s="561"/>
      <c r="J63" s="561"/>
      <c r="K63" s="561"/>
      <c r="L63" s="561"/>
      <c r="M63" s="561"/>
      <c r="N63" s="561">
        <v>1</v>
      </c>
      <c r="O63" s="561">
        <v>1020</v>
      </c>
      <c r="P63" s="549"/>
      <c r="Q63" s="562">
        <v>1020</v>
      </c>
    </row>
    <row r="64" spans="1:17" ht="14.4" customHeight="1" x14ac:dyDescent="0.3">
      <c r="A64" s="543" t="s">
        <v>1327</v>
      </c>
      <c r="B64" s="544" t="s">
        <v>1198</v>
      </c>
      <c r="C64" s="544" t="s">
        <v>1206</v>
      </c>
      <c r="D64" s="544" t="s">
        <v>1223</v>
      </c>
      <c r="E64" s="544" t="s">
        <v>1224</v>
      </c>
      <c r="F64" s="561">
        <v>3</v>
      </c>
      <c r="G64" s="561">
        <v>4818</v>
      </c>
      <c r="H64" s="561">
        <v>1</v>
      </c>
      <c r="I64" s="561">
        <v>1606</v>
      </c>
      <c r="J64" s="561">
        <v>1</v>
      </c>
      <c r="K64" s="561">
        <v>1436</v>
      </c>
      <c r="L64" s="561">
        <v>0.29804898298048982</v>
      </c>
      <c r="M64" s="561">
        <v>1436</v>
      </c>
      <c r="N64" s="561"/>
      <c r="O64" s="561"/>
      <c r="P64" s="549"/>
      <c r="Q64" s="562"/>
    </row>
    <row r="65" spans="1:17" ht="14.4" customHeight="1" x14ac:dyDescent="0.3">
      <c r="A65" s="543" t="s">
        <v>1327</v>
      </c>
      <c r="B65" s="544" t="s">
        <v>1270</v>
      </c>
      <c r="C65" s="544" t="s">
        <v>1206</v>
      </c>
      <c r="D65" s="544" t="s">
        <v>1275</v>
      </c>
      <c r="E65" s="544" t="s">
        <v>1276</v>
      </c>
      <c r="F65" s="561">
        <v>3</v>
      </c>
      <c r="G65" s="561">
        <v>3708</v>
      </c>
      <c r="H65" s="561">
        <v>1</v>
      </c>
      <c r="I65" s="561">
        <v>1236</v>
      </c>
      <c r="J65" s="561">
        <v>1</v>
      </c>
      <c r="K65" s="561">
        <v>1245</v>
      </c>
      <c r="L65" s="561">
        <v>0.33576051779935273</v>
      </c>
      <c r="M65" s="561">
        <v>1245</v>
      </c>
      <c r="N65" s="561"/>
      <c r="O65" s="561"/>
      <c r="P65" s="549"/>
      <c r="Q65" s="562"/>
    </row>
    <row r="66" spans="1:17" ht="14.4" customHeight="1" x14ac:dyDescent="0.3">
      <c r="A66" s="543" t="s">
        <v>1327</v>
      </c>
      <c r="B66" s="544" t="s">
        <v>1270</v>
      </c>
      <c r="C66" s="544" t="s">
        <v>1206</v>
      </c>
      <c r="D66" s="544" t="s">
        <v>1283</v>
      </c>
      <c r="E66" s="544" t="s">
        <v>1284</v>
      </c>
      <c r="F66" s="561">
        <v>18</v>
      </c>
      <c r="G66" s="561">
        <v>39978</v>
      </c>
      <c r="H66" s="561">
        <v>1</v>
      </c>
      <c r="I66" s="561">
        <v>2221</v>
      </c>
      <c r="J66" s="561"/>
      <c r="K66" s="561"/>
      <c r="L66" s="561"/>
      <c r="M66" s="561"/>
      <c r="N66" s="561"/>
      <c r="O66" s="561"/>
      <c r="P66" s="549"/>
      <c r="Q66" s="562"/>
    </row>
    <row r="67" spans="1:17" ht="14.4" customHeight="1" x14ac:dyDescent="0.3">
      <c r="A67" s="543" t="s">
        <v>1328</v>
      </c>
      <c r="B67" s="544" t="s">
        <v>1198</v>
      </c>
      <c r="C67" s="544" t="s">
        <v>1206</v>
      </c>
      <c r="D67" s="544" t="s">
        <v>1213</v>
      </c>
      <c r="E67" s="544" t="s">
        <v>1214</v>
      </c>
      <c r="F67" s="561">
        <v>4</v>
      </c>
      <c r="G67" s="561">
        <v>9940</v>
      </c>
      <c r="H67" s="561">
        <v>1</v>
      </c>
      <c r="I67" s="561">
        <v>2485</v>
      </c>
      <c r="J67" s="561">
        <v>3</v>
      </c>
      <c r="K67" s="561">
        <v>6939</v>
      </c>
      <c r="L67" s="561">
        <v>0.69808853118712277</v>
      </c>
      <c r="M67" s="561">
        <v>2313</v>
      </c>
      <c r="N67" s="561">
        <v>2</v>
      </c>
      <c r="O67" s="561">
        <v>4658</v>
      </c>
      <c r="P67" s="549">
        <v>0.46861167002012072</v>
      </c>
      <c r="Q67" s="562">
        <v>2329</v>
      </c>
    </row>
    <row r="68" spans="1:17" ht="14.4" customHeight="1" x14ac:dyDescent="0.3">
      <c r="A68" s="543" t="s">
        <v>1328</v>
      </c>
      <c r="B68" s="544" t="s">
        <v>1198</v>
      </c>
      <c r="C68" s="544" t="s">
        <v>1206</v>
      </c>
      <c r="D68" s="544" t="s">
        <v>1207</v>
      </c>
      <c r="E68" s="544" t="s">
        <v>1208</v>
      </c>
      <c r="F68" s="561">
        <v>2</v>
      </c>
      <c r="G68" s="561">
        <v>646</v>
      </c>
      <c r="H68" s="561">
        <v>1</v>
      </c>
      <c r="I68" s="561">
        <v>323</v>
      </c>
      <c r="J68" s="561">
        <v>2</v>
      </c>
      <c r="K68" s="561">
        <v>646</v>
      </c>
      <c r="L68" s="561">
        <v>1</v>
      </c>
      <c r="M68" s="561">
        <v>323</v>
      </c>
      <c r="N68" s="561">
        <v>2</v>
      </c>
      <c r="O68" s="561">
        <v>652</v>
      </c>
      <c r="P68" s="549">
        <v>1.0092879256965945</v>
      </c>
      <c r="Q68" s="562">
        <v>326</v>
      </c>
    </row>
    <row r="69" spans="1:17" ht="14.4" customHeight="1" x14ac:dyDescent="0.3">
      <c r="A69" s="543" t="s">
        <v>1328</v>
      </c>
      <c r="B69" s="544" t="s">
        <v>1198</v>
      </c>
      <c r="C69" s="544" t="s">
        <v>1206</v>
      </c>
      <c r="D69" s="544" t="s">
        <v>1221</v>
      </c>
      <c r="E69" s="544" t="s">
        <v>1222</v>
      </c>
      <c r="F69" s="561">
        <v>6</v>
      </c>
      <c r="G69" s="561">
        <v>0</v>
      </c>
      <c r="H69" s="561"/>
      <c r="I69" s="561">
        <v>0</v>
      </c>
      <c r="J69" s="561">
        <v>17</v>
      </c>
      <c r="K69" s="561">
        <v>0</v>
      </c>
      <c r="L69" s="561"/>
      <c r="M69" s="561">
        <v>0</v>
      </c>
      <c r="N69" s="561">
        <v>7</v>
      </c>
      <c r="O69" s="561">
        <v>0</v>
      </c>
      <c r="P69" s="549"/>
      <c r="Q69" s="562">
        <v>0</v>
      </c>
    </row>
    <row r="70" spans="1:17" ht="14.4" customHeight="1" x14ac:dyDescent="0.3">
      <c r="A70" s="543" t="s">
        <v>1328</v>
      </c>
      <c r="B70" s="544" t="s">
        <v>1198</v>
      </c>
      <c r="C70" s="544" t="s">
        <v>1206</v>
      </c>
      <c r="D70" s="544" t="s">
        <v>1223</v>
      </c>
      <c r="E70" s="544" t="s">
        <v>1224</v>
      </c>
      <c r="F70" s="561">
        <v>31</v>
      </c>
      <c r="G70" s="561">
        <v>49786</v>
      </c>
      <c r="H70" s="561">
        <v>1</v>
      </c>
      <c r="I70" s="561">
        <v>1606</v>
      </c>
      <c r="J70" s="561">
        <v>32</v>
      </c>
      <c r="K70" s="561">
        <v>45952</v>
      </c>
      <c r="L70" s="561">
        <v>0.92299039890732337</v>
      </c>
      <c r="M70" s="561">
        <v>1436</v>
      </c>
      <c r="N70" s="561">
        <v>26</v>
      </c>
      <c r="O70" s="561">
        <v>37472</v>
      </c>
      <c r="P70" s="549">
        <v>0.75266139075242033</v>
      </c>
      <c r="Q70" s="562">
        <v>1441.2307692307693</v>
      </c>
    </row>
    <row r="71" spans="1:17" ht="14.4" customHeight="1" x14ac:dyDescent="0.3">
      <c r="A71" s="543" t="s">
        <v>1328</v>
      </c>
      <c r="B71" s="544" t="s">
        <v>1198</v>
      </c>
      <c r="C71" s="544" t="s">
        <v>1206</v>
      </c>
      <c r="D71" s="544" t="s">
        <v>1225</v>
      </c>
      <c r="E71" s="544" t="s">
        <v>1226</v>
      </c>
      <c r="F71" s="561"/>
      <c r="G71" s="561"/>
      <c r="H71" s="561"/>
      <c r="I71" s="561"/>
      <c r="J71" s="561">
        <v>0</v>
      </c>
      <c r="K71" s="561">
        <v>0</v>
      </c>
      <c r="L71" s="561"/>
      <c r="M71" s="561"/>
      <c r="N71" s="561"/>
      <c r="O71" s="561"/>
      <c r="P71" s="549"/>
      <c r="Q71" s="562"/>
    </row>
    <row r="72" spans="1:17" ht="14.4" customHeight="1" x14ac:dyDescent="0.3">
      <c r="A72" s="543" t="s">
        <v>1328</v>
      </c>
      <c r="B72" s="544" t="s">
        <v>1270</v>
      </c>
      <c r="C72" s="544" t="s">
        <v>1206</v>
      </c>
      <c r="D72" s="544" t="s">
        <v>1273</v>
      </c>
      <c r="E72" s="544" t="s">
        <v>1274</v>
      </c>
      <c r="F72" s="561"/>
      <c r="G72" s="561"/>
      <c r="H72" s="561"/>
      <c r="I72" s="561"/>
      <c r="J72" s="561"/>
      <c r="K72" s="561"/>
      <c r="L72" s="561"/>
      <c r="M72" s="561"/>
      <c r="N72" s="561">
        <v>1</v>
      </c>
      <c r="O72" s="561">
        <v>301</v>
      </c>
      <c r="P72" s="549"/>
      <c r="Q72" s="562">
        <v>301</v>
      </c>
    </row>
    <row r="73" spans="1:17" ht="14.4" customHeight="1" x14ac:dyDescent="0.3">
      <c r="A73" s="543" t="s">
        <v>1328</v>
      </c>
      <c r="B73" s="544" t="s">
        <v>1270</v>
      </c>
      <c r="C73" s="544" t="s">
        <v>1206</v>
      </c>
      <c r="D73" s="544" t="s">
        <v>1275</v>
      </c>
      <c r="E73" s="544" t="s">
        <v>1276</v>
      </c>
      <c r="F73" s="561">
        <v>34</v>
      </c>
      <c r="G73" s="561">
        <v>42024</v>
      </c>
      <c r="H73" s="561">
        <v>1</v>
      </c>
      <c r="I73" s="561">
        <v>1236</v>
      </c>
      <c r="J73" s="561">
        <v>30</v>
      </c>
      <c r="K73" s="561">
        <v>37350</v>
      </c>
      <c r="L73" s="561">
        <v>0.88877784123358083</v>
      </c>
      <c r="M73" s="561">
        <v>1245</v>
      </c>
      <c r="N73" s="561">
        <v>26</v>
      </c>
      <c r="O73" s="561">
        <v>32626</v>
      </c>
      <c r="P73" s="549">
        <v>0.77636588616028934</v>
      </c>
      <c r="Q73" s="562">
        <v>1254.8461538461538</v>
      </c>
    </row>
    <row r="74" spans="1:17" ht="14.4" customHeight="1" x14ac:dyDescent="0.3">
      <c r="A74" s="543" t="s">
        <v>1328</v>
      </c>
      <c r="B74" s="544" t="s">
        <v>1270</v>
      </c>
      <c r="C74" s="544" t="s">
        <v>1206</v>
      </c>
      <c r="D74" s="544" t="s">
        <v>1283</v>
      </c>
      <c r="E74" s="544" t="s">
        <v>1284</v>
      </c>
      <c r="F74" s="561">
        <v>10</v>
      </c>
      <c r="G74" s="561">
        <v>22210</v>
      </c>
      <c r="H74" s="561">
        <v>1</v>
      </c>
      <c r="I74" s="561">
        <v>2221</v>
      </c>
      <c r="J74" s="561">
        <v>14</v>
      </c>
      <c r="K74" s="561">
        <v>31262</v>
      </c>
      <c r="L74" s="561">
        <v>1.4075641602881586</v>
      </c>
      <c r="M74" s="561">
        <v>2233</v>
      </c>
      <c r="N74" s="561">
        <v>12</v>
      </c>
      <c r="O74" s="561">
        <v>27048</v>
      </c>
      <c r="P74" s="549">
        <v>1.2178298063935165</v>
      </c>
      <c r="Q74" s="562">
        <v>2254</v>
      </c>
    </row>
    <row r="75" spans="1:17" ht="14.4" customHeight="1" x14ac:dyDescent="0.3">
      <c r="A75" s="543" t="s">
        <v>1328</v>
      </c>
      <c r="B75" s="544" t="s">
        <v>1270</v>
      </c>
      <c r="C75" s="544" t="s">
        <v>1206</v>
      </c>
      <c r="D75" s="544" t="s">
        <v>1289</v>
      </c>
      <c r="E75" s="544" t="s">
        <v>1290</v>
      </c>
      <c r="F75" s="561"/>
      <c r="G75" s="561"/>
      <c r="H75" s="561"/>
      <c r="I75" s="561"/>
      <c r="J75" s="561"/>
      <c r="K75" s="561"/>
      <c r="L75" s="561"/>
      <c r="M75" s="561"/>
      <c r="N75" s="561">
        <v>1</v>
      </c>
      <c r="O75" s="561">
        <v>6568</v>
      </c>
      <c r="P75" s="549"/>
      <c r="Q75" s="562">
        <v>6568</v>
      </c>
    </row>
    <row r="76" spans="1:17" ht="14.4" customHeight="1" x14ac:dyDescent="0.3">
      <c r="A76" s="543" t="s">
        <v>1329</v>
      </c>
      <c r="B76" s="544" t="s">
        <v>1198</v>
      </c>
      <c r="C76" s="544" t="s">
        <v>1206</v>
      </c>
      <c r="D76" s="544" t="s">
        <v>1217</v>
      </c>
      <c r="E76" s="544" t="s">
        <v>1218</v>
      </c>
      <c r="F76" s="561">
        <v>1</v>
      </c>
      <c r="G76" s="561">
        <v>318</v>
      </c>
      <c r="H76" s="561">
        <v>1</v>
      </c>
      <c r="I76" s="561">
        <v>318</v>
      </c>
      <c r="J76" s="561"/>
      <c r="K76" s="561"/>
      <c r="L76" s="561"/>
      <c r="M76" s="561"/>
      <c r="N76" s="561">
        <v>1</v>
      </c>
      <c r="O76" s="561">
        <v>322</v>
      </c>
      <c r="P76" s="549">
        <v>1.0125786163522013</v>
      </c>
      <c r="Q76" s="562">
        <v>322</v>
      </c>
    </row>
    <row r="77" spans="1:17" ht="14.4" customHeight="1" x14ac:dyDescent="0.3">
      <c r="A77" s="543" t="s">
        <v>1329</v>
      </c>
      <c r="B77" s="544" t="s">
        <v>1198</v>
      </c>
      <c r="C77" s="544" t="s">
        <v>1206</v>
      </c>
      <c r="D77" s="544" t="s">
        <v>1219</v>
      </c>
      <c r="E77" s="544" t="s">
        <v>1220</v>
      </c>
      <c r="F77" s="561">
        <v>1</v>
      </c>
      <c r="G77" s="561">
        <v>0</v>
      </c>
      <c r="H77" s="561"/>
      <c r="I77" s="561">
        <v>0</v>
      </c>
      <c r="J77" s="561"/>
      <c r="K77" s="561"/>
      <c r="L77" s="561"/>
      <c r="M77" s="561"/>
      <c r="N77" s="561"/>
      <c r="O77" s="561"/>
      <c r="P77" s="549"/>
      <c r="Q77" s="562"/>
    </row>
    <row r="78" spans="1:17" ht="14.4" customHeight="1" x14ac:dyDescent="0.3">
      <c r="A78" s="543" t="s">
        <v>1329</v>
      </c>
      <c r="B78" s="544" t="s">
        <v>1198</v>
      </c>
      <c r="C78" s="544" t="s">
        <v>1206</v>
      </c>
      <c r="D78" s="544" t="s">
        <v>1207</v>
      </c>
      <c r="E78" s="544" t="s">
        <v>1208</v>
      </c>
      <c r="F78" s="561">
        <v>1</v>
      </c>
      <c r="G78" s="561">
        <v>323</v>
      </c>
      <c r="H78" s="561">
        <v>1</v>
      </c>
      <c r="I78" s="561">
        <v>323</v>
      </c>
      <c r="J78" s="561"/>
      <c r="K78" s="561"/>
      <c r="L78" s="561"/>
      <c r="M78" s="561"/>
      <c r="N78" s="561"/>
      <c r="O78" s="561"/>
      <c r="P78" s="549"/>
      <c r="Q78" s="562"/>
    </row>
    <row r="79" spans="1:17" ht="14.4" customHeight="1" x14ac:dyDescent="0.3">
      <c r="A79" s="543" t="s">
        <v>1329</v>
      </c>
      <c r="B79" s="544" t="s">
        <v>1198</v>
      </c>
      <c r="C79" s="544" t="s">
        <v>1206</v>
      </c>
      <c r="D79" s="544" t="s">
        <v>1223</v>
      </c>
      <c r="E79" s="544" t="s">
        <v>1224</v>
      </c>
      <c r="F79" s="561"/>
      <c r="G79" s="561"/>
      <c r="H79" s="561"/>
      <c r="I79" s="561"/>
      <c r="J79" s="561"/>
      <c r="K79" s="561"/>
      <c r="L79" s="561"/>
      <c r="M79" s="561"/>
      <c r="N79" s="561">
        <v>1</v>
      </c>
      <c r="O79" s="561">
        <v>1444</v>
      </c>
      <c r="P79" s="549"/>
      <c r="Q79" s="562">
        <v>1444</v>
      </c>
    </row>
    <row r="80" spans="1:17" ht="14.4" customHeight="1" x14ac:dyDescent="0.3">
      <c r="A80" s="543" t="s">
        <v>1329</v>
      </c>
      <c r="B80" s="544" t="s">
        <v>1245</v>
      </c>
      <c r="C80" s="544" t="s">
        <v>1206</v>
      </c>
      <c r="D80" s="544" t="s">
        <v>1246</v>
      </c>
      <c r="E80" s="544" t="s">
        <v>1247</v>
      </c>
      <c r="F80" s="561">
        <v>1</v>
      </c>
      <c r="G80" s="561">
        <v>437</v>
      </c>
      <c r="H80" s="561">
        <v>1</v>
      </c>
      <c r="I80" s="561">
        <v>437</v>
      </c>
      <c r="J80" s="561"/>
      <c r="K80" s="561"/>
      <c r="L80" s="561"/>
      <c r="M80" s="561"/>
      <c r="N80" s="561"/>
      <c r="O80" s="561"/>
      <c r="P80" s="549"/>
      <c r="Q80" s="562"/>
    </row>
    <row r="81" spans="1:17" ht="14.4" customHeight="1" x14ac:dyDescent="0.3">
      <c r="A81" s="543" t="s">
        <v>1329</v>
      </c>
      <c r="B81" s="544" t="s">
        <v>1245</v>
      </c>
      <c r="C81" s="544" t="s">
        <v>1206</v>
      </c>
      <c r="D81" s="544" t="s">
        <v>1258</v>
      </c>
      <c r="E81" s="544" t="s">
        <v>1259</v>
      </c>
      <c r="F81" s="561">
        <v>2</v>
      </c>
      <c r="G81" s="561">
        <v>1280</v>
      </c>
      <c r="H81" s="561">
        <v>1</v>
      </c>
      <c r="I81" s="561">
        <v>640</v>
      </c>
      <c r="J81" s="561"/>
      <c r="K81" s="561"/>
      <c r="L81" s="561"/>
      <c r="M81" s="561"/>
      <c r="N81" s="561"/>
      <c r="O81" s="561"/>
      <c r="P81" s="549"/>
      <c r="Q81" s="562"/>
    </row>
    <row r="82" spans="1:17" ht="14.4" customHeight="1" x14ac:dyDescent="0.3">
      <c r="A82" s="543" t="s">
        <v>1330</v>
      </c>
      <c r="B82" s="544" t="s">
        <v>1198</v>
      </c>
      <c r="C82" s="544" t="s">
        <v>1206</v>
      </c>
      <c r="D82" s="544" t="s">
        <v>1221</v>
      </c>
      <c r="E82" s="544" t="s">
        <v>1222</v>
      </c>
      <c r="F82" s="561">
        <v>1</v>
      </c>
      <c r="G82" s="561">
        <v>0</v>
      </c>
      <c r="H82" s="561"/>
      <c r="I82" s="561">
        <v>0</v>
      </c>
      <c r="J82" s="561">
        <v>1</v>
      </c>
      <c r="K82" s="561">
        <v>0</v>
      </c>
      <c r="L82" s="561"/>
      <c r="M82" s="561">
        <v>0</v>
      </c>
      <c r="N82" s="561"/>
      <c r="O82" s="561"/>
      <c r="P82" s="549"/>
      <c r="Q82" s="562"/>
    </row>
    <row r="83" spans="1:17" ht="14.4" customHeight="1" x14ac:dyDescent="0.3">
      <c r="A83" s="543" t="s">
        <v>1330</v>
      </c>
      <c r="B83" s="544" t="s">
        <v>1198</v>
      </c>
      <c r="C83" s="544" t="s">
        <v>1206</v>
      </c>
      <c r="D83" s="544" t="s">
        <v>1223</v>
      </c>
      <c r="E83" s="544" t="s">
        <v>1224</v>
      </c>
      <c r="F83" s="561">
        <v>2</v>
      </c>
      <c r="G83" s="561">
        <v>3212</v>
      </c>
      <c r="H83" s="561">
        <v>1</v>
      </c>
      <c r="I83" s="561">
        <v>1606</v>
      </c>
      <c r="J83" s="561">
        <v>1</v>
      </c>
      <c r="K83" s="561">
        <v>1436</v>
      </c>
      <c r="L83" s="561">
        <v>0.44707347447073476</v>
      </c>
      <c r="M83" s="561">
        <v>1436</v>
      </c>
      <c r="N83" s="561">
        <v>1</v>
      </c>
      <c r="O83" s="561">
        <v>1436</v>
      </c>
      <c r="P83" s="549">
        <v>0.44707347447073476</v>
      </c>
      <c r="Q83" s="562">
        <v>1436</v>
      </c>
    </row>
    <row r="84" spans="1:17" ht="14.4" customHeight="1" x14ac:dyDescent="0.3">
      <c r="A84" s="543" t="s">
        <v>1330</v>
      </c>
      <c r="B84" s="544" t="s">
        <v>1270</v>
      </c>
      <c r="C84" s="544" t="s">
        <v>1206</v>
      </c>
      <c r="D84" s="544" t="s">
        <v>1275</v>
      </c>
      <c r="E84" s="544" t="s">
        <v>1276</v>
      </c>
      <c r="F84" s="561">
        <v>4</v>
      </c>
      <c r="G84" s="561">
        <v>4944</v>
      </c>
      <c r="H84" s="561">
        <v>1</v>
      </c>
      <c r="I84" s="561">
        <v>1236</v>
      </c>
      <c r="J84" s="561"/>
      <c r="K84" s="561"/>
      <c r="L84" s="561"/>
      <c r="M84" s="561"/>
      <c r="N84" s="561"/>
      <c r="O84" s="561"/>
      <c r="P84" s="549"/>
      <c r="Q84" s="562"/>
    </row>
    <row r="85" spans="1:17" ht="14.4" customHeight="1" x14ac:dyDescent="0.3">
      <c r="A85" s="543" t="s">
        <v>470</v>
      </c>
      <c r="B85" s="544" t="s">
        <v>1245</v>
      </c>
      <c r="C85" s="544" t="s">
        <v>1199</v>
      </c>
      <c r="D85" s="544" t="s">
        <v>1202</v>
      </c>
      <c r="E85" s="544" t="s">
        <v>562</v>
      </c>
      <c r="F85" s="561">
        <v>-1</v>
      </c>
      <c r="G85" s="561">
        <v>-568.37</v>
      </c>
      <c r="H85" s="561">
        <v>1</v>
      </c>
      <c r="I85" s="561">
        <v>568.37</v>
      </c>
      <c r="J85" s="561"/>
      <c r="K85" s="561"/>
      <c r="L85" s="561"/>
      <c r="M85" s="561"/>
      <c r="N85" s="561"/>
      <c r="O85" s="561"/>
      <c r="P85" s="549"/>
      <c r="Q85" s="562"/>
    </row>
    <row r="86" spans="1:17" ht="14.4" customHeight="1" x14ac:dyDescent="0.3">
      <c r="A86" s="543" t="s">
        <v>1331</v>
      </c>
      <c r="B86" s="544" t="s">
        <v>1198</v>
      </c>
      <c r="C86" s="544" t="s">
        <v>1206</v>
      </c>
      <c r="D86" s="544" t="s">
        <v>1221</v>
      </c>
      <c r="E86" s="544" t="s">
        <v>1222</v>
      </c>
      <c r="F86" s="561">
        <v>1</v>
      </c>
      <c r="G86" s="561">
        <v>0</v>
      </c>
      <c r="H86" s="561"/>
      <c r="I86" s="561">
        <v>0</v>
      </c>
      <c r="J86" s="561"/>
      <c r="K86" s="561"/>
      <c r="L86" s="561"/>
      <c r="M86" s="561"/>
      <c r="N86" s="561"/>
      <c r="O86" s="561"/>
      <c r="P86" s="549"/>
      <c r="Q86" s="562"/>
    </row>
    <row r="87" spans="1:17" ht="14.4" customHeight="1" x14ac:dyDescent="0.3">
      <c r="A87" s="543" t="s">
        <v>1331</v>
      </c>
      <c r="B87" s="544" t="s">
        <v>1198</v>
      </c>
      <c r="C87" s="544" t="s">
        <v>1206</v>
      </c>
      <c r="D87" s="544" t="s">
        <v>1223</v>
      </c>
      <c r="E87" s="544" t="s">
        <v>1224</v>
      </c>
      <c r="F87" s="561">
        <v>1</v>
      </c>
      <c r="G87" s="561">
        <v>1606</v>
      </c>
      <c r="H87" s="561">
        <v>1</v>
      </c>
      <c r="I87" s="561">
        <v>1606</v>
      </c>
      <c r="J87" s="561"/>
      <c r="K87" s="561"/>
      <c r="L87" s="561"/>
      <c r="M87" s="561"/>
      <c r="N87" s="561"/>
      <c r="O87" s="561"/>
      <c r="P87" s="549"/>
      <c r="Q87" s="562"/>
    </row>
    <row r="88" spans="1:17" ht="14.4" customHeight="1" thickBot="1" x14ac:dyDescent="0.35">
      <c r="A88" s="551" t="s">
        <v>1331</v>
      </c>
      <c r="B88" s="552" t="s">
        <v>1270</v>
      </c>
      <c r="C88" s="552" t="s">
        <v>1206</v>
      </c>
      <c r="D88" s="552" t="s">
        <v>1275</v>
      </c>
      <c r="E88" s="552" t="s">
        <v>1276</v>
      </c>
      <c r="F88" s="563">
        <v>2</v>
      </c>
      <c r="G88" s="563">
        <v>2472</v>
      </c>
      <c r="H88" s="563">
        <v>1</v>
      </c>
      <c r="I88" s="563">
        <v>1236</v>
      </c>
      <c r="J88" s="563"/>
      <c r="K88" s="563"/>
      <c r="L88" s="563"/>
      <c r="M88" s="563"/>
      <c r="N88" s="563"/>
      <c r="O88" s="563"/>
      <c r="P88" s="557"/>
      <c r="Q88" s="56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138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281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2012</v>
      </c>
      <c r="C3" s="40">
        <v>2013</v>
      </c>
      <c r="D3" s="7"/>
      <c r="E3" s="331">
        <v>2014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71.286529999999999</v>
      </c>
      <c r="C5" s="29">
        <v>79.737829999999008</v>
      </c>
      <c r="D5" s="8"/>
      <c r="E5" s="117">
        <v>55.240110000000001</v>
      </c>
      <c r="F5" s="28">
        <v>78.173916264026673</v>
      </c>
      <c r="G5" s="116">
        <f>E5-F5</f>
        <v>-22.933806264026671</v>
      </c>
      <c r="H5" s="122">
        <f>IF(F5&lt;0.00000001,"",E5/F5)</f>
        <v>0.70663096643937573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1282.0523500000002</v>
      </c>
      <c r="C6" s="31">
        <v>1739.4655099999989</v>
      </c>
      <c r="D6" s="8"/>
      <c r="E6" s="118">
        <v>2379.8261400000006</v>
      </c>
      <c r="F6" s="30">
        <v>3669.5407880971475</v>
      </c>
      <c r="G6" s="119">
        <f>E6-F6</f>
        <v>-1289.7146480971469</v>
      </c>
      <c r="H6" s="123">
        <f>IF(F6&lt;0.00000001,"",E6/F6)</f>
        <v>0.64853513761706061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11505.136079999998</v>
      </c>
      <c r="C7" s="31">
        <v>12229.006559999998</v>
      </c>
      <c r="D7" s="8"/>
      <c r="E7" s="118">
        <v>11789.884280000006</v>
      </c>
      <c r="F7" s="30">
        <v>12586.728895499949</v>
      </c>
      <c r="G7" s="119">
        <f>E7-F7</f>
        <v>-796.84461549994376</v>
      </c>
      <c r="H7" s="123">
        <f>IF(F7&lt;0.00000001,"",E7/F7)</f>
        <v>0.93669168358866983</v>
      </c>
    </row>
    <row r="8" spans="1:8" ht="14.4" customHeight="1" thickBot="1" x14ac:dyDescent="0.35">
      <c r="A8" s="1" t="s">
        <v>76</v>
      </c>
      <c r="B8" s="11">
        <v>3578.6011100000042</v>
      </c>
      <c r="C8" s="33">
        <v>4255.1285700000026</v>
      </c>
      <c r="D8" s="8"/>
      <c r="E8" s="120">
        <v>4439.7343500000025</v>
      </c>
      <c r="F8" s="32">
        <v>4477.15904892656</v>
      </c>
      <c r="G8" s="121">
        <f>E8-F8</f>
        <v>-37.424698926557539</v>
      </c>
      <c r="H8" s="124">
        <f>IF(F8&lt;0.00000001,"",E8/F8)</f>
        <v>0.99164097175964061</v>
      </c>
    </row>
    <row r="9" spans="1:8" ht="14.4" customHeight="1" thickBot="1" x14ac:dyDescent="0.35">
      <c r="A9" s="2" t="s">
        <v>77</v>
      </c>
      <c r="B9" s="3">
        <v>16437.076070000003</v>
      </c>
      <c r="C9" s="35">
        <v>18303.338469999999</v>
      </c>
      <c r="D9" s="8"/>
      <c r="E9" s="3">
        <v>18664.684880000008</v>
      </c>
      <c r="F9" s="34">
        <v>20811.602648787681</v>
      </c>
      <c r="G9" s="34">
        <f>E9-F9</f>
        <v>-2146.9177687876727</v>
      </c>
      <c r="H9" s="125">
        <f>IF(F9&lt;0.00000001,"",E9/F9)</f>
        <v>0.89684034406102142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42904.618999999999</v>
      </c>
      <c r="C11" s="29">
        <f>IF(ISERROR(VLOOKUP("Celkem:",'ZV Vykáz.-A'!A:F,4,0)),0,VLOOKUP("Celkem:",'ZV Vykáz.-A'!A:F,4,0)/1000)</f>
        <v>45758.66</v>
      </c>
      <c r="D11" s="8"/>
      <c r="E11" s="117">
        <f>IF(ISERROR(VLOOKUP("Celkem:",'ZV Vykáz.-A'!A:F,6,0)),0,VLOOKUP("Celkem:",'ZV Vykáz.-A'!A:F,6,0)/1000)</f>
        <v>51315.773999999998</v>
      </c>
      <c r="F11" s="28">
        <f>B11</f>
        <v>42904.618999999999</v>
      </c>
      <c r="G11" s="116">
        <f>E11-F11</f>
        <v>8411.1549999999988</v>
      </c>
      <c r="H11" s="122">
        <f>IF(F11&lt;0.00000001,"",E11/F11)</f>
        <v>1.1960431113489203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42904.618999999999</v>
      </c>
      <c r="C13" s="37">
        <f>SUM(C11:C12)</f>
        <v>45758.66</v>
      </c>
      <c r="D13" s="8"/>
      <c r="E13" s="5">
        <f>SUM(E11:E12)</f>
        <v>51315.773999999998</v>
      </c>
      <c r="F13" s="36">
        <f>SUM(F11:F12)</f>
        <v>42904.618999999999</v>
      </c>
      <c r="G13" s="36">
        <f>E13-F13</f>
        <v>8411.1549999999988</v>
      </c>
      <c r="H13" s="126">
        <f>IF(F13&lt;0.00000001,"",E13/F13)</f>
        <v>1.1960431113489203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2.6102342543943702</v>
      </c>
      <c r="C15" s="39">
        <f>IF(C9=0,"",C13/C9)</f>
        <v>2.5000171457791986</v>
      </c>
      <c r="D15" s="8"/>
      <c r="E15" s="6">
        <f>IF(E9=0,"",E13/E9)</f>
        <v>2.7493512121914794</v>
      </c>
      <c r="F15" s="38">
        <f>IF(F9=0,"",F13/F9)</f>
        <v>2.0615720818838179</v>
      </c>
      <c r="G15" s="38">
        <f>IF(ISERROR(F15-E15),"",E15-F15)</f>
        <v>0.68777913030766147</v>
      </c>
      <c r="H15" s="127">
        <f>IF(ISERROR(F15-E15),"",IF(F15&lt;0.00000001,"",E15/F15))</f>
        <v>1.3336187642195778</v>
      </c>
    </row>
    <row r="17" spans="1:8" ht="14.4" customHeight="1" x14ac:dyDescent="0.3">
      <c r="A17" s="113" t="s">
        <v>162</v>
      </c>
    </row>
    <row r="18" spans="1:8" ht="14.4" customHeight="1" x14ac:dyDescent="0.3">
      <c r="A18" s="288" t="s">
        <v>224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223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278</v>
      </c>
    </row>
    <row r="21" spans="1:8" ht="14.4" customHeight="1" x14ac:dyDescent="0.3">
      <c r="A21" s="114" t="s">
        <v>163</v>
      </c>
    </row>
    <row r="22" spans="1:8" ht="14.4" customHeight="1" x14ac:dyDescent="0.3">
      <c r="A22" s="115" t="s">
        <v>164</v>
      </c>
    </row>
    <row r="23" spans="1:8" ht="14.4" customHeight="1" x14ac:dyDescent="0.3">
      <c r="A23" s="115" t="s">
        <v>165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2.2931335058609186</v>
      </c>
      <c r="C4" s="202">
        <f t="shared" ref="C4:M4" si="0">(C10+C8)/C6</f>
        <v>2.8253988406708408</v>
      </c>
      <c r="D4" s="202">
        <f t="shared" si="0"/>
        <v>2.7942955411130952</v>
      </c>
      <c r="E4" s="202">
        <f t="shared" si="0"/>
        <v>3.0521405055563626</v>
      </c>
      <c r="F4" s="202">
        <f t="shared" si="0"/>
        <v>3.3216612107518535</v>
      </c>
      <c r="G4" s="202">
        <f t="shared" si="0"/>
        <v>3.1556655255500075</v>
      </c>
      <c r="H4" s="202">
        <f t="shared" si="0"/>
        <v>2.9970141230823937</v>
      </c>
      <c r="I4" s="202">
        <f t="shared" si="0"/>
        <v>2.8692879443865826</v>
      </c>
      <c r="J4" s="202">
        <f t="shared" si="0"/>
        <v>2.8354999232444515</v>
      </c>
      <c r="K4" s="202">
        <f t="shared" si="0"/>
        <v>2.7493512121914794</v>
      </c>
      <c r="L4" s="202">
        <f t="shared" si="0"/>
        <v>2.7493512121914794</v>
      </c>
      <c r="M4" s="202">
        <f t="shared" si="0"/>
        <v>2.7493512121914794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1685.67813000001</v>
      </c>
      <c r="C5" s="202">
        <f>IF(ISERROR(VLOOKUP($A5,'Man Tab'!$A:$Q,COLUMN()+2,0)),0,VLOOKUP($A5,'Man Tab'!$A:$Q,COLUMN()+2,0))</f>
        <v>1651.2189000000001</v>
      </c>
      <c r="D5" s="202">
        <f>IF(ISERROR(VLOOKUP($A5,'Man Tab'!$A:$Q,COLUMN()+2,0)),0,VLOOKUP($A5,'Man Tab'!$A:$Q,COLUMN()+2,0))</f>
        <v>2087.6469299999999</v>
      </c>
      <c r="E5" s="202">
        <f>IF(ISERROR(VLOOKUP($A5,'Man Tab'!$A:$Q,COLUMN()+2,0)),0,VLOOKUP($A5,'Man Tab'!$A:$Q,COLUMN()+2,0))</f>
        <v>1561.3021900000001</v>
      </c>
      <c r="F5" s="202">
        <f>IF(ISERROR(VLOOKUP($A5,'Man Tab'!$A:$Q,COLUMN()+2,0)),0,VLOOKUP($A5,'Man Tab'!$A:$Q,COLUMN()+2,0))</f>
        <v>1675.5519200000001</v>
      </c>
      <c r="G5" s="202">
        <f>IF(ISERROR(VLOOKUP($A5,'Man Tab'!$A:$Q,COLUMN()+2,0)),0,VLOOKUP($A5,'Man Tab'!$A:$Q,COLUMN()+2,0))</f>
        <v>2466.02108</v>
      </c>
      <c r="H5" s="202">
        <f>IF(ISERROR(VLOOKUP($A5,'Man Tab'!$A:$Q,COLUMN()+2,0)),0,VLOOKUP($A5,'Man Tab'!$A:$Q,COLUMN()+2,0))</f>
        <v>2263.1930900000002</v>
      </c>
      <c r="I5" s="202">
        <f>IF(ISERROR(VLOOKUP($A5,'Man Tab'!$A:$Q,COLUMN()+2,0)),0,VLOOKUP($A5,'Man Tab'!$A:$Q,COLUMN()+2,0))</f>
        <v>1835.3326099999999</v>
      </c>
      <c r="J5" s="202">
        <f>IF(ISERROR(VLOOKUP($A5,'Man Tab'!$A:$Q,COLUMN()+2,0)),0,VLOOKUP($A5,'Man Tab'!$A:$Q,COLUMN()+2,0))</f>
        <v>1662.02034</v>
      </c>
      <c r="K5" s="202">
        <f>IF(ISERROR(VLOOKUP($A5,'Man Tab'!$A:$Q,COLUMN()+2,0)),0,VLOOKUP($A5,'Man Tab'!$A:$Q,COLUMN()+2,0))</f>
        <v>1776.7196899999999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1685.67813000001</v>
      </c>
      <c r="C6" s="204">
        <f t="shared" ref="C6:M6" si="1">C5+B6</f>
        <v>3336.8970300000101</v>
      </c>
      <c r="D6" s="204">
        <f t="shared" si="1"/>
        <v>5424.54396000001</v>
      </c>
      <c r="E6" s="204">
        <f t="shared" si="1"/>
        <v>6985.8461500000103</v>
      </c>
      <c r="F6" s="204">
        <f t="shared" si="1"/>
        <v>8661.3980700000102</v>
      </c>
      <c r="G6" s="204">
        <f t="shared" si="1"/>
        <v>11127.419150000011</v>
      </c>
      <c r="H6" s="204">
        <f t="shared" si="1"/>
        <v>13390.612240000011</v>
      </c>
      <c r="I6" s="204">
        <f t="shared" si="1"/>
        <v>15225.944850000011</v>
      </c>
      <c r="J6" s="204">
        <f t="shared" si="1"/>
        <v>16887.96519000001</v>
      </c>
      <c r="K6" s="204">
        <f t="shared" si="1"/>
        <v>18664.684880000008</v>
      </c>
      <c r="L6" s="204">
        <f t="shared" si="1"/>
        <v>18664.684880000008</v>
      </c>
      <c r="M6" s="204">
        <f t="shared" si="1"/>
        <v>18664.684880000008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3865485</v>
      </c>
      <c r="C9" s="203">
        <v>5562580</v>
      </c>
      <c r="D9" s="203">
        <v>5729714</v>
      </c>
      <c r="E9" s="203">
        <v>6164005</v>
      </c>
      <c r="F9" s="203">
        <v>7448446</v>
      </c>
      <c r="G9" s="203">
        <v>6344183</v>
      </c>
      <c r="H9" s="203">
        <v>5017441</v>
      </c>
      <c r="I9" s="203">
        <v>3555766</v>
      </c>
      <c r="J9" s="203">
        <v>4198204</v>
      </c>
      <c r="K9" s="203">
        <v>3429950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3865.4850000000001</v>
      </c>
      <c r="C10" s="204">
        <f t="shared" ref="C10:M10" si="3">C9/1000+B10</f>
        <v>9428.0650000000005</v>
      </c>
      <c r="D10" s="204">
        <f t="shared" si="3"/>
        <v>15157.779</v>
      </c>
      <c r="E10" s="204">
        <f t="shared" si="3"/>
        <v>21321.784</v>
      </c>
      <c r="F10" s="204">
        <f t="shared" si="3"/>
        <v>28770.23</v>
      </c>
      <c r="G10" s="204">
        <f t="shared" si="3"/>
        <v>35114.413</v>
      </c>
      <c r="H10" s="204">
        <f t="shared" si="3"/>
        <v>40131.853999999999</v>
      </c>
      <c r="I10" s="204">
        <f t="shared" si="3"/>
        <v>43687.62</v>
      </c>
      <c r="J10" s="204">
        <f t="shared" si="3"/>
        <v>47885.824000000001</v>
      </c>
      <c r="K10" s="204">
        <f t="shared" si="3"/>
        <v>51315.773999999998</v>
      </c>
      <c r="L10" s="204">
        <f t="shared" si="3"/>
        <v>51315.773999999998</v>
      </c>
      <c r="M10" s="204">
        <f t="shared" si="3"/>
        <v>51315.773999999998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10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2.0615720818838179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2.0615720818838179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283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168</v>
      </c>
      <c r="E4" s="129" t="s">
        <v>169</v>
      </c>
      <c r="F4" s="129" t="s">
        <v>170</v>
      </c>
      <c r="G4" s="129" t="s">
        <v>171</v>
      </c>
      <c r="H4" s="129" t="s">
        <v>172</v>
      </c>
      <c r="I4" s="129" t="s">
        <v>173</v>
      </c>
      <c r="J4" s="129" t="s">
        <v>174</v>
      </c>
      <c r="K4" s="129" t="s">
        <v>175</v>
      </c>
      <c r="L4" s="129" t="s">
        <v>176</v>
      </c>
      <c r="M4" s="129" t="s">
        <v>177</v>
      </c>
      <c r="N4" s="129" t="s">
        <v>178</v>
      </c>
      <c r="O4" s="129" t="s">
        <v>179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282</v>
      </c>
    </row>
    <row r="7" spans="1:17" ht="14.4" customHeight="1" x14ac:dyDescent="0.3">
      <c r="A7" s="15" t="s">
        <v>35</v>
      </c>
      <c r="B7" s="51">
        <v>93.808699516833002</v>
      </c>
      <c r="C7" s="52">
        <v>7.8173916264020002</v>
      </c>
      <c r="D7" s="52">
        <v>3.9129100000000001</v>
      </c>
      <c r="E7" s="52">
        <v>8.1569800000000008</v>
      </c>
      <c r="F7" s="52">
        <v>5.9600299999999997</v>
      </c>
      <c r="G7" s="52">
        <v>9.3713099999999994</v>
      </c>
      <c r="H7" s="52">
        <v>8.01187</v>
      </c>
      <c r="I7" s="52">
        <v>7.1669</v>
      </c>
      <c r="J7" s="52">
        <v>2.73197</v>
      </c>
      <c r="K7" s="52">
        <v>3.70953</v>
      </c>
      <c r="L7" s="52">
        <v>3.61808</v>
      </c>
      <c r="M7" s="52">
        <v>2.60053</v>
      </c>
      <c r="N7" s="52">
        <v>0</v>
      </c>
      <c r="O7" s="52">
        <v>0</v>
      </c>
      <c r="P7" s="53">
        <v>55.240110000000001</v>
      </c>
      <c r="Q7" s="95">
        <v>0.70663096643900003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282</v>
      </c>
    </row>
    <row r="9" spans="1:17" ht="14.4" customHeight="1" x14ac:dyDescent="0.3">
      <c r="A9" s="15" t="s">
        <v>37</v>
      </c>
      <c r="B9" s="51">
        <v>4403.4489457165801</v>
      </c>
      <c r="C9" s="52">
        <v>366.95407880971499</v>
      </c>
      <c r="D9" s="52">
        <v>165.94484000000099</v>
      </c>
      <c r="E9" s="52">
        <v>143.74386000000001</v>
      </c>
      <c r="F9" s="52">
        <v>222.52466000000001</v>
      </c>
      <c r="G9" s="52">
        <v>92.89434</v>
      </c>
      <c r="H9" s="52">
        <v>90.507599999999996</v>
      </c>
      <c r="I9" s="52">
        <v>441.91359</v>
      </c>
      <c r="J9" s="52">
        <v>202.98928000000001</v>
      </c>
      <c r="K9" s="52">
        <v>476.06770999999998</v>
      </c>
      <c r="L9" s="52">
        <v>190.22166000000001</v>
      </c>
      <c r="M9" s="52">
        <v>353.01859999999999</v>
      </c>
      <c r="N9" s="52">
        <v>0</v>
      </c>
      <c r="O9" s="52">
        <v>0</v>
      </c>
      <c r="P9" s="53">
        <v>2379.8261400000001</v>
      </c>
      <c r="Q9" s="95">
        <v>0.64853513761699999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282</v>
      </c>
    </row>
    <row r="11" spans="1:17" ht="14.4" customHeight="1" x14ac:dyDescent="0.3">
      <c r="A11" s="15" t="s">
        <v>39</v>
      </c>
      <c r="B11" s="51">
        <v>129.733234849436</v>
      </c>
      <c r="C11" s="52">
        <v>10.811102904119</v>
      </c>
      <c r="D11" s="52">
        <v>14.826779999999999</v>
      </c>
      <c r="E11" s="52">
        <v>13.942679999999999</v>
      </c>
      <c r="F11" s="52">
        <v>10.87458</v>
      </c>
      <c r="G11" s="52">
        <v>10.86782</v>
      </c>
      <c r="H11" s="52">
        <v>9.8026099999999996</v>
      </c>
      <c r="I11" s="52">
        <v>10.385</v>
      </c>
      <c r="J11" s="52">
        <v>6.1373899999999999</v>
      </c>
      <c r="K11" s="52">
        <v>2.9847199999999998</v>
      </c>
      <c r="L11" s="52">
        <v>8.0205300000000008</v>
      </c>
      <c r="M11" s="52">
        <v>6.2654899999999998</v>
      </c>
      <c r="N11" s="52">
        <v>0</v>
      </c>
      <c r="O11" s="52">
        <v>0</v>
      </c>
      <c r="P11" s="53">
        <v>94.107600000000005</v>
      </c>
      <c r="Q11" s="95">
        <v>0.87047178104400003</v>
      </c>
    </row>
    <row r="12" spans="1:17" ht="14.4" customHeight="1" x14ac:dyDescent="0.3">
      <c r="A12" s="15" t="s">
        <v>40</v>
      </c>
      <c r="B12" s="51">
        <v>10.535080868799</v>
      </c>
      <c r="C12" s="52">
        <v>0.87792340573299998</v>
      </c>
      <c r="D12" s="52">
        <v>0</v>
      </c>
      <c r="E12" s="52">
        <v>11.185499999999999</v>
      </c>
      <c r="F12" s="52">
        <v>5.9499999999999997E-2</v>
      </c>
      <c r="G12" s="52">
        <v>0</v>
      </c>
      <c r="H12" s="52">
        <v>0</v>
      </c>
      <c r="I12" s="52">
        <v>0</v>
      </c>
      <c r="J12" s="52">
        <v>-3.3</v>
      </c>
      <c r="K12" s="52">
        <v>7.2330000000000005E-2</v>
      </c>
      <c r="L12" s="52">
        <v>0</v>
      </c>
      <c r="M12" s="52">
        <v>11.58882</v>
      </c>
      <c r="N12" s="52">
        <v>0</v>
      </c>
      <c r="O12" s="52">
        <v>0</v>
      </c>
      <c r="P12" s="53">
        <v>19.60615</v>
      </c>
      <c r="Q12" s="95">
        <v>2.2332415187880001</v>
      </c>
    </row>
    <row r="13" spans="1:17" ht="14.4" customHeight="1" x14ac:dyDescent="0.3">
      <c r="A13" s="15" t="s">
        <v>41</v>
      </c>
      <c r="B13" s="51">
        <v>21.868244685320999</v>
      </c>
      <c r="C13" s="52">
        <v>1.8223537237759999</v>
      </c>
      <c r="D13" s="52">
        <v>0.95774999999999999</v>
      </c>
      <c r="E13" s="52">
        <v>1.4386300000000001</v>
      </c>
      <c r="F13" s="52">
        <v>1.0442</v>
      </c>
      <c r="G13" s="52">
        <v>1.16232</v>
      </c>
      <c r="H13" s="52">
        <v>0.85938999999999999</v>
      </c>
      <c r="I13" s="52">
        <v>2.1097600000000001</v>
      </c>
      <c r="J13" s="52">
        <v>1.2077800000000001</v>
      </c>
      <c r="K13" s="52">
        <v>3.4515400000000001</v>
      </c>
      <c r="L13" s="52">
        <v>0.34628999999999999</v>
      </c>
      <c r="M13" s="52">
        <v>0.48571999999999999</v>
      </c>
      <c r="N13" s="52">
        <v>0</v>
      </c>
      <c r="O13" s="52">
        <v>0</v>
      </c>
      <c r="P13" s="53">
        <v>13.06338</v>
      </c>
      <c r="Q13" s="95">
        <v>0.71684107369200001</v>
      </c>
    </row>
    <row r="14" spans="1:17" ht="14.4" customHeight="1" x14ac:dyDescent="0.3">
      <c r="A14" s="15" t="s">
        <v>42</v>
      </c>
      <c r="B14" s="51">
        <v>255.98500559919199</v>
      </c>
      <c r="C14" s="52">
        <v>21.332083799932001</v>
      </c>
      <c r="D14" s="52">
        <v>27.599</v>
      </c>
      <c r="E14" s="52">
        <v>22.687999999999999</v>
      </c>
      <c r="F14" s="52">
        <v>20.405000000000001</v>
      </c>
      <c r="G14" s="52">
        <v>19.251000000000001</v>
      </c>
      <c r="H14" s="52">
        <v>16.335999999999999</v>
      </c>
      <c r="I14" s="52">
        <v>15.241</v>
      </c>
      <c r="J14" s="52">
        <v>14.866</v>
      </c>
      <c r="K14" s="52">
        <v>13.5</v>
      </c>
      <c r="L14" s="52">
        <v>11.222</v>
      </c>
      <c r="M14" s="52">
        <v>14.936</v>
      </c>
      <c r="N14" s="52">
        <v>0</v>
      </c>
      <c r="O14" s="52">
        <v>0</v>
      </c>
      <c r="P14" s="53">
        <v>176.04400000000001</v>
      </c>
      <c r="Q14" s="95">
        <v>0.82525458671100005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282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282</v>
      </c>
    </row>
    <row r="17" spans="1:17" ht="14.4" customHeight="1" x14ac:dyDescent="0.3">
      <c r="A17" s="15" t="s">
        <v>45</v>
      </c>
      <c r="B17" s="51">
        <v>679.88707680600999</v>
      </c>
      <c r="C17" s="52">
        <v>56.657256400500003</v>
      </c>
      <c r="D17" s="52">
        <v>0.30734</v>
      </c>
      <c r="E17" s="52">
        <v>5.4595200000000004</v>
      </c>
      <c r="F17" s="52">
        <v>328.25218000000001</v>
      </c>
      <c r="G17" s="52">
        <v>19.89</v>
      </c>
      <c r="H17" s="52">
        <v>7.8643599999999996</v>
      </c>
      <c r="I17" s="52">
        <v>391.80865</v>
      </c>
      <c r="J17" s="52">
        <v>86.751760000000004</v>
      </c>
      <c r="K17" s="52">
        <v>0</v>
      </c>
      <c r="L17" s="52">
        <v>7.6071600000000004</v>
      </c>
      <c r="M17" s="52">
        <v>9.8097899999999996</v>
      </c>
      <c r="N17" s="52">
        <v>0</v>
      </c>
      <c r="O17" s="52">
        <v>0</v>
      </c>
      <c r="P17" s="53">
        <v>857.75076000000001</v>
      </c>
      <c r="Q17" s="95">
        <v>1.5139292201800001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1.6459999999999999</v>
      </c>
      <c r="E18" s="52">
        <v>7.319</v>
      </c>
      <c r="F18" s="52">
        <v>0.13400000000000001</v>
      </c>
      <c r="G18" s="52">
        <v>0.19500000000000001</v>
      </c>
      <c r="H18" s="52">
        <v>7.7709999999999999</v>
      </c>
      <c r="I18" s="52">
        <v>81.781999999999996</v>
      </c>
      <c r="J18" s="52">
        <v>0</v>
      </c>
      <c r="K18" s="52">
        <v>32.444000000000003</v>
      </c>
      <c r="L18" s="52">
        <v>8.1470000000000002</v>
      </c>
      <c r="M18" s="52">
        <v>31.931000000000001</v>
      </c>
      <c r="N18" s="52">
        <v>0</v>
      </c>
      <c r="O18" s="52">
        <v>0</v>
      </c>
      <c r="P18" s="53">
        <v>171.369</v>
      </c>
      <c r="Q18" s="95" t="s">
        <v>282</v>
      </c>
    </row>
    <row r="19" spans="1:17" ht="14.4" customHeight="1" x14ac:dyDescent="0.3">
      <c r="A19" s="15" t="s">
        <v>47</v>
      </c>
      <c r="B19" s="51">
        <v>1402.6011094074199</v>
      </c>
      <c r="C19" s="52">
        <v>116.883425783951</v>
      </c>
      <c r="D19" s="52">
        <v>49.435549999999999</v>
      </c>
      <c r="E19" s="52">
        <v>30.741199999999999</v>
      </c>
      <c r="F19" s="52">
        <v>64.834370000000007</v>
      </c>
      <c r="G19" s="52">
        <v>18.455369999999998</v>
      </c>
      <c r="H19" s="52">
        <v>132.36797999999999</v>
      </c>
      <c r="I19" s="52">
        <v>82.87218</v>
      </c>
      <c r="J19" s="52">
        <v>93.337890000000002</v>
      </c>
      <c r="K19" s="52">
        <v>56.684699999999999</v>
      </c>
      <c r="L19" s="52">
        <v>200.17431999999999</v>
      </c>
      <c r="M19" s="52">
        <v>79.497559999999993</v>
      </c>
      <c r="N19" s="52">
        <v>0</v>
      </c>
      <c r="O19" s="52">
        <v>0</v>
      </c>
      <c r="P19" s="53">
        <v>808.40111999999999</v>
      </c>
      <c r="Q19" s="95">
        <v>0.69163024147999996</v>
      </c>
    </row>
    <row r="20" spans="1:17" ht="14.4" customHeight="1" x14ac:dyDescent="0.3">
      <c r="A20" s="15" t="s">
        <v>48</v>
      </c>
      <c r="B20" s="51">
        <v>15104.0746745999</v>
      </c>
      <c r="C20" s="52">
        <v>1258.67288955</v>
      </c>
      <c r="D20" s="52">
        <v>1178.65635000001</v>
      </c>
      <c r="E20" s="52">
        <v>1148.94849</v>
      </c>
      <c r="F20" s="52">
        <v>1158.2221099999999</v>
      </c>
      <c r="G20" s="52">
        <v>1150.94488</v>
      </c>
      <c r="H20" s="52">
        <v>1160.14229</v>
      </c>
      <c r="I20" s="52">
        <v>1181.43588</v>
      </c>
      <c r="J20" s="52">
        <v>1670.8704</v>
      </c>
      <c r="K20" s="52">
        <v>1029.3871200000001</v>
      </c>
      <c r="L20" s="52">
        <v>1047.9697000000001</v>
      </c>
      <c r="M20" s="52">
        <v>1063.3070600000001</v>
      </c>
      <c r="N20" s="52">
        <v>0</v>
      </c>
      <c r="O20" s="52">
        <v>0</v>
      </c>
      <c r="P20" s="53">
        <v>11789.88428</v>
      </c>
      <c r="Q20" s="95">
        <v>0.93669168358800003</v>
      </c>
    </row>
    <row r="21" spans="1:17" ht="14.4" customHeight="1" x14ac:dyDescent="0.3">
      <c r="A21" s="16" t="s">
        <v>49</v>
      </c>
      <c r="B21" s="51">
        <v>2821.9811064957298</v>
      </c>
      <c r="C21" s="52">
        <v>235.16509220797801</v>
      </c>
      <c r="D21" s="52">
        <v>235.274000000001</v>
      </c>
      <c r="E21" s="52">
        <v>235.274</v>
      </c>
      <c r="F21" s="52">
        <v>235.27099999999999</v>
      </c>
      <c r="G21" s="52">
        <v>235.27099999999999</v>
      </c>
      <c r="H21" s="52">
        <v>235.27099999999999</v>
      </c>
      <c r="I21" s="52">
        <v>235.27099999999999</v>
      </c>
      <c r="J21" s="52">
        <v>173.18199999999999</v>
      </c>
      <c r="K21" s="52">
        <v>171.208</v>
      </c>
      <c r="L21" s="52">
        <v>171.208</v>
      </c>
      <c r="M21" s="52">
        <v>171.208</v>
      </c>
      <c r="N21" s="52">
        <v>0</v>
      </c>
      <c r="O21" s="52">
        <v>0</v>
      </c>
      <c r="P21" s="53">
        <v>2098.4380000000001</v>
      </c>
      <c r="Q21" s="95">
        <v>0.89232546391000001</v>
      </c>
    </row>
    <row r="22" spans="1:17" ht="14.4" customHeight="1" x14ac:dyDescent="0.3">
      <c r="A22" s="15" t="s">
        <v>50</v>
      </c>
      <c r="B22" s="51">
        <v>50</v>
      </c>
      <c r="C22" s="52">
        <v>4.1666666666659999</v>
      </c>
      <c r="D22" s="52">
        <v>0</v>
      </c>
      <c r="E22" s="52">
        <v>5.89</v>
      </c>
      <c r="F22" s="52">
        <v>13.119</v>
      </c>
      <c r="G22" s="52">
        <v>0</v>
      </c>
      <c r="H22" s="52">
        <v>0</v>
      </c>
      <c r="I22" s="52">
        <v>0</v>
      </c>
      <c r="J22" s="52">
        <v>14.03593</v>
      </c>
      <c r="K22" s="52">
        <v>23.058</v>
      </c>
      <c r="L22" s="52">
        <v>0</v>
      </c>
      <c r="M22" s="52">
        <v>0</v>
      </c>
      <c r="N22" s="52">
        <v>0</v>
      </c>
      <c r="O22" s="52">
        <v>0</v>
      </c>
      <c r="P22" s="53">
        <v>56.102930000000001</v>
      </c>
      <c r="Q22" s="95">
        <v>1.3464703200000001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282</v>
      </c>
    </row>
    <row r="24" spans="1:17" ht="14.4" customHeight="1" x14ac:dyDescent="0.3">
      <c r="A24" s="16" t="s">
        <v>52</v>
      </c>
      <c r="B24" s="51">
        <v>-3.6379788070917101E-12</v>
      </c>
      <c r="C24" s="52">
        <v>-4.5474735088646402E-13</v>
      </c>
      <c r="D24" s="52">
        <v>7.11761</v>
      </c>
      <c r="E24" s="52">
        <v>16.431039999999999</v>
      </c>
      <c r="F24" s="52">
        <v>26.946300000000001</v>
      </c>
      <c r="G24" s="52">
        <v>2.9991500000000002</v>
      </c>
      <c r="H24" s="52">
        <v>6.6178199999989999</v>
      </c>
      <c r="I24" s="52">
        <v>16.035119999999001</v>
      </c>
      <c r="J24" s="52">
        <v>0.382689999999</v>
      </c>
      <c r="K24" s="52">
        <v>22.764959999999999</v>
      </c>
      <c r="L24" s="52">
        <v>13.485599999999</v>
      </c>
      <c r="M24" s="52">
        <v>32.071119999998999</v>
      </c>
      <c r="N24" s="52">
        <v>0</v>
      </c>
      <c r="O24" s="52">
        <v>0</v>
      </c>
      <c r="P24" s="53">
        <v>144.85140999999899</v>
      </c>
      <c r="Q24" s="95"/>
    </row>
    <row r="25" spans="1:17" ht="14.4" customHeight="1" x14ac:dyDescent="0.3">
      <c r="A25" s="17" t="s">
        <v>53</v>
      </c>
      <c r="B25" s="54">
        <v>24973.923178545301</v>
      </c>
      <c r="C25" s="55">
        <v>2081.1602648787698</v>
      </c>
      <c r="D25" s="55">
        <v>1685.67813000001</v>
      </c>
      <c r="E25" s="55">
        <v>1651.2189000000001</v>
      </c>
      <c r="F25" s="55">
        <v>2087.6469299999999</v>
      </c>
      <c r="G25" s="55">
        <v>1561.3021900000001</v>
      </c>
      <c r="H25" s="55">
        <v>1675.5519200000001</v>
      </c>
      <c r="I25" s="55">
        <v>2466.02108</v>
      </c>
      <c r="J25" s="55">
        <v>2263.1930900000002</v>
      </c>
      <c r="K25" s="55">
        <v>1835.3326099999999</v>
      </c>
      <c r="L25" s="55">
        <v>1662.02034</v>
      </c>
      <c r="M25" s="55">
        <v>1776.7196899999999</v>
      </c>
      <c r="N25" s="55">
        <v>0</v>
      </c>
      <c r="O25" s="55">
        <v>0</v>
      </c>
      <c r="P25" s="56">
        <v>18664.684880000001</v>
      </c>
      <c r="Q25" s="96">
        <v>0.89684034406099999</v>
      </c>
    </row>
    <row r="26" spans="1:17" ht="14.4" customHeight="1" x14ac:dyDescent="0.3">
      <c r="A26" s="15" t="s">
        <v>54</v>
      </c>
      <c r="B26" s="51">
        <v>2267.0007088176899</v>
      </c>
      <c r="C26" s="52">
        <v>188.91672573480801</v>
      </c>
      <c r="D26" s="52">
        <v>176.15778</v>
      </c>
      <c r="E26" s="52">
        <v>162.64164</v>
      </c>
      <c r="F26" s="52">
        <v>173.26581999999999</v>
      </c>
      <c r="G26" s="52">
        <v>163.28993</v>
      </c>
      <c r="H26" s="52">
        <v>170.88991999999999</v>
      </c>
      <c r="I26" s="52">
        <v>150.76580000000001</v>
      </c>
      <c r="J26" s="52">
        <v>273.33467000000002</v>
      </c>
      <c r="K26" s="52">
        <v>136.70443</v>
      </c>
      <c r="L26" s="52">
        <v>148.1095</v>
      </c>
      <c r="M26" s="52">
        <v>175.92889</v>
      </c>
      <c r="N26" s="52">
        <v>0</v>
      </c>
      <c r="O26" s="52">
        <v>0</v>
      </c>
      <c r="P26" s="53">
        <v>1731.0883799999999</v>
      </c>
      <c r="Q26" s="95">
        <v>0.91632351411199997</v>
      </c>
    </row>
    <row r="27" spans="1:17" ht="14.4" customHeight="1" x14ac:dyDescent="0.3">
      <c r="A27" s="18" t="s">
        <v>55</v>
      </c>
      <c r="B27" s="54">
        <v>27240.923887362998</v>
      </c>
      <c r="C27" s="55">
        <v>2270.0769906135802</v>
      </c>
      <c r="D27" s="55">
        <v>1861.83591000001</v>
      </c>
      <c r="E27" s="55">
        <v>1813.8605399999999</v>
      </c>
      <c r="F27" s="55">
        <v>2260.91275</v>
      </c>
      <c r="G27" s="55">
        <v>1724.59212</v>
      </c>
      <c r="H27" s="55">
        <v>1846.44184</v>
      </c>
      <c r="I27" s="55">
        <v>2616.7868800000001</v>
      </c>
      <c r="J27" s="55">
        <v>2536.5277599999999</v>
      </c>
      <c r="K27" s="55">
        <v>1972.0370399999999</v>
      </c>
      <c r="L27" s="55">
        <v>1810.1298400000001</v>
      </c>
      <c r="M27" s="55">
        <v>1952.64858</v>
      </c>
      <c r="N27" s="55">
        <v>0</v>
      </c>
      <c r="O27" s="55">
        <v>0</v>
      </c>
      <c r="P27" s="56">
        <v>20395.773260000002</v>
      </c>
      <c r="Q27" s="96">
        <v>0.89846174135599999</v>
      </c>
    </row>
    <row r="28" spans="1:17" ht="14.4" customHeight="1" x14ac:dyDescent="0.3">
      <c r="A28" s="16" t="s">
        <v>56</v>
      </c>
      <c r="B28" s="51">
        <v>523.84315454924194</v>
      </c>
      <c r="C28" s="52">
        <v>43.653596212436</v>
      </c>
      <c r="D28" s="52">
        <v>50.317900000000002</v>
      </c>
      <c r="E28" s="52">
        <v>50.73592</v>
      </c>
      <c r="F28" s="52">
        <v>74.876450000000006</v>
      </c>
      <c r="G28" s="52">
        <v>37.687730000000002</v>
      </c>
      <c r="H28" s="52">
        <v>84.457599999999999</v>
      </c>
      <c r="I28" s="52">
        <v>48.728870000000001</v>
      </c>
      <c r="J28" s="52">
        <v>20.721409999999999</v>
      </c>
      <c r="K28" s="52">
        <v>2.4923000000000002</v>
      </c>
      <c r="L28" s="52">
        <v>3.5999999999999997E-2</v>
      </c>
      <c r="M28" s="52">
        <v>0</v>
      </c>
      <c r="N28" s="52">
        <v>0</v>
      </c>
      <c r="O28" s="52">
        <v>0</v>
      </c>
      <c r="P28" s="53">
        <v>370.05417999999997</v>
      </c>
      <c r="Q28" s="95">
        <v>0.84770605885200001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282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5.89</v>
      </c>
      <c r="F31" s="58">
        <v>13.119</v>
      </c>
      <c r="G31" s="58">
        <v>0</v>
      </c>
      <c r="H31" s="58">
        <v>0</v>
      </c>
      <c r="I31" s="58">
        <v>0</v>
      </c>
      <c r="J31" s="58">
        <v>0</v>
      </c>
      <c r="K31" s="58">
        <v>-13.119</v>
      </c>
      <c r="L31" s="58">
        <v>0</v>
      </c>
      <c r="M31" s="58">
        <v>0</v>
      </c>
      <c r="N31" s="58">
        <v>0</v>
      </c>
      <c r="O31" s="58">
        <v>0</v>
      </c>
      <c r="P31" s="59">
        <v>5.89</v>
      </c>
      <c r="Q31" s="97" t="s">
        <v>282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184</v>
      </c>
      <c r="G4" s="346" t="s">
        <v>64</v>
      </c>
      <c r="H4" s="141" t="s">
        <v>143</v>
      </c>
      <c r="I4" s="344" t="s">
        <v>65</v>
      </c>
      <c r="J4" s="346" t="s">
        <v>186</v>
      </c>
      <c r="K4" s="347" t="s">
        <v>187</v>
      </c>
    </row>
    <row r="5" spans="1:11" ht="42" thickBot="1" x14ac:dyDescent="0.35">
      <c r="A5" s="78"/>
      <c r="B5" s="24" t="s">
        <v>180</v>
      </c>
      <c r="C5" s="25" t="s">
        <v>181</v>
      </c>
      <c r="D5" s="26" t="s">
        <v>182</v>
      </c>
      <c r="E5" s="26" t="s">
        <v>183</v>
      </c>
      <c r="F5" s="345"/>
      <c r="G5" s="345"/>
      <c r="H5" s="25" t="s">
        <v>185</v>
      </c>
      <c r="I5" s="345"/>
      <c r="J5" s="345"/>
      <c r="K5" s="348"/>
    </row>
    <row r="6" spans="1:11" ht="14.4" customHeight="1" thickBot="1" x14ac:dyDescent="0.35">
      <c r="A6" s="435" t="s">
        <v>284</v>
      </c>
      <c r="B6" s="417">
        <v>20218.195616092202</v>
      </c>
      <c r="C6" s="417">
        <v>23207.29825</v>
      </c>
      <c r="D6" s="418">
        <v>2989.1026339078298</v>
      </c>
      <c r="E6" s="419">
        <v>1.147842205638</v>
      </c>
      <c r="F6" s="417">
        <v>24973.923178545301</v>
      </c>
      <c r="G6" s="418">
        <v>20811.602648787699</v>
      </c>
      <c r="H6" s="420">
        <v>1776.7196899999999</v>
      </c>
      <c r="I6" s="417">
        <v>18664.684880000001</v>
      </c>
      <c r="J6" s="418">
        <v>-2146.91776878771</v>
      </c>
      <c r="K6" s="421">
        <v>0.74736695338400005</v>
      </c>
    </row>
    <row r="7" spans="1:11" ht="14.4" customHeight="1" thickBot="1" x14ac:dyDescent="0.35">
      <c r="A7" s="436" t="s">
        <v>285</v>
      </c>
      <c r="B7" s="417">
        <v>2729.5379946778899</v>
      </c>
      <c r="C7" s="417">
        <v>2908.36589</v>
      </c>
      <c r="D7" s="418">
        <v>178.82789532211299</v>
      </c>
      <c r="E7" s="419">
        <v>1.06551581098</v>
      </c>
      <c r="F7" s="417">
        <v>4915.3792112361598</v>
      </c>
      <c r="G7" s="418">
        <v>4096.1493426968</v>
      </c>
      <c r="H7" s="420">
        <v>388.89418000000001</v>
      </c>
      <c r="I7" s="417">
        <v>2737.8841699999998</v>
      </c>
      <c r="J7" s="418">
        <v>-1358.2651726967999</v>
      </c>
      <c r="K7" s="421">
        <v>0.55700365166900001</v>
      </c>
    </row>
    <row r="8" spans="1:11" ht="14.4" customHeight="1" thickBot="1" x14ac:dyDescent="0.35">
      <c r="A8" s="437" t="s">
        <v>286</v>
      </c>
      <c r="B8" s="417">
        <v>2469.9816061598499</v>
      </c>
      <c r="C8" s="417">
        <v>2654.9018900000001</v>
      </c>
      <c r="D8" s="418">
        <v>184.92028384014901</v>
      </c>
      <c r="E8" s="419">
        <v>1.074867069203</v>
      </c>
      <c r="F8" s="417">
        <v>4659.3942056369697</v>
      </c>
      <c r="G8" s="418">
        <v>3882.8285046974802</v>
      </c>
      <c r="H8" s="420">
        <v>373.95818000000003</v>
      </c>
      <c r="I8" s="417">
        <v>2561.8401699999999</v>
      </c>
      <c r="J8" s="418">
        <v>-1320.98833469747</v>
      </c>
      <c r="K8" s="421">
        <v>0.54982258571300002</v>
      </c>
    </row>
    <row r="9" spans="1:11" ht="14.4" customHeight="1" thickBot="1" x14ac:dyDescent="0.35">
      <c r="A9" s="438" t="s">
        <v>287</v>
      </c>
      <c r="B9" s="422">
        <v>0</v>
      </c>
      <c r="C9" s="422">
        <v>2.8600000000000001E-3</v>
      </c>
      <c r="D9" s="423">
        <v>2.8600000000000001E-3</v>
      </c>
      <c r="E9" s="424" t="s">
        <v>288</v>
      </c>
      <c r="F9" s="422">
        <v>0</v>
      </c>
      <c r="G9" s="423">
        <v>0</v>
      </c>
      <c r="H9" s="425">
        <v>-9.7999999999999997E-4</v>
      </c>
      <c r="I9" s="422">
        <v>-3.2100000000000002E-3</v>
      </c>
      <c r="J9" s="423">
        <v>-3.2100000000000002E-3</v>
      </c>
      <c r="K9" s="426" t="s">
        <v>282</v>
      </c>
    </row>
    <row r="10" spans="1:11" ht="14.4" customHeight="1" thickBot="1" x14ac:dyDescent="0.35">
      <c r="A10" s="439" t="s">
        <v>289</v>
      </c>
      <c r="B10" s="417">
        <v>0</v>
      </c>
      <c r="C10" s="417">
        <v>2.8600000000000001E-3</v>
      </c>
      <c r="D10" s="418">
        <v>2.8600000000000001E-3</v>
      </c>
      <c r="E10" s="427" t="s">
        <v>288</v>
      </c>
      <c r="F10" s="417">
        <v>0</v>
      </c>
      <c r="G10" s="418">
        <v>0</v>
      </c>
      <c r="H10" s="420">
        <v>-9.7999999999999997E-4</v>
      </c>
      <c r="I10" s="417">
        <v>-3.2100000000000002E-3</v>
      </c>
      <c r="J10" s="418">
        <v>-3.2100000000000002E-3</v>
      </c>
      <c r="K10" s="428" t="s">
        <v>282</v>
      </c>
    </row>
    <row r="11" spans="1:11" ht="14.4" customHeight="1" thickBot="1" x14ac:dyDescent="0.35">
      <c r="A11" s="438" t="s">
        <v>290</v>
      </c>
      <c r="B11" s="422">
        <v>88.444601140076998</v>
      </c>
      <c r="C11" s="422">
        <v>94.999160000000003</v>
      </c>
      <c r="D11" s="423">
        <v>6.5545588599220004</v>
      </c>
      <c r="E11" s="429">
        <v>1.0741092025450001</v>
      </c>
      <c r="F11" s="422">
        <v>93.808699516833002</v>
      </c>
      <c r="G11" s="423">
        <v>78.173916264027</v>
      </c>
      <c r="H11" s="425">
        <v>2.60053</v>
      </c>
      <c r="I11" s="422">
        <v>55.240110000000001</v>
      </c>
      <c r="J11" s="423">
        <v>-22.933806264027002</v>
      </c>
      <c r="K11" s="430">
        <v>0.58885913869899997</v>
      </c>
    </row>
    <row r="12" spans="1:11" ht="14.4" customHeight="1" thickBot="1" x14ac:dyDescent="0.35">
      <c r="A12" s="439" t="s">
        <v>291</v>
      </c>
      <c r="B12" s="417">
        <v>85.999838105546999</v>
      </c>
      <c r="C12" s="417">
        <v>88.754490000000004</v>
      </c>
      <c r="D12" s="418">
        <v>2.754651894452</v>
      </c>
      <c r="E12" s="419">
        <v>1.0320308962789999</v>
      </c>
      <c r="F12" s="417">
        <v>87.821719923201996</v>
      </c>
      <c r="G12" s="418">
        <v>73.184766602668006</v>
      </c>
      <c r="H12" s="420">
        <v>2.60053</v>
      </c>
      <c r="I12" s="417">
        <v>53.468670000000003</v>
      </c>
      <c r="J12" s="418">
        <v>-19.716096602667999</v>
      </c>
      <c r="K12" s="421">
        <v>0.60883196146399998</v>
      </c>
    </row>
    <row r="13" spans="1:11" ht="14.4" customHeight="1" thickBot="1" x14ac:dyDescent="0.35">
      <c r="A13" s="439" t="s">
        <v>292</v>
      </c>
      <c r="B13" s="417">
        <v>0.39764808784900002</v>
      </c>
      <c r="C13" s="417">
        <v>0.22677</v>
      </c>
      <c r="D13" s="418">
        <v>-0.17087808784899999</v>
      </c>
      <c r="E13" s="419">
        <v>0.57027811003999995</v>
      </c>
      <c r="F13" s="417">
        <v>0.22952717267</v>
      </c>
      <c r="G13" s="418">
        <v>0.19127264389199999</v>
      </c>
      <c r="H13" s="420">
        <v>0</v>
      </c>
      <c r="I13" s="417">
        <v>0</v>
      </c>
      <c r="J13" s="418">
        <v>-0.19127264389199999</v>
      </c>
      <c r="K13" s="421">
        <v>0</v>
      </c>
    </row>
    <row r="14" spans="1:11" ht="14.4" customHeight="1" thickBot="1" x14ac:dyDescent="0.35">
      <c r="A14" s="439" t="s">
        <v>293</v>
      </c>
      <c r="B14" s="417">
        <v>2.0471149466790002</v>
      </c>
      <c r="C14" s="417">
        <v>6.0179</v>
      </c>
      <c r="D14" s="418">
        <v>3.9707850533200002</v>
      </c>
      <c r="E14" s="419">
        <v>2.9396981394520001</v>
      </c>
      <c r="F14" s="417">
        <v>5.7574524209589999</v>
      </c>
      <c r="G14" s="418">
        <v>4.7978770174659999</v>
      </c>
      <c r="H14" s="420">
        <v>0</v>
      </c>
      <c r="I14" s="417">
        <v>1.7714399999999999</v>
      </c>
      <c r="J14" s="418">
        <v>-3.0264370174659998</v>
      </c>
      <c r="K14" s="421">
        <v>0.30767774885100002</v>
      </c>
    </row>
    <row r="15" spans="1:11" ht="14.4" customHeight="1" thickBot="1" x14ac:dyDescent="0.35">
      <c r="A15" s="438" t="s">
        <v>294</v>
      </c>
      <c r="B15" s="422">
        <v>2223.07814333942</v>
      </c>
      <c r="C15" s="422">
        <v>2401.4325800000001</v>
      </c>
      <c r="D15" s="423">
        <v>178.354436660587</v>
      </c>
      <c r="E15" s="429">
        <v>1.0802285952899999</v>
      </c>
      <c r="F15" s="422">
        <v>4403.4489457165801</v>
      </c>
      <c r="G15" s="423">
        <v>3669.5407880971502</v>
      </c>
      <c r="H15" s="425">
        <v>353.01859999999999</v>
      </c>
      <c r="I15" s="422">
        <v>2379.8261400000001</v>
      </c>
      <c r="J15" s="423">
        <v>-1289.7146480971501</v>
      </c>
      <c r="K15" s="430">
        <v>0.54044594801400003</v>
      </c>
    </row>
    <row r="16" spans="1:11" ht="14.4" customHeight="1" thickBot="1" x14ac:dyDescent="0.35">
      <c r="A16" s="439" t="s">
        <v>295</v>
      </c>
      <c r="B16" s="417">
        <v>1881.58167284659</v>
      </c>
      <c r="C16" s="417">
        <v>2117.59485</v>
      </c>
      <c r="D16" s="418">
        <v>236.01317715341</v>
      </c>
      <c r="E16" s="419">
        <v>1.1254333949769999</v>
      </c>
      <c r="F16" s="417">
        <v>3917.8563265389198</v>
      </c>
      <c r="G16" s="418">
        <v>3264.8802721157599</v>
      </c>
      <c r="H16" s="420">
        <v>296.88150000000002</v>
      </c>
      <c r="I16" s="417">
        <v>2068.58304</v>
      </c>
      <c r="J16" s="418">
        <v>-1196.2972321157599</v>
      </c>
      <c r="K16" s="421">
        <v>0.52798848849699997</v>
      </c>
    </row>
    <row r="17" spans="1:11" ht="14.4" customHeight="1" thickBot="1" x14ac:dyDescent="0.35">
      <c r="A17" s="439" t="s">
        <v>296</v>
      </c>
      <c r="B17" s="417">
        <v>101.80173990303101</v>
      </c>
      <c r="C17" s="417">
        <v>94.560779999999994</v>
      </c>
      <c r="D17" s="418">
        <v>-7.2409599030310003</v>
      </c>
      <c r="E17" s="419">
        <v>0.92887194354500002</v>
      </c>
      <c r="F17" s="417">
        <v>122.889438850548</v>
      </c>
      <c r="G17" s="418">
        <v>102.40786570879</v>
      </c>
      <c r="H17" s="420">
        <v>20.24605</v>
      </c>
      <c r="I17" s="417">
        <v>139.51705999999999</v>
      </c>
      <c r="J17" s="418">
        <v>37.109194291209</v>
      </c>
      <c r="K17" s="421">
        <v>1.135305534022</v>
      </c>
    </row>
    <row r="18" spans="1:11" ht="14.4" customHeight="1" thickBot="1" x14ac:dyDescent="0.35">
      <c r="A18" s="439" t="s">
        <v>297</v>
      </c>
      <c r="B18" s="417">
        <v>47.244154737792002</v>
      </c>
      <c r="C18" s="417">
        <v>23.70346</v>
      </c>
      <c r="D18" s="418">
        <v>-23.540694737791998</v>
      </c>
      <c r="E18" s="419">
        <v>0.50172259682800002</v>
      </c>
      <c r="F18" s="417">
        <v>29.757362349459999</v>
      </c>
      <c r="G18" s="418">
        <v>24.797801957882999</v>
      </c>
      <c r="H18" s="420">
        <v>0.61251999999999995</v>
      </c>
      <c r="I18" s="417">
        <v>9.8120799999999999</v>
      </c>
      <c r="J18" s="418">
        <v>-14.985721957882999</v>
      </c>
      <c r="K18" s="421">
        <v>0.32973621400800002</v>
      </c>
    </row>
    <row r="19" spans="1:11" ht="14.4" customHeight="1" thickBot="1" x14ac:dyDescent="0.35">
      <c r="A19" s="439" t="s">
        <v>298</v>
      </c>
      <c r="B19" s="417">
        <v>159.42202992537099</v>
      </c>
      <c r="C19" s="417">
        <v>135.62766999999999</v>
      </c>
      <c r="D19" s="418">
        <v>-23.794359925369999</v>
      </c>
      <c r="E19" s="419">
        <v>0.85074609866299999</v>
      </c>
      <c r="F19" s="417">
        <v>285.41284547706698</v>
      </c>
      <c r="G19" s="418">
        <v>237.84403789755601</v>
      </c>
      <c r="H19" s="420">
        <v>33.863529999999997</v>
      </c>
      <c r="I19" s="417">
        <v>145.72569999999999</v>
      </c>
      <c r="J19" s="418">
        <v>-92.118337897554994</v>
      </c>
      <c r="K19" s="421">
        <v>0.51057863130299996</v>
      </c>
    </row>
    <row r="20" spans="1:11" ht="14.4" customHeight="1" thickBot="1" x14ac:dyDescent="0.35">
      <c r="A20" s="439" t="s">
        <v>299</v>
      </c>
      <c r="B20" s="417">
        <v>0</v>
      </c>
      <c r="C20" s="417">
        <v>0</v>
      </c>
      <c r="D20" s="418">
        <v>0</v>
      </c>
      <c r="E20" s="427" t="s">
        <v>282</v>
      </c>
      <c r="F20" s="417">
        <v>0</v>
      </c>
      <c r="G20" s="418">
        <v>0</v>
      </c>
      <c r="H20" s="420">
        <v>0</v>
      </c>
      <c r="I20" s="417">
        <v>8.1699999999999995E-2</v>
      </c>
      <c r="J20" s="418">
        <v>8.1699999999999995E-2</v>
      </c>
      <c r="K20" s="428" t="s">
        <v>288</v>
      </c>
    </row>
    <row r="21" spans="1:11" ht="14.4" customHeight="1" thickBot="1" x14ac:dyDescent="0.35">
      <c r="A21" s="439" t="s">
        <v>300</v>
      </c>
      <c r="B21" s="417">
        <v>21.802429111466999</v>
      </c>
      <c r="C21" s="417">
        <v>14.00778</v>
      </c>
      <c r="D21" s="418">
        <v>-7.7946491114669998</v>
      </c>
      <c r="E21" s="419">
        <v>0.64248712509799999</v>
      </c>
      <c r="F21" s="417">
        <v>16.369401562176002</v>
      </c>
      <c r="G21" s="418">
        <v>13.64116796848</v>
      </c>
      <c r="H21" s="420">
        <v>0.55500000000000005</v>
      </c>
      <c r="I21" s="417">
        <v>5.8433200000000003</v>
      </c>
      <c r="J21" s="418">
        <v>-7.7978479684800002</v>
      </c>
      <c r="K21" s="421">
        <v>0.35696601233699998</v>
      </c>
    </row>
    <row r="22" spans="1:11" ht="14.4" customHeight="1" thickBot="1" x14ac:dyDescent="0.35">
      <c r="A22" s="439" t="s">
        <v>301</v>
      </c>
      <c r="B22" s="417">
        <v>11.226116815159999</v>
      </c>
      <c r="C22" s="417">
        <v>15.938040000000001</v>
      </c>
      <c r="D22" s="418">
        <v>4.7119231848389997</v>
      </c>
      <c r="E22" s="419">
        <v>1.4197286793299999</v>
      </c>
      <c r="F22" s="417">
        <v>31.163570938414001</v>
      </c>
      <c r="G22" s="418">
        <v>25.969642448678002</v>
      </c>
      <c r="H22" s="420">
        <v>0.86</v>
      </c>
      <c r="I22" s="417">
        <v>10.26324</v>
      </c>
      <c r="J22" s="418">
        <v>-15.706402448678</v>
      </c>
      <c r="K22" s="421">
        <v>0.32933453038100002</v>
      </c>
    </row>
    <row r="23" spans="1:11" ht="14.4" customHeight="1" thickBot="1" x14ac:dyDescent="0.35">
      <c r="A23" s="438" t="s">
        <v>302</v>
      </c>
      <c r="B23" s="422">
        <v>121.43684975246001</v>
      </c>
      <c r="C23" s="422">
        <v>124.56731000000001</v>
      </c>
      <c r="D23" s="423">
        <v>3.1304602475399999</v>
      </c>
      <c r="E23" s="429">
        <v>1.0257785034269999</v>
      </c>
      <c r="F23" s="422">
        <v>129.733234849436</v>
      </c>
      <c r="G23" s="423">
        <v>108.11102904119601</v>
      </c>
      <c r="H23" s="425">
        <v>6.2654899999999998</v>
      </c>
      <c r="I23" s="422">
        <v>94.107600000000005</v>
      </c>
      <c r="J23" s="423">
        <v>-14.003429041196</v>
      </c>
      <c r="K23" s="430">
        <v>0.72539315087</v>
      </c>
    </row>
    <row r="24" spans="1:11" ht="14.4" customHeight="1" thickBot="1" x14ac:dyDescent="0.35">
      <c r="A24" s="439" t="s">
        <v>303</v>
      </c>
      <c r="B24" s="417">
        <v>42.001901266691</v>
      </c>
      <c r="C24" s="417">
        <v>2.0089999999999999</v>
      </c>
      <c r="D24" s="418">
        <v>-39.992901266691</v>
      </c>
      <c r="E24" s="419">
        <v>4.7831168099000003E-2</v>
      </c>
      <c r="F24" s="417">
        <v>2.318597316405</v>
      </c>
      <c r="G24" s="418">
        <v>1.9321644303379999</v>
      </c>
      <c r="H24" s="420">
        <v>0</v>
      </c>
      <c r="I24" s="417">
        <v>1.46007</v>
      </c>
      <c r="J24" s="418">
        <v>-0.47209443033800003</v>
      </c>
      <c r="K24" s="421">
        <v>0.62972124985599998</v>
      </c>
    </row>
    <row r="25" spans="1:11" ht="14.4" customHeight="1" thickBot="1" x14ac:dyDescent="0.35">
      <c r="A25" s="439" t="s">
        <v>304</v>
      </c>
      <c r="B25" s="417">
        <v>2.2382350860289999</v>
      </c>
      <c r="C25" s="417">
        <v>3.22601</v>
      </c>
      <c r="D25" s="418">
        <v>0.98777491396999995</v>
      </c>
      <c r="E25" s="419">
        <v>1.4413186622509999</v>
      </c>
      <c r="F25" s="417">
        <v>3.247166154326</v>
      </c>
      <c r="G25" s="418">
        <v>2.7059717952720002</v>
      </c>
      <c r="H25" s="420">
        <v>0.15756000000000001</v>
      </c>
      <c r="I25" s="417">
        <v>2.43214</v>
      </c>
      <c r="J25" s="418">
        <v>-0.27383179527200002</v>
      </c>
      <c r="K25" s="421">
        <v>0.74900386503399996</v>
      </c>
    </row>
    <row r="26" spans="1:11" ht="14.4" customHeight="1" thickBot="1" x14ac:dyDescent="0.35">
      <c r="A26" s="439" t="s">
        <v>305</v>
      </c>
      <c r="B26" s="417">
        <v>8.0559604235559998</v>
      </c>
      <c r="C26" s="417">
        <v>7.29026</v>
      </c>
      <c r="D26" s="418">
        <v>-0.76570042355599999</v>
      </c>
      <c r="E26" s="419">
        <v>0.90495231067399995</v>
      </c>
      <c r="F26" s="417">
        <v>7.4991124676799998</v>
      </c>
      <c r="G26" s="418">
        <v>6.2492603897330001</v>
      </c>
      <c r="H26" s="420">
        <v>0.61653999999999998</v>
      </c>
      <c r="I26" s="417">
        <v>8.42056</v>
      </c>
      <c r="J26" s="418">
        <v>2.1712996102659998</v>
      </c>
      <c r="K26" s="421">
        <v>1.1228742116199999</v>
      </c>
    </row>
    <row r="27" spans="1:11" ht="14.4" customHeight="1" thickBot="1" x14ac:dyDescent="0.35">
      <c r="A27" s="439" t="s">
        <v>306</v>
      </c>
      <c r="B27" s="417">
        <v>40.663497180324001</v>
      </c>
      <c r="C27" s="417">
        <v>35.465949999999999</v>
      </c>
      <c r="D27" s="418">
        <v>-5.1975471803240003</v>
      </c>
      <c r="E27" s="419">
        <v>0.87218150083599999</v>
      </c>
      <c r="F27" s="417">
        <v>38.923525075736002</v>
      </c>
      <c r="G27" s="418">
        <v>32.436270896446999</v>
      </c>
      <c r="H27" s="420">
        <v>1.3702799999999999</v>
      </c>
      <c r="I27" s="417">
        <v>22.668790000000001</v>
      </c>
      <c r="J27" s="418">
        <v>-9.7674808964469992</v>
      </c>
      <c r="K27" s="421">
        <v>0.58239303752399996</v>
      </c>
    </row>
    <row r="28" spans="1:11" ht="14.4" customHeight="1" thickBot="1" x14ac:dyDescent="0.35">
      <c r="A28" s="439" t="s">
        <v>307</v>
      </c>
      <c r="B28" s="417">
        <v>5.611225015024</v>
      </c>
      <c r="C28" s="417">
        <v>1.34114</v>
      </c>
      <c r="D28" s="418">
        <v>-4.2700850150239997</v>
      </c>
      <c r="E28" s="419">
        <v>0.23901019766699999</v>
      </c>
      <c r="F28" s="417">
        <v>2.9997569216720001</v>
      </c>
      <c r="G28" s="418">
        <v>2.4997974347260001</v>
      </c>
      <c r="H28" s="420">
        <v>0</v>
      </c>
      <c r="I28" s="417">
        <v>0.58140000000000003</v>
      </c>
      <c r="J28" s="418">
        <v>-1.918397434726</v>
      </c>
      <c r="K28" s="421">
        <v>0.193815704132</v>
      </c>
    </row>
    <row r="29" spans="1:11" ht="14.4" customHeight="1" thickBot="1" x14ac:dyDescent="0.35">
      <c r="A29" s="439" t="s">
        <v>308</v>
      </c>
      <c r="B29" s="417">
        <v>0</v>
      </c>
      <c r="C29" s="417">
        <v>1.95E-2</v>
      </c>
      <c r="D29" s="418">
        <v>1.95E-2</v>
      </c>
      <c r="E29" s="427" t="s">
        <v>288</v>
      </c>
      <c r="F29" s="417">
        <v>3.3862470025999999E-2</v>
      </c>
      <c r="G29" s="418">
        <v>2.8218725021999999E-2</v>
      </c>
      <c r="H29" s="420">
        <v>0</v>
      </c>
      <c r="I29" s="417">
        <v>0</v>
      </c>
      <c r="J29" s="418">
        <v>-2.8218725021999999E-2</v>
      </c>
      <c r="K29" s="421">
        <v>0</v>
      </c>
    </row>
    <row r="30" spans="1:11" ht="14.4" customHeight="1" thickBot="1" x14ac:dyDescent="0.35">
      <c r="A30" s="439" t="s">
        <v>309</v>
      </c>
      <c r="B30" s="417">
        <v>3.9539959664E-2</v>
      </c>
      <c r="C30" s="417">
        <v>0.13339000000000001</v>
      </c>
      <c r="D30" s="418">
        <v>9.3850040334999996E-2</v>
      </c>
      <c r="E30" s="419">
        <v>3.3735492178580002</v>
      </c>
      <c r="F30" s="417">
        <v>7.4461075476000005E-2</v>
      </c>
      <c r="G30" s="418">
        <v>6.2050896229999999E-2</v>
      </c>
      <c r="H30" s="420">
        <v>0</v>
      </c>
      <c r="I30" s="417">
        <v>5.2979999999999999E-2</v>
      </c>
      <c r="J30" s="418">
        <v>-9.0708962300000001E-3</v>
      </c>
      <c r="K30" s="421">
        <v>0.711512688492</v>
      </c>
    </row>
    <row r="31" spans="1:11" ht="14.4" customHeight="1" thickBot="1" x14ac:dyDescent="0.35">
      <c r="A31" s="439" t="s">
        <v>310</v>
      </c>
      <c r="B31" s="417">
        <v>1.3603005507629999</v>
      </c>
      <c r="C31" s="417">
        <v>0.87119999999999997</v>
      </c>
      <c r="D31" s="418">
        <v>-0.48910055076300002</v>
      </c>
      <c r="E31" s="419">
        <v>0.64044670092199996</v>
      </c>
      <c r="F31" s="417">
        <v>0.89250420355500004</v>
      </c>
      <c r="G31" s="418">
        <v>0.74375350296300002</v>
      </c>
      <c r="H31" s="420">
        <v>0</v>
      </c>
      <c r="I31" s="417">
        <v>0</v>
      </c>
      <c r="J31" s="418">
        <v>-0.74375350296300002</v>
      </c>
      <c r="K31" s="421">
        <v>0</v>
      </c>
    </row>
    <row r="32" spans="1:11" ht="14.4" customHeight="1" thickBot="1" x14ac:dyDescent="0.35">
      <c r="A32" s="439" t="s">
        <v>311</v>
      </c>
      <c r="B32" s="417">
        <v>21.466190270405001</v>
      </c>
      <c r="C32" s="417">
        <v>38.219630000000002</v>
      </c>
      <c r="D32" s="418">
        <v>16.753439729594</v>
      </c>
      <c r="E32" s="419">
        <v>1.78045705915</v>
      </c>
      <c r="F32" s="417">
        <v>42.733019277259999</v>
      </c>
      <c r="G32" s="418">
        <v>35.610849397716997</v>
      </c>
      <c r="H32" s="420">
        <v>1.0648</v>
      </c>
      <c r="I32" s="417">
        <v>29.154119999999999</v>
      </c>
      <c r="J32" s="418">
        <v>-6.4567293977169999</v>
      </c>
      <c r="K32" s="421">
        <v>0.68223871126000002</v>
      </c>
    </row>
    <row r="33" spans="1:11" ht="14.4" customHeight="1" thickBot="1" x14ac:dyDescent="0.35">
      <c r="A33" s="439" t="s">
        <v>312</v>
      </c>
      <c r="B33" s="417">
        <v>0</v>
      </c>
      <c r="C33" s="417">
        <v>33.334069999999997</v>
      </c>
      <c r="D33" s="418">
        <v>33.334069999999997</v>
      </c>
      <c r="E33" s="427" t="s">
        <v>288</v>
      </c>
      <c r="F33" s="417">
        <v>28.124744832874999</v>
      </c>
      <c r="G33" s="418">
        <v>23.437287360729002</v>
      </c>
      <c r="H33" s="420">
        <v>0.39915</v>
      </c>
      <c r="I33" s="417">
        <v>19.564620000000001</v>
      </c>
      <c r="J33" s="418">
        <v>-3.8726673607289999</v>
      </c>
      <c r="K33" s="421">
        <v>0.69563724457700005</v>
      </c>
    </row>
    <row r="34" spans="1:11" ht="14.4" customHeight="1" thickBot="1" x14ac:dyDescent="0.35">
      <c r="A34" s="439" t="s">
        <v>313</v>
      </c>
      <c r="B34" s="417">
        <v>0</v>
      </c>
      <c r="C34" s="417">
        <v>0</v>
      </c>
      <c r="D34" s="418">
        <v>0</v>
      </c>
      <c r="E34" s="419">
        <v>1</v>
      </c>
      <c r="F34" s="417">
        <v>0</v>
      </c>
      <c r="G34" s="418">
        <v>0</v>
      </c>
      <c r="H34" s="420">
        <v>0</v>
      </c>
      <c r="I34" s="417">
        <v>0.03</v>
      </c>
      <c r="J34" s="418">
        <v>0.03</v>
      </c>
      <c r="K34" s="428" t="s">
        <v>288</v>
      </c>
    </row>
    <row r="35" spans="1:11" ht="14.4" customHeight="1" thickBot="1" x14ac:dyDescent="0.35">
      <c r="A35" s="439" t="s">
        <v>314</v>
      </c>
      <c r="B35" s="417">
        <v>0</v>
      </c>
      <c r="C35" s="417">
        <v>2.6571600000000002</v>
      </c>
      <c r="D35" s="418">
        <v>2.6571600000000002</v>
      </c>
      <c r="E35" s="427" t="s">
        <v>282</v>
      </c>
      <c r="F35" s="417">
        <v>2.8864850544179999</v>
      </c>
      <c r="G35" s="418">
        <v>2.4054042120150001</v>
      </c>
      <c r="H35" s="420">
        <v>2.6571600000000002</v>
      </c>
      <c r="I35" s="417">
        <v>9.7429199999999998</v>
      </c>
      <c r="J35" s="418">
        <v>7.3375157879839996</v>
      </c>
      <c r="K35" s="421">
        <v>3.3753578543859999</v>
      </c>
    </row>
    <row r="36" spans="1:11" ht="14.4" customHeight="1" thickBot="1" x14ac:dyDescent="0.35">
      <c r="A36" s="438" t="s">
        <v>315</v>
      </c>
      <c r="B36" s="422">
        <v>14.499916119238</v>
      </c>
      <c r="C36" s="422">
        <v>10.94514</v>
      </c>
      <c r="D36" s="423">
        <v>-3.5547761192379999</v>
      </c>
      <c r="E36" s="429">
        <v>0.75484160804699996</v>
      </c>
      <c r="F36" s="422">
        <v>10.535080868799</v>
      </c>
      <c r="G36" s="423">
        <v>8.7792340573329994</v>
      </c>
      <c r="H36" s="425">
        <v>11.58882</v>
      </c>
      <c r="I36" s="422">
        <v>19.60615</v>
      </c>
      <c r="J36" s="423">
        <v>10.826915942666</v>
      </c>
      <c r="K36" s="430">
        <v>1.8610345989899999</v>
      </c>
    </row>
    <row r="37" spans="1:11" ht="14.4" customHeight="1" thickBot="1" x14ac:dyDescent="0.35">
      <c r="A37" s="439" t="s">
        <v>316</v>
      </c>
      <c r="B37" s="417">
        <v>11.866344165272</v>
      </c>
      <c r="C37" s="417">
        <v>10.536</v>
      </c>
      <c r="D37" s="418">
        <v>-1.3303441652720001</v>
      </c>
      <c r="E37" s="419">
        <v>0.88788929878099998</v>
      </c>
      <c r="F37" s="417">
        <v>8.5347078727689993</v>
      </c>
      <c r="G37" s="418">
        <v>7.1122565606409998</v>
      </c>
      <c r="H37" s="420">
        <v>0</v>
      </c>
      <c r="I37" s="417">
        <v>0</v>
      </c>
      <c r="J37" s="418">
        <v>-7.1122565606409998</v>
      </c>
      <c r="K37" s="421">
        <v>0</v>
      </c>
    </row>
    <row r="38" spans="1:11" ht="14.4" customHeight="1" thickBot="1" x14ac:dyDescent="0.35">
      <c r="A38" s="439" t="s">
        <v>317</v>
      </c>
      <c r="B38" s="417">
        <v>0</v>
      </c>
      <c r="C38" s="417">
        <v>0</v>
      </c>
      <c r="D38" s="418">
        <v>0</v>
      </c>
      <c r="E38" s="419">
        <v>1</v>
      </c>
      <c r="F38" s="417">
        <v>0</v>
      </c>
      <c r="G38" s="418">
        <v>0</v>
      </c>
      <c r="H38" s="420">
        <v>11.58882</v>
      </c>
      <c r="I38" s="417">
        <v>19.288820000000001</v>
      </c>
      <c r="J38" s="418">
        <v>19.288820000000001</v>
      </c>
      <c r="K38" s="428" t="s">
        <v>288</v>
      </c>
    </row>
    <row r="39" spans="1:11" ht="14.4" customHeight="1" thickBot="1" x14ac:dyDescent="0.35">
      <c r="A39" s="439" t="s">
        <v>318</v>
      </c>
      <c r="B39" s="417">
        <v>2.398164938206</v>
      </c>
      <c r="C39" s="417">
        <v>0.40914</v>
      </c>
      <c r="D39" s="418">
        <v>-1.9890249382059999</v>
      </c>
      <c r="E39" s="419">
        <v>0.17060544647299999</v>
      </c>
      <c r="F39" s="417">
        <v>2.0003729960299999</v>
      </c>
      <c r="G39" s="418">
        <v>1.666977496691</v>
      </c>
      <c r="H39" s="420">
        <v>0</v>
      </c>
      <c r="I39" s="417">
        <v>0.31733</v>
      </c>
      <c r="J39" s="418">
        <v>-1.3496474966909999</v>
      </c>
      <c r="K39" s="421">
        <v>0.15863541480999999</v>
      </c>
    </row>
    <row r="40" spans="1:11" ht="14.4" customHeight="1" thickBot="1" x14ac:dyDescent="0.35">
      <c r="A40" s="438" t="s">
        <v>319</v>
      </c>
      <c r="B40" s="422">
        <v>22.522095808663</v>
      </c>
      <c r="C40" s="422">
        <v>22.954840000000001</v>
      </c>
      <c r="D40" s="423">
        <v>0.43274419133600001</v>
      </c>
      <c r="E40" s="429">
        <v>1.0192142061289999</v>
      </c>
      <c r="F40" s="422">
        <v>21.868244685320999</v>
      </c>
      <c r="G40" s="423">
        <v>18.223537237767001</v>
      </c>
      <c r="H40" s="425">
        <v>0.48571999999999999</v>
      </c>
      <c r="I40" s="422">
        <v>13.06338</v>
      </c>
      <c r="J40" s="423">
        <v>-5.1601572377669997</v>
      </c>
      <c r="K40" s="430">
        <v>0.59736756141000003</v>
      </c>
    </row>
    <row r="41" spans="1:11" ht="14.4" customHeight="1" thickBot="1" x14ac:dyDescent="0.35">
      <c r="A41" s="439" t="s">
        <v>320</v>
      </c>
      <c r="B41" s="417">
        <v>7.7591193320120002</v>
      </c>
      <c r="C41" s="417">
        <v>9.9156999999999993</v>
      </c>
      <c r="D41" s="418">
        <v>2.1565806679869999</v>
      </c>
      <c r="E41" s="419">
        <v>1.277941422951</v>
      </c>
      <c r="F41" s="417">
        <v>8.8698950268579999</v>
      </c>
      <c r="G41" s="418">
        <v>7.3915791890479996</v>
      </c>
      <c r="H41" s="420">
        <v>0.31219999999999998</v>
      </c>
      <c r="I41" s="417">
        <v>6.8019699999999998</v>
      </c>
      <c r="J41" s="418">
        <v>-0.58960918904799997</v>
      </c>
      <c r="K41" s="421">
        <v>0.76686025927000001</v>
      </c>
    </row>
    <row r="42" spans="1:11" ht="14.4" customHeight="1" thickBot="1" x14ac:dyDescent="0.35">
      <c r="A42" s="439" t="s">
        <v>321</v>
      </c>
      <c r="B42" s="417">
        <v>14.762976476651</v>
      </c>
      <c r="C42" s="417">
        <v>13.03914</v>
      </c>
      <c r="D42" s="418">
        <v>-1.7238364766509999</v>
      </c>
      <c r="E42" s="419">
        <v>0.88323245794100003</v>
      </c>
      <c r="F42" s="417">
        <v>0</v>
      </c>
      <c r="G42" s="418">
        <v>0</v>
      </c>
      <c r="H42" s="420">
        <v>0</v>
      </c>
      <c r="I42" s="417">
        <v>0</v>
      </c>
      <c r="J42" s="418">
        <v>0</v>
      </c>
      <c r="K42" s="428" t="s">
        <v>282</v>
      </c>
    </row>
    <row r="43" spans="1:11" ht="14.4" customHeight="1" thickBot="1" x14ac:dyDescent="0.35">
      <c r="A43" s="439" t="s">
        <v>322</v>
      </c>
      <c r="B43" s="417">
        <v>0</v>
      </c>
      <c r="C43" s="417">
        <v>0</v>
      </c>
      <c r="D43" s="418">
        <v>0</v>
      </c>
      <c r="E43" s="419">
        <v>1</v>
      </c>
      <c r="F43" s="417">
        <v>0.99998058253599997</v>
      </c>
      <c r="G43" s="418">
        <v>0.83331715211299995</v>
      </c>
      <c r="H43" s="420">
        <v>0</v>
      </c>
      <c r="I43" s="417">
        <v>0.38419999999999999</v>
      </c>
      <c r="J43" s="418">
        <v>-0.44911715211300002</v>
      </c>
      <c r="K43" s="421">
        <v>0.38420746033399999</v>
      </c>
    </row>
    <row r="44" spans="1:11" ht="14.4" customHeight="1" thickBot="1" x14ac:dyDescent="0.35">
      <c r="A44" s="439" t="s">
        <v>323</v>
      </c>
      <c r="B44" s="417">
        <v>0</v>
      </c>
      <c r="C44" s="417">
        <v>0</v>
      </c>
      <c r="D44" s="418">
        <v>0</v>
      </c>
      <c r="E44" s="419">
        <v>1</v>
      </c>
      <c r="F44" s="417">
        <v>11.998369075926</v>
      </c>
      <c r="G44" s="418">
        <v>9.998640896605</v>
      </c>
      <c r="H44" s="420">
        <v>0.17352000000000001</v>
      </c>
      <c r="I44" s="417">
        <v>5.8772099999999998</v>
      </c>
      <c r="J44" s="418">
        <v>-4.1214308966050002</v>
      </c>
      <c r="K44" s="421">
        <v>0.48983407351500002</v>
      </c>
    </row>
    <row r="45" spans="1:11" ht="14.4" customHeight="1" thickBot="1" x14ac:dyDescent="0.35">
      <c r="A45" s="437" t="s">
        <v>42</v>
      </c>
      <c r="B45" s="417">
        <v>259.55638851803701</v>
      </c>
      <c r="C45" s="417">
        <v>253.464</v>
      </c>
      <c r="D45" s="418">
        <v>-6.0923885180359996</v>
      </c>
      <c r="E45" s="419">
        <v>0.97652768805699997</v>
      </c>
      <c r="F45" s="417">
        <v>255.98500559919199</v>
      </c>
      <c r="G45" s="418">
        <v>213.32083799932701</v>
      </c>
      <c r="H45" s="420">
        <v>14.936</v>
      </c>
      <c r="I45" s="417">
        <v>176.04400000000001</v>
      </c>
      <c r="J45" s="418">
        <v>-37.276837999325998</v>
      </c>
      <c r="K45" s="421">
        <v>0.68771215559200005</v>
      </c>
    </row>
    <row r="46" spans="1:11" ht="14.4" customHeight="1" thickBot="1" x14ac:dyDescent="0.35">
      <c r="A46" s="438" t="s">
        <v>324</v>
      </c>
      <c r="B46" s="422">
        <v>259.55638851803701</v>
      </c>
      <c r="C46" s="422">
        <v>253.464</v>
      </c>
      <c r="D46" s="423">
        <v>-6.0923885180359996</v>
      </c>
      <c r="E46" s="429">
        <v>0.97652768805699997</v>
      </c>
      <c r="F46" s="422">
        <v>255.98500559919199</v>
      </c>
      <c r="G46" s="423">
        <v>213.32083799932701</v>
      </c>
      <c r="H46" s="425">
        <v>14.936</v>
      </c>
      <c r="I46" s="422">
        <v>176.04400000000001</v>
      </c>
      <c r="J46" s="423">
        <v>-37.276837999325998</v>
      </c>
      <c r="K46" s="430">
        <v>0.68771215559200005</v>
      </c>
    </row>
    <row r="47" spans="1:11" ht="14.4" customHeight="1" thickBot="1" x14ac:dyDescent="0.35">
      <c r="A47" s="439" t="s">
        <v>325</v>
      </c>
      <c r="B47" s="417">
        <v>73.544772511204002</v>
      </c>
      <c r="C47" s="417">
        <v>74.358999999999995</v>
      </c>
      <c r="D47" s="418">
        <v>0.81422748879499995</v>
      </c>
      <c r="E47" s="419">
        <v>1.0110711810090001</v>
      </c>
      <c r="F47" s="417">
        <v>73.803256557899999</v>
      </c>
      <c r="G47" s="418">
        <v>61.502713798249999</v>
      </c>
      <c r="H47" s="420">
        <v>3.4689999999999999</v>
      </c>
      <c r="I47" s="417">
        <v>48.226999999999997</v>
      </c>
      <c r="J47" s="418">
        <v>-13.275713798250001</v>
      </c>
      <c r="K47" s="421">
        <v>0.65345355000899996</v>
      </c>
    </row>
    <row r="48" spans="1:11" ht="14.4" customHeight="1" thickBot="1" x14ac:dyDescent="0.35">
      <c r="A48" s="439" t="s">
        <v>326</v>
      </c>
      <c r="B48" s="417">
        <v>78.003352435707995</v>
      </c>
      <c r="C48" s="417">
        <v>76.366</v>
      </c>
      <c r="D48" s="418">
        <v>-1.637352435708</v>
      </c>
      <c r="E48" s="419">
        <v>0.97900920428899996</v>
      </c>
      <c r="F48" s="417">
        <v>78.006303281255001</v>
      </c>
      <c r="G48" s="418">
        <v>65.005252734378999</v>
      </c>
      <c r="H48" s="420">
        <v>5.069</v>
      </c>
      <c r="I48" s="417">
        <v>58.426000000000002</v>
      </c>
      <c r="J48" s="418">
        <v>-6.5792527343789997</v>
      </c>
      <c r="K48" s="421">
        <v>0.748990755136</v>
      </c>
    </row>
    <row r="49" spans="1:11" ht="14.4" customHeight="1" thickBot="1" x14ac:dyDescent="0.35">
      <c r="A49" s="439" t="s">
        <v>327</v>
      </c>
      <c r="B49" s="417">
        <v>108.008263571123</v>
      </c>
      <c r="C49" s="417">
        <v>102.739</v>
      </c>
      <c r="D49" s="418">
        <v>-5.2692635711219999</v>
      </c>
      <c r="E49" s="419">
        <v>0.95121425530799997</v>
      </c>
      <c r="F49" s="417">
        <v>104.175445760036</v>
      </c>
      <c r="G49" s="418">
        <v>86.812871466695995</v>
      </c>
      <c r="H49" s="420">
        <v>6.3979999999999997</v>
      </c>
      <c r="I49" s="417">
        <v>69.391000000000005</v>
      </c>
      <c r="J49" s="418">
        <v>-17.421871466696</v>
      </c>
      <c r="K49" s="421">
        <v>0.66609746177399998</v>
      </c>
    </row>
    <row r="50" spans="1:11" ht="14.4" customHeight="1" thickBot="1" x14ac:dyDescent="0.35">
      <c r="A50" s="440" t="s">
        <v>328</v>
      </c>
      <c r="B50" s="422">
        <v>930.66133483214401</v>
      </c>
      <c r="C50" s="422">
        <v>2073.7488400000002</v>
      </c>
      <c r="D50" s="423">
        <v>1143.0875051678599</v>
      </c>
      <c r="E50" s="429">
        <v>2.2282529233620001</v>
      </c>
      <c r="F50" s="422">
        <v>2082.4881862134298</v>
      </c>
      <c r="G50" s="423">
        <v>1735.40682184452</v>
      </c>
      <c r="H50" s="425">
        <v>121.23835</v>
      </c>
      <c r="I50" s="422">
        <v>1837.52088</v>
      </c>
      <c r="J50" s="423">
        <v>102.114058155479</v>
      </c>
      <c r="K50" s="430">
        <v>0.88236797316000004</v>
      </c>
    </row>
    <row r="51" spans="1:11" ht="14.4" customHeight="1" thickBot="1" x14ac:dyDescent="0.35">
      <c r="A51" s="437" t="s">
        <v>45</v>
      </c>
      <c r="B51" s="417">
        <v>107.24972122446</v>
      </c>
      <c r="C51" s="417">
        <v>687.43282999999997</v>
      </c>
      <c r="D51" s="418">
        <v>580.18310877554097</v>
      </c>
      <c r="E51" s="419">
        <v>6.409646777181</v>
      </c>
      <c r="F51" s="417">
        <v>679.88707680600999</v>
      </c>
      <c r="G51" s="418">
        <v>566.57256400500796</v>
      </c>
      <c r="H51" s="420">
        <v>9.8097899999999996</v>
      </c>
      <c r="I51" s="417">
        <v>857.75076000000001</v>
      </c>
      <c r="J51" s="418">
        <v>291.178195994992</v>
      </c>
      <c r="K51" s="421">
        <v>1.261607683484</v>
      </c>
    </row>
    <row r="52" spans="1:11" ht="14.4" customHeight="1" thickBot="1" x14ac:dyDescent="0.35">
      <c r="A52" s="441" t="s">
        <v>329</v>
      </c>
      <c r="B52" s="417">
        <v>107.24972122446</v>
      </c>
      <c r="C52" s="417">
        <v>687.43282999999997</v>
      </c>
      <c r="D52" s="418">
        <v>580.18310877554097</v>
      </c>
      <c r="E52" s="419">
        <v>6.409646777181</v>
      </c>
      <c r="F52" s="417">
        <v>679.88707680600999</v>
      </c>
      <c r="G52" s="418">
        <v>566.57256400500796</v>
      </c>
      <c r="H52" s="420">
        <v>9.8097899999999996</v>
      </c>
      <c r="I52" s="417">
        <v>857.75076000000001</v>
      </c>
      <c r="J52" s="418">
        <v>291.178195994992</v>
      </c>
      <c r="K52" s="421">
        <v>1.261607683484</v>
      </c>
    </row>
    <row r="53" spans="1:11" ht="14.4" customHeight="1" thickBot="1" x14ac:dyDescent="0.35">
      <c r="A53" s="439" t="s">
        <v>330</v>
      </c>
      <c r="B53" s="417">
        <v>32.669930261422003</v>
      </c>
      <c r="C53" s="417">
        <v>635.48226999999997</v>
      </c>
      <c r="D53" s="418">
        <v>602.81233973857798</v>
      </c>
      <c r="E53" s="419">
        <v>19.451595547187001</v>
      </c>
      <c r="F53" s="417">
        <v>586.00353261079397</v>
      </c>
      <c r="G53" s="418">
        <v>488.336277175661</v>
      </c>
      <c r="H53" s="420">
        <v>0</v>
      </c>
      <c r="I53" s="417">
        <v>808.10370999999998</v>
      </c>
      <c r="J53" s="418">
        <v>319.76743282433802</v>
      </c>
      <c r="K53" s="421">
        <v>1.379008256826</v>
      </c>
    </row>
    <row r="54" spans="1:11" ht="14.4" customHeight="1" thickBot="1" x14ac:dyDescent="0.35">
      <c r="A54" s="439" t="s">
        <v>331</v>
      </c>
      <c r="B54" s="417">
        <v>0</v>
      </c>
      <c r="C54" s="417">
        <v>0</v>
      </c>
      <c r="D54" s="418">
        <v>0</v>
      </c>
      <c r="E54" s="427" t="s">
        <v>282</v>
      </c>
      <c r="F54" s="417">
        <v>0</v>
      </c>
      <c r="G54" s="418">
        <v>0</v>
      </c>
      <c r="H54" s="420">
        <v>0</v>
      </c>
      <c r="I54" s="417">
        <v>4.9249999999999998</v>
      </c>
      <c r="J54" s="418">
        <v>4.9249999999999998</v>
      </c>
      <c r="K54" s="428" t="s">
        <v>288</v>
      </c>
    </row>
    <row r="55" spans="1:11" ht="14.4" customHeight="1" thickBot="1" x14ac:dyDescent="0.35">
      <c r="A55" s="439" t="s">
        <v>332</v>
      </c>
      <c r="B55" s="417">
        <v>21.583872254721001</v>
      </c>
      <c r="C55" s="417">
        <v>0</v>
      </c>
      <c r="D55" s="418">
        <v>-21.583872254721001</v>
      </c>
      <c r="E55" s="419">
        <v>0</v>
      </c>
      <c r="F55" s="417">
        <v>0</v>
      </c>
      <c r="G55" s="418">
        <v>0</v>
      </c>
      <c r="H55" s="420">
        <v>0</v>
      </c>
      <c r="I55" s="417">
        <v>4.2446000000000002</v>
      </c>
      <c r="J55" s="418">
        <v>4.2446000000000002</v>
      </c>
      <c r="K55" s="428" t="s">
        <v>288</v>
      </c>
    </row>
    <row r="56" spans="1:11" ht="14.4" customHeight="1" thickBot="1" x14ac:dyDescent="0.35">
      <c r="A56" s="439" t="s">
        <v>333</v>
      </c>
      <c r="B56" s="417">
        <v>24.997983976722001</v>
      </c>
      <c r="C56" s="417">
        <v>13.61553</v>
      </c>
      <c r="D56" s="418">
        <v>-11.382453976721999</v>
      </c>
      <c r="E56" s="419">
        <v>0.54466512230200004</v>
      </c>
      <c r="F56" s="417">
        <v>54.999907143310999</v>
      </c>
      <c r="G56" s="418">
        <v>45.833255952759004</v>
      </c>
      <c r="H56" s="420">
        <v>0</v>
      </c>
      <c r="I56" s="417">
        <v>2.3078599999999998</v>
      </c>
      <c r="J56" s="418">
        <v>-43.525395952758998</v>
      </c>
      <c r="K56" s="421">
        <v>4.1961161752000001E-2</v>
      </c>
    </row>
    <row r="57" spans="1:11" ht="14.4" customHeight="1" thickBot="1" x14ac:dyDescent="0.35">
      <c r="A57" s="439" t="s">
        <v>334</v>
      </c>
      <c r="B57" s="417">
        <v>27.997934731592999</v>
      </c>
      <c r="C57" s="417">
        <v>38.335030000000003</v>
      </c>
      <c r="D57" s="418">
        <v>10.337095268406999</v>
      </c>
      <c r="E57" s="419">
        <v>1.369209206589</v>
      </c>
      <c r="F57" s="417">
        <v>38.883637051904003</v>
      </c>
      <c r="G57" s="418">
        <v>32.403030876587003</v>
      </c>
      <c r="H57" s="420">
        <v>9.8097899999999996</v>
      </c>
      <c r="I57" s="417">
        <v>38.169589999999999</v>
      </c>
      <c r="J57" s="418">
        <v>5.7665591234119997</v>
      </c>
      <c r="K57" s="421">
        <v>0.98163631012800001</v>
      </c>
    </row>
    <row r="58" spans="1:11" ht="14.4" customHeight="1" thickBot="1" x14ac:dyDescent="0.35">
      <c r="A58" s="442" t="s">
        <v>46</v>
      </c>
      <c r="B58" s="422">
        <v>0</v>
      </c>
      <c r="C58" s="422">
        <v>106.889</v>
      </c>
      <c r="D58" s="423">
        <v>106.889</v>
      </c>
      <c r="E58" s="424" t="s">
        <v>282</v>
      </c>
      <c r="F58" s="422">
        <v>0</v>
      </c>
      <c r="G58" s="423">
        <v>0</v>
      </c>
      <c r="H58" s="425">
        <v>31.931000000000001</v>
      </c>
      <c r="I58" s="422">
        <v>171.369</v>
      </c>
      <c r="J58" s="423">
        <v>171.369</v>
      </c>
      <c r="K58" s="426" t="s">
        <v>282</v>
      </c>
    </row>
    <row r="59" spans="1:11" ht="14.4" customHeight="1" thickBot="1" x14ac:dyDescent="0.35">
      <c r="A59" s="438" t="s">
        <v>335</v>
      </c>
      <c r="B59" s="422">
        <v>0</v>
      </c>
      <c r="C59" s="422">
        <v>56.401000000000003</v>
      </c>
      <c r="D59" s="423">
        <v>56.401000000000003</v>
      </c>
      <c r="E59" s="424" t="s">
        <v>282</v>
      </c>
      <c r="F59" s="422">
        <v>0</v>
      </c>
      <c r="G59" s="423">
        <v>0</v>
      </c>
      <c r="H59" s="425">
        <v>15.403</v>
      </c>
      <c r="I59" s="422">
        <v>35.289000000000001</v>
      </c>
      <c r="J59" s="423">
        <v>35.289000000000001</v>
      </c>
      <c r="K59" s="426" t="s">
        <v>282</v>
      </c>
    </row>
    <row r="60" spans="1:11" ht="14.4" customHeight="1" thickBot="1" x14ac:dyDescent="0.35">
      <c r="A60" s="439" t="s">
        <v>336</v>
      </c>
      <c r="B60" s="417">
        <v>0</v>
      </c>
      <c r="C60" s="417">
        <v>55.201000000000001</v>
      </c>
      <c r="D60" s="418">
        <v>55.201000000000001</v>
      </c>
      <c r="E60" s="427" t="s">
        <v>282</v>
      </c>
      <c r="F60" s="417">
        <v>0</v>
      </c>
      <c r="G60" s="418">
        <v>0</v>
      </c>
      <c r="H60" s="420">
        <v>15.403</v>
      </c>
      <c r="I60" s="417">
        <v>34.488999999999997</v>
      </c>
      <c r="J60" s="418">
        <v>34.488999999999997</v>
      </c>
      <c r="K60" s="428" t="s">
        <v>282</v>
      </c>
    </row>
    <row r="61" spans="1:11" ht="14.4" customHeight="1" thickBot="1" x14ac:dyDescent="0.35">
      <c r="A61" s="439" t="s">
        <v>337</v>
      </c>
      <c r="B61" s="417">
        <v>0</v>
      </c>
      <c r="C61" s="417">
        <v>1.2</v>
      </c>
      <c r="D61" s="418">
        <v>1.2</v>
      </c>
      <c r="E61" s="427" t="s">
        <v>282</v>
      </c>
      <c r="F61" s="417">
        <v>0</v>
      </c>
      <c r="G61" s="418">
        <v>0</v>
      </c>
      <c r="H61" s="420">
        <v>0</v>
      </c>
      <c r="I61" s="417">
        <v>0.8</v>
      </c>
      <c r="J61" s="418">
        <v>0.8</v>
      </c>
      <c r="K61" s="428" t="s">
        <v>282</v>
      </c>
    </row>
    <row r="62" spans="1:11" ht="14.4" customHeight="1" thickBot="1" x14ac:dyDescent="0.35">
      <c r="A62" s="438" t="s">
        <v>338</v>
      </c>
      <c r="B62" s="422">
        <v>0</v>
      </c>
      <c r="C62" s="422">
        <v>50.488</v>
      </c>
      <c r="D62" s="423">
        <v>50.488</v>
      </c>
      <c r="E62" s="424" t="s">
        <v>282</v>
      </c>
      <c r="F62" s="422">
        <v>0</v>
      </c>
      <c r="G62" s="423">
        <v>0</v>
      </c>
      <c r="H62" s="425">
        <v>16.527999999999999</v>
      </c>
      <c r="I62" s="422">
        <v>136.08000000000001</v>
      </c>
      <c r="J62" s="423">
        <v>136.08000000000001</v>
      </c>
      <c r="K62" s="426" t="s">
        <v>282</v>
      </c>
    </row>
    <row r="63" spans="1:11" ht="14.4" customHeight="1" thickBot="1" x14ac:dyDescent="0.35">
      <c r="A63" s="439" t="s">
        <v>339</v>
      </c>
      <c r="B63" s="417">
        <v>0</v>
      </c>
      <c r="C63" s="417">
        <v>50.488</v>
      </c>
      <c r="D63" s="418">
        <v>50.488</v>
      </c>
      <c r="E63" s="427" t="s">
        <v>282</v>
      </c>
      <c r="F63" s="417">
        <v>0</v>
      </c>
      <c r="G63" s="418">
        <v>0</v>
      </c>
      <c r="H63" s="420">
        <v>16.527999999999999</v>
      </c>
      <c r="I63" s="417">
        <v>136.08000000000001</v>
      </c>
      <c r="J63" s="418">
        <v>136.08000000000001</v>
      </c>
      <c r="K63" s="428" t="s">
        <v>282</v>
      </c>
    </row>
    <row r="64" spans="1:11" ht="14.4" customHeight="1" thickBot="1" x14ac:dyDescent="0.35">
      <c r="A64" s="437" t="s">
        <v>47</v>
      </c>
      <c r="B64" s="417">
        <v>823.41161360768501</v>
      </c>
      <c r="C64" s="417">
        <v>1279.4270100000001</v>
      </c>
      <c r="D64" s="418">
        <v>456.01539639231601</v>
      </c>
      <c r="E64" s="419">
        <v>1.553812198973</v>
      </c>
      <c r="F64" s="417">
        <v>1402.6011094074199</v>
      </c>
      <c r="G64" s="418">
        <v>1168.83425783951</v>
      </c>
      <c r="H64" s="420">
        <v>79.497559999999993</v>
      </c>
      <c r="I64" s="417">
        <v>808.40111999999999</v>
      </c>
      <c r="J64" s="418">
        <v>-360.43313783951203</v>
      </c>
      <c r="K64" s="421">
        <v>0.57635853456599995</v>
      </c>
    </row>
    <row r="65" spans="1:11" ht="14.4" customHeight="1" thickBot="1" x14ac:dyDescent="0.35">
      <c r="A65" s="438" t="s">
        <v>340</v>
      </c>
      <c r="B65" s="422">
        <v>26.294098037716999</v>
      </c>
      <c r="C65" s="422">
        <v>55.501080000000002</v>
      </c>
      <c r="D65" s="423">
        <v>29.206981962282001</v>
      </c>
      <c r="E65" s="429">
        <v>2.1107809030140001</v>
      </c>
      <c r="F65" s="422">
        <v>22.183714264195</v>
      </c>
      <c r="G65" s="423">
        <v>18.486428553496001</v>
      </c>
      <c r="H65" s="425">
        <v>0</v>
      </c>
      <c r="I65" s="422">
        <v>0.20599999999999999</v>
      </c>
      <c r="J65" s="423">
        <v>-18.280428553496002</v>
      </c>
      <c r="K65" s="430">
        <v>9.2860914780000005E-3</v>
      </c>
    </row>
    <row r="66" spans="1:11" ht="14.4" customHeight="1" thickBot="1" x14ac:dyDescent="0.35">
      <c r="A66" s="439" t="s">
        <v>341</v>
      </c>
      <c r="B66" s="417">
        <v>26.294098037716999</v>
      </c>
      <c r="C66" s="417">
        <v>55.501080000000002</v>
      </c>
      <c r="D66" s="418">
        <v>29.206981962282001</v>
      </c>
      <c r="E66" s="419">
        <v>2.1107809030140001</v>
      </c>
      <c r="F66" s="417">
        <v>22.183714264195</v>
      </c>
      <c r="G66" s="418">
        <v>18.486428553496001</v>
      </c>
      <c r="H66" s="420">
        <v>0</v>
      </c>
      <c r="I66" s="417">
        <v>0.20599999999999999</v>
      </c>
      <c r="J66" s="418">
        <v>-18.280428553496002</v>
      </c>
      <c r="K66" s="421">
        <v>9.2860914780000005E-3</v>
      </c>
    </row>
    <row r="67" spans="1:11" ht="14.4" customHeight="1" thickBot="1" x14ac:dyDescent="0.35">
      <c r="A67" s="438" t="s">
        <v>342</v>
      </c>
      <c r="B67" s="422">
        <v>69.914047366019005</v>
      </c>
      <c r="C67" s="422">
        <v>80.575019999999995</v>
      </c>
      <c r="D67" s="423">
        <v>10.66097263398</v>
      </c>
      <c r="E67" s="429">
        <v>1.1524868468580001</v>
      </c>
      <c r="F67" s="422">
        <v>80.446835715874002</v>
      </c>
      <c r="G67" s="423">
        <v>67.039029763228001</v>
      </c>
      <c r="H67" s="425">
        <v>3.25102</v>
      </c>
      <c r="I67" s="422">
        <v>49.0959</v>
      </c>
      <c r="J67" s="423">
        <v>-17.943129763228001</v>
      </c>
      <c r="K67" s="430">
        <v>0.61029000784300003</v>
      </c>
    </row>
    <row r="68" spans="1:11" ht="14.4" customHeight="1" thickBot="1" x14ac:dyDescent="0.35">
      <c r="A68" s="439" t="s">
        <v>343</v>
      </c>
      <c r="B68" s="417">
        <v>53.25177214024</v>
      </c>
      <c r="C68" s="417">
        <v>56.9422</v>
      </c>
      <c r="D68" s="418">
        <v>3.6904278597590001</v>
      </c>
      <c r="E68" s="419">
        <v>1.0693015032440001</v>
      </c>
      <c r="F68" s="417">
        <v>58.251086377274</v>
      </c>
      <c r="G68" s="418">
        <v>48.542571981061002</v>
      </c>
      <c r="H68" s="420">
        <v>2.1360999999999999</v>
      </c>
      <c r="I68" s="417">
        <v>33.972099999999998</v>
      </c>
      <c r="J68" s="418">
        <v>-14.570471981061001</v>
      </c>
      <c r="K68" s="421">
        <v>0.58320114031799997</v>
      </c>
    </row>
    <row r="69" spans="1:11" ht="14.4" customHeight="1" thickBot="1" x14ac:dyDescent="0.35">
      <c r="A69" s="439" t="s">
        <v>344</v>
      </c>
      <c r="B69" s="417">
        <v>16.662275225778998</v>
      </c>
      <c r="C69" s="417">
        <v>23.632819999999999</v>
      </c>
      <c r="D69" s="418">
        <v>6.9705447742209996</v>
      </c>
      <c r="E69" s="419">
        <v>1.418342914143</v>
      </c>
      <c r="F69" s="417">
        <v>22.195749338599999</v>
      </c>
      <c r="G69" s="418">
        <v>18.496457782166001</v>
      </c>
      <c r="H69" s="420">
        <v>1.1149199999999999</v>
      </c>
      <c r="I69" s="417">
        <v>15.123799999999999</v>
      </c>
      <c r="J69" s="418">
        <v>-3.3726577821660002</v>
      </c>
      <c r="K69" s="421">
        <v>0.68138271744199996</v>
      </c>
    </row>
    <row r="70" spans="1:11" ht="14.4" customHeight="1" thickBot="1" x14ac:dyDescent="0.35">
      <c r="A70" s="438" t="s">
        <v>345</v>
      </c>
      <c r="B70" s="422">
        <v>20.029938410267</v>
      </c>
      <c r="C70" s="422">
        <v>30.831679999999999</v>
      </c>
      <c r="D70" s="423">
        <v>10.801741589732</v>
      </c>
      <c r="E70" s="429">
        <v>1.53927982046</v>
      </c>
      <c r="F70" s="422">
        <v>29.441547892029</v>
      </c>
      <c r="G70" s="423">
        <v>24.534623243357</v>
      </c>
      <c r="H70" s="425">
        <v>3.81</v>
      </c>
      <c r="I70" s="422">
        <v>30.949919999999999</v>
      </c>
      <c r="J70" s="423">
        <v>6.4152967566420003</v>
      </c>
      <c r="K70" s="430">
        <v>1.051232771914</v>
      </c>
    </row>
    <row r="71" spans="1:11" ht="14.4" customHeight="1" thickBot="1" x14ac:dyDescent="0.35">
      <c r="A71" s="439" t="s">
        <v>346</v>
      </c>
      <c r="B71" s="417">
        <v>3.7371913255770002</v>
      </c>
      <c r="C71" s="417">
        <v>3.78</v>
      </c>
      <c r="D71" s="418">
        <v>4.2808674422000002E-2</v>
      </c>
      <c r="E71" s="419">
        <v>1.0114547719639999</v>
      </c>
      <c r="F71" s="417">
        <v>4.678425385862</v>
      </c>
      <c r="G71" s="418">
        <v>3.8986878215509999</v>
      </c>
      <c r="H71" s="420">
        <v>1.08</v>
      </c>
      <c r="I71" s="417">
        <v>4.32</v>
      </c>
      <c r="J71" s="418">
        <v>0.42131217844800001</v>
      </c>
      <c r="K71" s="421">
        <v>0.92338760238700002</v>
      </c>
    </row>
    <row r="72" spans="1:11" ht="14.4" customHeight="1" thickBot="1" x14ac:dyDescent="0.35">
      <c r="A72" s="439" t="s">
        <v>347</v>
      </c>
      <c r="B72" s="417">
        <v>16.292747084689999</v>
      </c>
      <c r="C72" s="417">
        <v>27.051680000000001</v>
      </c>
      <c r="D72" s="418">
        <v>10.758932915309</v>
      </c>
      <c r="E72" s="419">
        <v>1.6603510666050001</v>
      </c>
      <c r="F72" s="417">
        <v>24.763122506165999</v>
      </c>
      <c r="G72" s="418">
        <v>20.635935421805002</v>
      </c>
      <c r="H72" s="420">
        <v>2.73</v>
      </c>
      <c r="I72" s="417">
        <v>26.629919999999998</v>
      </c>
      <c r="J72" s="418">
        <v>5.9939845781940004</v>
      </c>
      <c r="K72" s="421">
        <v>1.075386191437</v>
      </c>
    </row>
    <row r="73" spans="1:11" ht="14.4" customHeight="1" thickBot="1" x14ac:dyDescent="0.35">
      <c r="A73" s="438" t="s">
        <v>348</v>
      </c>
      <c r="B73" s="422">
        <v>333.94389081759402</v>
      </c>
      <c r="C73" s="422">
        <v>354.00261999999998</v>
      </c>
      <c r="D73" s="423">
        <v>20.058729182404999</v>
      </c>
      <c r="E73" s="429">
        <v>1.0600661660049999</v>
      </c>
      <c r="F73" s="422">
        <v>353.36730038098898</v>
      </c>
      <c r="G73" s="423">
        <v>294.47275031749098</v>
      </c>
      <c r="H73" s="425">
        <v>25.050550000000001</v>
      </c>
      <c r="I73" s="422">
        <v>268.23205999999999</v>
      </c>
      <c r="J73" s="423">
        <v>-26.240690317489999</v>
      </c>
      <c r="K73" s="430">
        <v>0.75907436740900003</v>
      </c>
    </row>
    <row r="74" spans="1:11" ht="14.4" customHeight="1" thickBot="1" x14ac:dyDescent="0.35">
      <c r="A74" s="439" t="s">
        <v>349</v>
      </c>
      <c r="B74" s="417">
        <v>297.00030157967899</v>
      </c>
      <c r="C74" s="417">
        <v>320.02782100000002</v>
      </c>
      <c r="D74" s="418">
        <v>23.027519420320999</v>
      </c>
      <c r="E74" s="419">
        <v>1.077533656692</v>
      </c>
      <c r="F74" s="417">
        <v>320.08345529921701</v>
      </c>
      <c r="G74" s="418">
        <v>266.736212749348</v>
      </c>
      <c r="H74" s="420">
        <v>22.062550000000002</v>
      </c>
      <c r="I74" s="417">
        <v>236.38665</v>
      </c>
      <c r="J74" s="418">
        <v>-30.349562749347001</v>
      </c>
      <c r="K74" s="421">
        <v>0.738515677978</v>
      </c>
    </row>
    <row r="75" spans="1:11" ht="14.4" customHeight="1" thickBot="1" x14ac:dyDescent="0.35">
      <c r="A75" s="439" t="s">
        <v>350</v>
      </c>
      <c r="B75" s="417">
        <v>0.17856760082299999</v>
      </c>
      <c r="C75" s="417">
        <v>0.36399999999999999</v>
      </c>
      <c r="D75" s="418">
        <v>0.18543239917599999</v>
      </c>
      <c r="E75" s="419">
        <v>2.0384436948300002</v>
      </c>
      <c r="F75" s="417">
        <v>0.31176629998099997</v>
      </c>
      <c r="G75" s="418">
        <v>0.25980524998400001</v>
      </c>
      <c r="H75" s="420">
        <v>0</v>
      </c>
      <c r="I75" s="417">
        <v>1.637</v>
      </c>
      <c r="J75" s="418">
        <v>1.3771947500149999</v>
      </c>
      <c r="K75" s="421">
        <v>0</v>
      </c>
    </row>
    <row r="76" spans="1:11" ht="14.4" customHeight="1" thickBot="1" x14ac:dyDescent="0.35">
      <c r="A76" s="439" t="s">
        <v>351</v>
      </c>
      <c r="B76" s="417">
        <v>36.765021637091003</v>
      </c>
      <c r="C76" s="417">
        <v>33.610799</v>
      </c>
      <c r="D76" s="418">
        <v>-3.1542226370909998</v>
      </c>
      <c r="E76" s="419">
        <v>0.91420588111599999</v>
      </c>
      <c r="F76" s="417">
        <v>32.972078781790003</v>
      </c>
      <c r="G76" s="418">
        <v>27.476732318158</v>
      </c>
      <c r="H76" s="420">
        <v>2.988</v>
      </c>
      <c r="I76" s="417">
        <v>30.208410000000001</v>
      </c>
      <c r="J76" s="418">
        <v>2.731677681841</v>
      </c>
      <c r="K76" s="421">
        <v>0.916181542568</v>
      </c>
    </row>
    <row r="77" spans="1:11" ht="14.4" customHeight="1" thickBot="1" x14ac:dyDescent="0.35">
      <c r="A77" s="438" t="s">
        <v>352</v>
      </c>
      <c r="B77" s="422">
        <v>373.15439503096701</v>
      </c>
      <c r="C77" s="422">
        <v>723.67143999999996</v>
      </c>
      <c r="D77" s="423">
        <v>350.51704496903398</v>
      </c>
      <c r="E77" s="429">
        <v>1.9393351643079999</v>
      </c>
      <c r="F77" s="422">
        <v>717.16171115433099</v>
      </c>
      <c r="G77" s="423">
        <v>597.63475929527601</v>
      </c>
      <c r="H77" s="425">
        <v>47.38599</v>
      </c>
      <c r="I77" s="422">
        <v>427.30329</v>
      </c>
      <c r="J77" s="423">
        <v>-170.33146929527601</v>
      </c>
      <c r="K77" s="430">
        <v>0.59582557651000001</v>
      </c>
    </row>
    <row r="78" spans="1:11" ht="14.4" customHeight="1" thickBot="1" x14ac:dyDescent="0.35">
      <c r="A78" s="439" t="s">
        <v>353</v>
      </c>
      <c r="B78" s="417">
        <v>237.58369627406501</v>
      </c>
      <c r="C78" s="417">
        <v>533.69094000000098</v>
      </c>
      <c r="D78" s="418">
        <v>296.10724372593597</v>
      </c>
      <c r="E78" s="419">
        <v>2.2463281292850001</v>
      </c>
      <c r="F78" s="417">
        <v>527.64078254500305</v>
      </c>
      <c r="G78" s="418">
        <v>439.70065212083603</v>
      </c>
      <c r="H78" s="420">
        <v>46.628529999999998</v>
      </c>
      <c r="I78" s="417">
        <v>224.90935999999999</v>
      </c>
      <c r="J78" s="418">
        <v>-214.791292120836</v>
      </c>
      <c r="K78" s="421">
        <v>0.42625469342</v>
      </c>
    </row>
    <row r="79" spans="1:11" ht="14.4" customHeight="1" thickBot="1" x14ac:dyDescent="0.35">
      <c r="A79" s="439" t="s">
        <v>354</v>
      </c>
      <c r="B79" s="417">
        <v>29.984533709773</v>
      </c>
      <c r="C79" s="417">
        <v>20.439399999999999</v>
      </c>
      <c r="D79" s="418">
        <v>-9.5451337097729994</v>
      </c>
      <c r="E79" s="419">
        <v>0.68166476083399996</v>
      </c>
      <c r="F79" s="417">
        <v>29.010568085477001</v>
      </c>
      <c r="G79" s="418">
        <v>24.175473404563999</v>
      </c>
      <c r="H79" s="420">
        <v>0</v>
      </c>
      <c r="I79" s="417">
        <v>29.943999999999999</v>
      </c>
      <c r="J79" s="418">
        <v>5.7685265954349996</v>
      </c>
      <c r="K79" s="421">
        <v>1.0321755820759999</v>
      </c>
    </row>
    <row r="80" spans="1:11" ht="14.4" customHeight="1" thickBot="1" x14ac:dyDescent="0.35">
      <c r="A80" s="439" t="s">
        <v>355</v>
      </c>
      <c r="B80" s="417">
        <v>105.58616504712801</v>
      </c>
      <c r="C80" s="417">
        <v>168.12278000000001</v>
      </c>
      <c r="D80" s="418">
        <v>62.536614952870998</v>
      </c>
      <c r="E80" s="419">
        <v>1.592280389433</v>
      </c>
      <c r="F80" s="417">
        <v>158.837481986006</v>
      </c>
      <c r="G80" s="418">
        <v>132.36456832167201</v>
      </c>
      <c r="H80" s="420">
        <v>0.19359999999999999</v>
      </c>
      <c r="I80" s="417">
        <v>171.88606999999999</v>
      </c>
      <c r="J80" s="418">
        <v>39.521501678328001</v>
      </c>
      <c r="K80" s="421">
        <v>1.0821505594950001</v>
      </c>
    </row>
    <row r="81" spans="1:11" ht="14.4" customHeight="1" thickBot="1" x14ac:dyDescent="0.35">
      <c r="A81" s="439" t="s">
        <v>356</v>
      </c>
      <c r="B81" s="417">
        <v>0</v>
      </c>
      <c r="C81" s="417">
        <v>1.41832</v>
      </c>
      <c r="D81" s="418">
        <v>1.41832</v>
      </c>
      <c r="E81" s="427" t="s">
        <v>288</v>
      </c>
      <c r="F81" s="417">
        <v>1.6728785378440001</v>
      </c>
      <c r="G81" s="418">
        <v>1.3940654482029999</v>
      </c>
      <c r="H81" s="420">
        <v>0.56386000000000003</v>
      </c>
      <c r="I81" s="417">
        <v>0.56386000000000003</v>
      </c>
      <c r="J81" s="418">
        <v>-0.83020544820300002</v>
      </c>
      <c r="K81" s="421">
        <v>0.33705973700000003</v>
      </c>
    </row>
    <row r="82" spans="1:11" ht="14.4" customHeight="1" thickBot="1" x14ac:dyDescent="0.35">
      <c r="A82" s="438" t="s">
        <v>357</v>
      </c>
      <c r="B82" s="422">
        <v>7.5243945118999997E-2</v>
      </c>
      <c r="C82" s="422">
        <v>34.845170000000003</v>
      </c>
      <c r="D82" s="423">
        <v>34.769926054880003</v>
      </c>
      <c r="E82" s="429">
        <v>463.09599988193003</v>
      </c>
      <c r="F82" s="422">
        <v>199.99999999999699</v>
      </c>
      <c r="G82" s="423">
        <v>166.66666666666401</v>
      </c>
      <c r="H82" s="425">
        <v>0</v>
      </c>
      <c r="I82" s="422">
        <v>32.613950000000003</v>
      </c>
      <c r="J82" s="423">
        <v>-134.052716666664</v>
      </c>
      <c r="K82" s="430">
        <v>0.16306975000000001</v>
      </c>
    </row>
    <row r="83" spans="1:11" ht="14.4" customHeight="1" thickBot="1" x14ac:dyDescent="0.35">
      <c r="A83" s="439" t="s">
        <v>358</v>
      </c>
      <c r="B83" s="417">
        <v>0</v>
      </c>
      <c r="C83" s="417">
        <v>34.845170000000003</v>
      </c>
      <c r="D83" s="418">
        <v>34.845170000000003</v>
      </c>
      <c r="E83" s="427" t="s">
        <v>288</v>
      </c>
      <c r="F83" s="417">
        <v>149.99999999999699</v>
      </c>
      <c r="G83" s="418">
        <v>124.999999999998</v>
      </c>
      <c r="H83" s="420">
        <v>0</v>
      </c>
      <c r="I83" s="417">
        <v>32.613950000000003</v>
      </c>
      <c r="J83" s="418">
        <v>-92.386049999996999</v>
      </c>
      <c r="K83" s="421">
        <v>0.21742633333299999</v>
      </c>
    </row>
    <row r="84" spans="1:11" ht="14.4" customHeight="1" thickBot="1" x14ac:dyDescent="0.35">
      <c r="A84" s="439" t="s">
        <v>359</v>
      </c>
      <c r="B84" s="417">
        <v>0</v>
      </c>
      <c r="C84" s="417">
        <v>0</v>
      </c>
      <c r="D84" s="418">
        <v>0</v>
      </c>
      <c r="E84" s="427" t="s">
        <v>282</v>
      </c>
      <c r="F84" s="417">
        <v>49.999999999998998</v>
      </c>
      <c r="G84" s="418">
        <v>41.666666666665002</v>
      </c>
      <c r="H84" s="420">
        <v>0</v>
      </c>
      <c r="I84" s="417">
        <v>0</v>
      </c>
      <c r="J84" s="418">
        <v>-41.666666666665002</v>
      </c>
      <c r="K84" s="421">
        <v>0</v>
      </c>
    </row>
    <row r="85" spans="1:11" ht="14.4" customHeight="1" thickBot="1" x14ac:dyDescent="0.35">
      <c r="A85" s="436" t="s">
        <v>48</v>
      </c>
      <c r="B85" s="417">
        <v>13788.9962865823</v>
      </c>
      <c r="C85" s="417">
        <v>15172.78686</v>
      </c>
      <c r="D85" s="418">
        <v>1383.79057341772</v>
      </c>
      <c r="E85" s="419">
        <v>1.100354699113</v>
      </c>
      <c r="F85" s="417">
        <v>15104.0746745999</v>
      </c>
      <c r="G85" s="418">
        <v>12586.7288955</v>
      </c>
      <c r="H85" s="420">
        <v>1063.3070600000001</v>
      </c>
      <c r="I85" s="417">
        <v>11789.88428</v>
      </c>
      <c r="J85" s="418">
        <v>-796.84461549994899</v>
      </c>
      <c r="K85" s="421">
        <v>0.78057640298999997</v>
      </c>
    </row>
    <row r="86" spans="1:11" ht="14.4" customHeight="1" thickBot="1" x14ac:dyDescent="0.35">
      <c r="A86" s="442" t="s">
        <v>360</v>
      </c>
      <c r="B86" s="422">
        <v>10226.9999999994</v>
      </c>
      <c r="C86" s="422">
        <v>11244.948</v>
      </c>
      <c r="D86" s="423">
        <v>1017.94800000057</v>
      </c>
      <c r="E86" s="429">
        <v>1.099535347609</v>
      </c>
      <c r="F86" s="422">
        <v>11196.9999999998</v>
      </c>
      <c r="G86" s="423">
        <v>9330.8333333331593</v>
      </c>
      <c r="H86" s="425">
        <v>788.66399999999999</v>
      </c>
      <c r="I86" s="422">
        <v>8739.2849999999999</v>
      </c>
      <c r="J86" s="423">
        <v>-591.54833333315901</v>
      </c>
      <c r="K86" s="430">
        <v>0.78050236670499995</v>
      </c>
    </row>
    <row r="87" spans="1:11" ht="14.4" customHeight="1" thickBot="1" x14ac:dyDescent="0.35">
      <c r="A87" s="438" t="s">
        <v>361</v>
      </c>
      <c r="B87" s="422">
        <v>10226.9999999994</v>
      </c>
      <c r="C87" s="422">
        <v>11221.867</v>
      </c>
      <c r="D87" s="423">
        <v>994.86700000056805</v>
      </c>
      <c r="E87" s="429">
        <v>1.097278478537</v>
      </c>
      <c r="F87" s="422">
        <v>11160.9999999998</v>
      </c>
      <c r="G87" s="423">
        <v>9300.8333333331593</v>
      </c>
      <c r="H87" s="425">
        <v>784.59100000000001</v>
      </c>
      <c r="I87" s="422">
        <v>8712.2690000000093</v>
      </c>
      <c r="J87" s="423">
        <v>-588.56433333315897</v>
      </c>
      <c r="K87" s="430">
        <v>0.78059931905699997</v>
      </c>
    </row>
    <row r="88" spans="1:11" ht="14.4" customHeight="1" thickBot="1" x14ac:dyDescent="0.35">
      <c r="A88" s="439" t="s">
        <v>362</v>
      </c>
      <c r="B88" s="417">
        <v>10226.9999999994</v>
      </c>
      <c r="C88" s="417">
        <v>11221.867</v>
      </c>
      <c r="D88" s="418">
        <v>994.86700000056805</v>
      </c>
      <c r="E88" s="419">
        <v>1.097278478537</v>
      </c>
      <c r="F88" s="417">
        <v>11160.9999999998</v>
      </c>
      <c r="G88" s="418">
        <v>9300.8333333331593</v>
      </c>
      <c r="H88" s="420">
        <v>784.59100000000001</v>
      </c>
      <c r="I88" s="417">
        <v>8712.2690000000093</v>
      </c>
      <c r="J88" s="418">
        <v>-588.56433333315897</v>
      </c>
      <c r="K88" s="421">
        <v>0.78059931905699997</v>
      </c>
    </row>
    <row r="89" spans="1:11" ht="14.4" customHeight="1" thickBot="1" x14ac:dyDescent="0.35">
      <c r="A89" s="438" t="s">
        <v>363</v>
      </c>
      <c r="B89" s="422">
        <v>0</v>
      </c>
      <c r="C89" s="422">
        <v>0</v>
      </c>
      <c r="D89" s="423">
        <v>0</v>
      </c>
      <c r="E89" s="429">
        <v>1</v>
      </c>
      <c r="F89" s="422">
        <v>0</v>
      </c>
      <c r="G89" s="423">
        <v>0</v>
      </c>
      <c r="H89" s="425">
        <v>0.432</v>
      </c>
      <c r="I89" s="422">
        <v>0.76500000000000001</v>
      </c>
      <c r="J89" s="423">
        <v>0.76500000000000001</v>
      </c>
      <c r="K89" s="426" t="s">
        <v>288</v>
      </c>
    </row>
    <row r="90" spans="1:11" ht="14.4" customHeight="1" thickBot="1" x14ac:dyDescent="0.35">
      <c r="A90" s="439" t="s">
        <v>364</v>
      </c>
      <c r="B90" s="417">
        <v>0</v>
      </c>
      <c r="C90" s="417">
        <v>0</v>
      </c>
      <c r="D90" s="418">
        <v>0</v>
      </c>
      <c r="E90" s="419">
        <v>1</v>
      </c>
      <c r="F90" s="417">
        <v>0</v>
      </c>
      <c r="G90" s="418">
        <v>0</v>
      </c>
      <c r="H90" s="420">
        <v>0.432</v>
      </c>
      <c r="I90" s="417">
        <v>0.76500000000000001</v>
      </c>
      <c r="J90" s="418">
        <v>0.76500000000000001</v>
      </c>
      <c r="K90" s="428" t="s">
        <v>288</v>
      </c>
    </row>
    <row r="91" spans="1:11" ht="14.4" customHeight="1" thickBot="1" x14ac:dyDescent="0.35">
      <c r="A91" s="438" t="s">
        <v>365</v>
      </c>
      <c r="B91" s="422">
        <v>0</v>
      </c>
      <c r="C91" s="422">
        <v>1.5</v>
      </c>
      <c r="D91" s="423">
        <v>1.5</v>
      </c>
      <c r="E91" s="424" t="s">
        <v>288</v>
      </c>
      <c r="F91" s="422">
        <v>0</v>
      </c>
      <c r="G91" s="423">
        <v>0</v>
      </c>
      <c r="H91" s="425">
        <v>0</v>
      </c>
      <c r="I91" s="422">
        <v>12.4</v>
      </c>
      <c r="J91" s="423">
        <v>12.4</v>
      </c>
      <c r="K91" s="426" t="s">
        <v>282</v>
      </c>
    </row>
    <row r="92" spans="1:11" ht="14.4" customHeight="1" thickBot="1" x14ac:dyDescent="0.35">
      <c r="A92" s="439" t="s">
        <v>366</v>
      </c>
      <c r="B92" s="417">
        <v>0</v>
      </c>
      <c r="C92" s="417">
        <v>1.5</v>
      </c>
      <c r="D92" s="418">
        <v>1.5</v>
      </c>
      <c r="E92" s="427" t="s">
        <v>288</v>
      </c>
      <c r="F92" s="417">
        <v>0</v>
      </c>
      <c r="G92" s="418">
        <v>0</v>
      </c>
      <c r="H92" s="420">
        <v>0</v>
      </c>
      <c r="I92" s="417">
        <v>12.4</v>
      </c>
      <c r="J92" s="418">
        <v>12.4</v>
      </c>
      <c r="K92" s="428" t="s">
        <v>282</v>
      </c>
    </row>
    <row r="93" spans="1:11" ht="14.4" customHeight="1" thickBot="1" x14ac:dyDescent="0.35">
      <c r="A93" s="438" t="s">
        <v>367</v>
      </c>
      <c r="B93" s="422">
        <v>0</v>
      </c>
      <c r="C93" s="422">
        <v>21.581</v>
      </c>
      <c r="D93" s="423">
        <v>21.581</v>
      </c>
      <c r="E93" s="424" t="s">
        <v>282</v>
      </c>
      <c r="F93" s="422">
        <v>35.999999999998998</v>
      </c>
      <c r="G93" s="423">
        <v>29.999999999999002</v>
      </c>
      <c r="H93" s="425">
        <v>3.641</v>
      </c>
      <c r="I93" s="422">
        <v>13.851000000000001</v>
      </c>
      <c r="J93" s="423">
        <v>-16.148999999998999</v>
      </c>
      <c r="K93" s="430">
        <v>0.38474999999999998</v>
      </c>
    </row>
    <row r="94" spans="1:11" ht="14.4" customHeight="1" thickBot="1" x14ac:dyDescent="0.35">
      <c r="A94" s="439" t="s">
        <v>368</v>
      </c>
      <c r="B94" s="417">
        <v>0</v>
      </c>
      <c r="C94" s="417">
        <v>21.581</v>
      </c>
      <c r="D94" s="418">
        <v>21.581</v>
      </c>
      <c r="E94" s="427" t="s">
        <v>282</v>
      </c>
      <c r="F94" s="417">
        <v>35.999999999998998</v>
      </c>
      <c r="G94" s="418">
        <v>29.999999999999002</v>
      </c>
      <c r="H94" s="420">
        <v>3.641</v>
      </c>
      <c r="I94" s="417">
        <v>13.851000000000001</v>
      </c>
      <c r="J94" s="418">
        <v>-16.148999999998999</v>
      </c>
      <c r="K94" s="421">
        <v>0.38474999999999998</v>
      </c>
    </row>
    <row r="95" spans="1:11" ht="14.4" customHeight="1" thickBot="1" x14ac:dyDescent="0.35">
      <c r="A95" s="437" t="s">
        <v>369</v>
      </c>
      <c r="B95" s="417">
        <v>3459.9962865828602</v>
      </c>
      <c r="C95" s="417">
        <v>3815.3982000000001</v>
      </c>
      <c r="D95" s="418">
        <v>355.401913417142</v>
      </c>
      <c r="E95" s="419">
        <v>1.1027174262570001</v>
      </c>
      <c r="F95" s="417">
        <v>3795.07467460015</v>
      </c>
      <c r="G95" s="418">
        <v>3162.5622288334598</v>
      </c>
      <c r="H95" s="420">
        <v>266.75986</v>
      </c>
      <c r="I95" s="417">
        <v>2963.28881</v>
      </c>
      <c r="J95" s="418">
        <v>-199.27341883345801</v>
      </c>
      <c r="K95" s="421">
        <v>0.78082490176800001</v>
      </c>
    </row>
    <row r="96" spans="1:11" ht="14.4" customHeight="1" thickBot="1" x14ac:dyDescent="0.35">
      <c r="A96" s="438" t="s">
        <v>370</v>
      </c>
      <c r="B96" s="422">
        <v>915.99999294962402</v>
      </c>
      <c r="C96" s="422">
        <v>1009.95647</v>
      </c>
      <c r="D96" s="423">
        <v>93.956477050375995</v>
      </c>
      <c r="E96" s="429">
        <v>1.1025725739879999</v>
      </c>
      <c r="F96" s="422">
        <v>1004.07467460021</v>
      </c>
      <c r="G96" s="423">
        <v>836.72889550017305</v>
      </c>
      <c r="H96" s="425">
        <v>70.612110000000001</v>
      </c>
      <c r="I96" s="422">
        <v>784.39665000000002</v>
      </c>
      <c r="J96" s="423">
        <v>-52.332245500172</v>
      </c>
      <c r="K96" s="430">
        <v>0.781213459359</v>
      </c>
    </row>
    <row r="97" spans="1:11" ht="14.4" customHeight="1" thickBot="1" x14ac:dyDescent="0.35">
      <c r="A97" s="439" t="s">
        <v>371</v>
      </c>
      <c r="B97" s="417">
        <v>915.99999294962402</v>
      </c>
      <c r="C97" s="417">
        <v>1009.95647</v>
      </c>
      <c r="D97" s="418">
        <v>93.956477050375995</v>
      </c>
      <c r="E97" s="419">
        <v>1.1025725739879999</v>
      </c>
      <c r="F97" s="417">
        <v>1004.07467460021</v>
      </c>
      <c r="G97" s="418">
        <v>836.72889550017305</v>
      </c>
      <c r="H97" s="420">
        <v>70.612110000000001</v>
      </c>
      <c r="I97" s="417">
        <v>784.39665000000002</v>
      </c>
      <c r="J97" s="418">
        <v>-52.332245500172</v>
      </c>
      <c r="K97" s="421">
        <v>0.781213459359</v>
      </c>
    </row>
    <row r="98" spans="1:11" ht="14.4" customHeight="1" thickBot="1" x14ac:dyDescent="0.35">
      <c r="A98" s="438" t="s">
        <v>372</v>
      </c>
      <c r="B98" s="422">
        <v>2543.9962936332399</v>
      </c>
      <c r="C98" s="422">
        <v>2805.44173</v>
      </c>
      <c r="D98" s="423">
        <v>261.44543636676599</v>
      </c>
      <c r="E98" s="429">
        <v>1.102769582259</v>
      </c>
      <c r="F98" s="422">
        <v>2790.99999999994</v>
      </c>
      <c r="G98" s="423">
        <v>2325.8333333332898</v>
      </c>
      <c r="H98" s="425">
        <v>196.14775</v>
      </c>
      <c r="I98" s="422">
        <v>2178.8921599999999</v>
      </c>
      <c r="J98" s="423">
        <v>-146.94117333328501</v>
      </c>
      <c r="K98" s="430">
        <v>0.78068511644500005</v>
      </c>
    </row>
    <row r="99" spans="1:11" ht="14.4" customHeight="1" thickBot="1" x14ac:dyDescent="0.35">
      <c r="A99" s="439" t="s">
        <v>373</v>
      </c>
      <c r="B99" s="417">
        <v>2543.9962936332399</v>
      </c>
      <c r="C99" s="417">
        <v>2805.44173</v>
      </c>
      <c r="D99" s="418">
        <v>261.44543636676599</v>
      </c>
      <c r="E99" s="419">
        <v>1.102769582259</v>
      </c>
      <c r="F99" s="417">
        <v>2790.99999999994</v>
      </c>
      <c r="G99" s="418">
        <v>2325.8333333332898</v>
      </c>
      <c r="H99" s="420">
        <v>196.14775</v>
      </c>
      <c r="I99" s="417">
        <v>2178.8921599999999</v>
      </c>
      <c r="J99" s="418">
        <v>-146.94117333328501</v>
      </c>
      <c r="K99" s="421">
        <v>0.78068511644500005</v>
      </c>
    </row>
    <row r="100" spans="1:11" ht="14.4" customHeight="1" thickBot="1" x14ac:dyDescent="0.35">
      <c r="A100" s="437" t="s">
        <v>374</v>
      </c>
      <c r="B100" s="417">
        <v>101.999999999994</v>
      </c>
      <c r="C100" s="417">
        <v>112.44065999999999</v>
      </c>
      <c r="D100" s="418">
        <v>10.440660000005</v>
      </c>
      <c r="E100" s="419">
        <v>1.1023594117640001</v>
      </c>
      <c r="F100" s="417">
        <v>111.999999999998</v>
      </c>
      <c r="G100" s="418">
        <v>93.333333333330998</v>
      </c>
      <c r="H100" s="420">
        <v>7.8832000000000004</v>
      </c>
      <c r="I100" s="417">
        <v>87.310469999999995</v>
      </c>
      <c r="J100" s="418">
        <v>-6.0228633333310002</v>
      </c>
      <c r="K100" s="421">
        <v>0.77955776785700004</v>
      </c>
    </row>
    <row r="101" spans="1:11" ht="14.4" customHeight="1" thickBot="1" x14ac:dyDescent="0.35">
      <c r="A101" s="438" t="s">
        <v>375</v>
      </c>
      <c r="B101" s="422">
        <v>101.999999999994</v>
      </c>
      <c r="C101" s="422">
        <v>112.44065999999999</v>
      </c>
      <c r="D101" s="423">
        <v>10.440660000005</v>
      </c>
      <c r="E101" s="429">
        <v>1.1023594117640001</v>
      </c>
      <c r="F101" s="422">
        <v>111.999999999998</v>
      </c>
      <c r="G101" s="423">
        <v>93.333333333330998</v>
      </c>
      <c r="H101" s="425">
        <v>7.8832000000000004</v>
      </c>
      <c r="I101" s="422">
        <v>87.310469999999995</v>
      </c>
      <c r="J101" s="423">
        <v>-6.0228633333310002</v>
      </c>
      <c r="K101" s="430">
        <v>0.77955776785700004</v>
      </c>
    </row>
    <row r="102" spans="1:11" ht="14.4" customHeight="1" thickBot="1" x14ac:dyDescent="0.35">
      <c r="A102" s="439" t="s">
        <v>376</v>
      </c>
      <c r="B102" s="417">
        <v>101.999999999994</v>
      </c>
      <c r="C102" s="417">
        <v>112.44065999999999</v>
      </c>
      <c r="D102" s="418">
        <v>10.440660000005</v>
      </c>
      <c r="E102" s="419">
        <v>1.1023594117640001</v>
      </c>
      <c r="F102" s="417">
        <v>111.999999999998</v>
      </c>
      <c r="G102" s="418">
        <v>93.333333333330998</v>
      </c>
      <c r="H102" s="420">
        <v>7.8832000000000004</v>
      </c>
      <c r="I102" s="417">
        <v>87.310469999999995</v>
      </c>
      <c r="J102" s="418">
        <v>-6.0228633333310002</v>
      </c>
      <c r="K102" s="421">
        <v>0.77955776785700004</v>
      </c>
    </row>
    <row r="103" spans="1:11" ht="14.4" customHeight="1" thickBot="1" x14ac:dyDescent="0.35">
      <c r="A103" s="436" t="s">
        <v>377</v>
      </c>
      <c r="B103" s="417">
        <v>0</v>
      </c>
      <c r="C103" s="417">
        <v>79.657390000000007</v>
      </c>
      <c r="D103" s="418">
        <v>79.657390000000007</v>
      </c>
      <c r="E103" s="427" t="s">
        <v>282</v>
      </c>
      <c r="F103" s="417">
        <v>0</v>
      </c>
      <c r="G103" s="418">
        <v>0</v>
      </c>
      <c r="H103" s="420">
        <v>32.072099999999999</v>
      </c>
      <c r="I103" s="417">
        <v>143.41864000000001</v>
      </c>
      <c r="J103" s="418">
        <v>143.41864000000001</v>
      </c>
      <c r="K103" s="428" t="s">
        <v>282</v>
      </c>
    </row>
    <row r="104" spans="1:11" ht="14.4" customHeight="1" thickBot="1" x14ac:dyDescent="0.35">
      <c r="A104" s="437" t="s">
        <v>378</v>
      </c>
      <c r="B104" s="417">
        <v>0</v>
      </c>
      <c r="C104" s="417">
        <v>2.3916400000000002</v>
      </c>
      <c r="D104" s="418">
        <v>2.3916400000000002</v>
      </c>
      <c r="E104" s="427" t="s">
        <v>288</v>
      </c>
      <c r="F104" s="417">
        <v>0</v>
      </c>
      <c r="G104" s="418">
        <v>0</v>
      </c>
      <c r="H104" s="420">
        <v>0</v>
      </c>
      <c r="I104" s="417">
        <v>0</v>
      </c>
      <c r="J104" s="418">
        <v>0</v>
      </c>
      <c r="K104" s="428" t="s">
        <v>282</v>
      </c>
    </row>
    <row r="105" spans="1:11" ht="14.4" customHeight="1" thickBot="1" x14ac:dyDescent="0.35">
      <c r="A105" s="438" t="s">
        <v>379</v>
      </c>
      <c r="B105" s="422">
        <v>0</v>
      </c>
      <c r="C105" s="422">
        <v>2.3916400000000002</v>
      </c>
      <c r="D105" s="423">
        <v>2.3916400000000002</v>
      </c>
      <c r="E105" s="424" t="s">
        <v>288</v>
      </c>
      <c r="F105" s="422">
        <v>0</v>
      </c>
      <c r="G105" s="423">
        <v>0</v>
      </c>
      <c r="H105" s="425">
        <v>0</v>
      </c>
      <c r="I105" s="422">
        <v>0</v>
      </c>
      <c r="J105" s="423">
        <v>0</v>
      </c>
      <c r="K105" s="426" t="s">
        <v>282</v>
      </c>
    </row>
    <row r="106" spans="1:11" ht="14.4" customHeight="1" thickBot="1" x14ac:dyDescent="0.35">
      <c r="A106" s="439" t="s">
        <v>380</v>
      </c>
      <c r="B106" s="417">
        <v>0</v>
      </c>
      <c r="C106" s="417">
        <v>2.3916400000000002</v>
      </c>
      <c r="D106" s="418">
        <v>2.3916400000000002</v>
      </c>
      <c r="E106" s="427" t="s">
        <v>288</v>
      </c>
      <c r="F106" s="417">
        <v>0</v>
      </c>
      <c r="G106" s="418">
        <v>0</v>
      </c>
      <c r="H106" s="420">
        <v>0</v>
      </c>
      <c r="I106" s="417">
        <v>0</v>
      </c>
      <c r="J106" s="418">
        <v>0</v>
      </c>
      <c r="K106" s="428" t="s">
        <v>282</v>
      </c>
    </row>
    <row r="107" spans="1:11" ht="14.4" customHeight="1" thickBot="1" x14ac:dyDescent="0.35">
      <c r="A107" s="437" t="s">
        <v>381</v>
      </c>
      <c r="B107" s="417">
        <v>0</v>
      </c>
      <c r="C107" s="417">
        <v>77.265749999999997</v>
      </c>
      <c r="D107" s="418">
        <v>77.265749999999997</v>
      </c>
      <c r="E107" s="427" t="s">
        <v>282</v>
      </c>
      <c r="F107" s="417">
        <v>0</v>
      </c>
      <c r="G107" s="418">
        <v>0</v>
      </c>
      <c r="H107" s="420">
        <v>32.072099999999999</v>
      </c>
      <c r="I107" s="417">
        <v>143.41864000000001</v>
      </c>
      <c r="J107" s="418">
        <v>143.41864000000001</v>
      </c>
      <c r="K107" s="428" t="s">
        <v>282</v>
      </c>
    </row>
    <row r="108" spans="1:11" ht="14.4" customHeight="1" thickBot="1" x14ac:dyDescent="0.35">
      <c r="A108" s="438" t="s">
        <v>382</v>
      </c>
      <c r="B108" s="422">
        <v>0</v>
      </c>
      <c r="C108" s="422">
        <v>36.530749999999998</v>
      </c>
      <c r="D108" s="423">
        <v>36.530749999999998</v>
      </c>
      <c r="E108" s="424" t="s">
        <v>282</v>
      </c>
      <c r="F108" s="422">
        <v>0</v>
      </c>
      <c r="G108" s="423">
        <v>0</v>
      </c>
      <c r="H108" s="425">
        <v>23.822099999999999</v>
      </c>
      <c r="I108" s="422">
        <v>81.614519999999999</v>
      </c>
      <c r="J108" s="423">
        <v>81.614519999999999</v>
      </c>
      <c r="K108" s="426" t="s">
        <v>282</v>
      </c>
    </row>
    <row r="109" spans="1:11" ht="14.4" customHeight="1" thickBot="1" x14ac:dyDescent="0.35">
      <c r="A109" s="439" t="s">
        <v>383</v>
      </c>
      <c r="B109" s="417">
        <v>0</v>
      </c>
      <c r="C109" s="417">
        <v>1.7669999999999999</v>
      </c>
      <c r="D109" s="418">
        <v>1.7669999999999999</v>
      </c>
      <c r="E109" s="427" t="s">
        <v>282</v>
      </c>
      <c r="F109" s="417">
        <v>0</v>
      </c>
      <c r="G109" s="418">
        <v>0</v>
      </c>
      <c r="H109" s="420">
        <v>1.2221</v>
      </c>
      <c r="I109" s="417">
        <v>1.60545</v>
      </c>
      <c r="J109" s="418">
        <v>1.60545</v>
      </c>
      <c r="K109" s="428" t="s">
        <v>282</v>
      </c>
    </row>
    <row r="110" spans="1:11" ht="14.4" customHeight="1" thickBot="1" x14ac:dyDescent="0.35">
      <c r="A110" s="439" t="s">
        <v>384</v>
      </c>
      <c r="B110" s="417">
        <v>0</v>
      </c>
      <c r="C110" s="417">
        <v>7.829999999999</v>
      </c>
      <c r="D110" s="418">
        <v>7.829999999999</v>
      </c>
      <c r="E110" s="427" t="s">
        <v>282</v>
      </c>
      <c r="F110" s="417">
        <v>0</v>
      </c>
      <c r="G110" s="418">
        <v>0</v>
      </c>
      <c r="H110" s="420">
        <v>0</v>
      </c>
      <c r="I110" s="417">
        <v>8.2349999999999994</v>
      </c>
      <c r="J110" s="418">
        <v>8.2349999999999994</v>
      </c>
      <c r="K110" s="428" t="s">
        <v>282</v>
      </c>
    </row>
    <row r="111" spans="1:11" ht="14.4" customHeight="1" thickBot="1" x14ac:dyDescent="0.35">
      <c r="A111" s="439" t="s">
        <v>385</v>
      </c>
      <c r="B111" s="417">
        <v>0</v>
      </c>
      <c r="C111" s="417">
        <v>26.93375</v>
      </c>
      <c r="D111" s="418">
        <v>26.93375</v>
      </c>
      <c r="E111" s="427" t="s">
        <v>282</v>
      </c>
      <c r="F111" s="417">
        <v>0</v>
      </c>
      <c r="G111" s="418">
        <v>0</v>
      </c>
      <c r="H111" s="420">
        <v>22.6</v>
      </c>
      <c r="I111" s="417">
        <v>65.732979999999998</v>
      </c>
      <c r="J111" s="418">
        <v>65.732979999999998</v>
      </c>
      <c r="K111" s="428" t="s">
        <v>282</v>
      </c>
    </row>
    <row r="112" spans="1:11" ht="14.4" customHeight="1" thickBot="1" x14ac:dyDescent="0.35">
      <c r="A112" s="439" t="s">
        <v>386</v>
      </c>
      <c r="B112" s="417">
        <v>0</v>
      </c>
      <c r="C112" s="417">
        <v>0</v>
      </c>
      <c r="D112" s="418">
        <v>0</v>
      </c>
      <c r="E112" s="427" t="s">
        <v>282</v>
      </c>
      <c r="F112" s="417">
        <v>0</v>
      </c>
      <c r="G112" s="418">
        <v>0</v>
      </c>
      <c r="H112" s="420">
        <v>0</v>
      </c>
      <c r="I112" s="417">
        <v>0.60499999999999998</v>
      </c>
      <c r="J112" s="418">
        <v>0.60499999999999998</v>
      </c>
      <c r="K112" s="428" t="s">
        <v>288</v>
      </c>
    </row>
    <row r="113" spans="1:11" ht="14.4" customHeight="1" thickBot="1" x14ac:dyDescent="0.35">
      <c r="A113" s="439" t="s">
        <v>387</v>
      </c>
      <c r="B113" s="417">
        <v>0</v>
      </c>
      <c r="C113" s="417">
        <v>0</v>
      </c>
      <c r="D113" s="418">
        <v>0</v>
      </c>
      <c r="E113" s="419">
        <v>1</v>
      </c>
      <c r="F113" s="417">
        <v>0</v>
      </c>
      <c r="G113" s="418">
        <v>0</v>
      </c>
      <c r="H113" s="420">
        <v>0</v>
      </c>
      <c r="I113" s="417">
        <v>5.4360900000000001</v>
      </c>
      <c r="J113" s="418">
        <v>5.4360900000000001</v>
      </c>
      <c r="K113" s="428" t="s">
        <v>288</v>
      </c>
    </row>
    <row r="114" spans="1:11" ht="14.4" customHeight="1" thickBot="1" x14ac:dyDescent="0.35">
      <c r="A114" s="438" t="s">
        <v>388</v>
      </c>
      <c r="B114" s="422">
        <v>0</v>
      </c>
      <c r="C114" s="422">
        <v>0</v>
      </c>
      <c r="D114" s="423">
        <v>0</v>
      </c>
      <c r="E114" s="429">
        <v>1</v>
      </c>
      <c r="F114" s="422">
        <v>0</v>
      </c>
      <c r="G114" s="423">
        <v>0</v>
      </c>
      <c r="H114" s="425">
        <v>0</v>
      </c>
      <c r="I114" s="422">
        <v>2.3001200000000002</v>
      </c>
      <c r="J114" s="423">
        <v>2.3001200000000002</v>
      </c>
      <c r="K114" s="426" t="s">
        <v>288</v>
      </c>
    </row>
    <row r="115" spans="1:11" ht="14.4" customHeight="1" thickBot="1" x14ac:dyDescent="0.35">
      <c r="A115" s="439" t="s">
        <v>389</v>
      </c>
      <c r="B115" s="417">
        <v>0</v>
      </c>
      <c r="C115" s="417">
        <v>0</v>
      </c>
      <c r="D115" s="418">
        <v>0</v>
      </c>
      <c r="E115" s="419">
        <v>1</v>
      </c>
      <c r="F115" s="417">
        <v>0</v>
      </c>
      <c r="G115" s="418">
        <v>0</v>
      </c>
      <c r="H115" s="420">
        <v>0</v>
      </c>
      <c r="I115" s="417">
        <v>2.3001200000000002</v>
      </c>
      <c r="J115" s="418">
        <v>2.3001200000000002</v>
      </c>
      <c r="K115" s="428" t="s">
        <v>288</v>
      </c>
    </row>
    <row r="116" spans="1:11" ht="14.4" customHeight="1" thickBot="1" x14ac:dyDescent="0.35">
      <c r="A116" s="441" t="s">
        <v>390</v>
      </c>
      <c r="B116" s="417">
        <v>0</v>
      </c>
      <c r="C116" s="417">
        <v>22.85</v>
      </c>
      <c r="D116" s="418">
        <v>22.85</v>
      </c>
      <c r="E116" s="427" t="s">
        <v>282</v>
      </c>
      <c r="F116" s="417">
        <v>0</v>
      </c>
      <c r="G116" s="418">
        <v>0</v>
      </c>
      <c r="H116" s="420">
        <v>5.3</v>
      </c>
      <c r="I116" s="417">
        <v>9.8000000000000007</v>
      </c>
      <c r="J116" s="418">
        <v>9.8000000000000007</v>
      </c>
      <c r="K116" s="428" t="s">
        <v>282</v>
      </c>
    </row>
    <row r="117" spans="1:11" ht="14.4" customHeight="1" thickBot="1" x14ac:dyDescent="0.35">
      <c r="A117" s="439" t="s">
        <v>391</v>
      </c>
      <c r="B117" s="417">
        <v>0</v>
      </c>
      <c r="C117" s="417">
        <v>22.85</v>
      </c>
      <c r="D117" s="418">
        <v>22.85</v>
      </c>
      <c r="E117" s="427" t="s">
        <v>282</v>
      </c>
      <c r="F117" s="417">
        <v>0</v>
      </c>
      <c r="G117" s="418">
        <v>0</v>
      </c>
      <c r="H117" s="420">
        <v>5.3</v>
      </c>
      <c r="I117" s="417">
        <v>9.8000000000000007</v>
      </c>
      <c r="J117" s="418">
        <v>9.8000000000000007</v>
      </c>
      <c r="K117" s="428" t="s">
        <v>282</v>
      </c>
    </row>
    <row r="118" spans="1:11" ht="14.4" customHeight="1" thickBot="1" x14ac:dyDescent="0.35">
      <c r="A118" s="441" t="s">
        <v>392</v>
      </c>
      <c r="B118" s="417">
        <v>0</v>
      </c>
      <c r="C118" s="417">
        <v>13.859</v>
      </c>
      <c r="D118" s="418">
        <v>13.859</v>
      </c>
      <c r="E118" s="427" t="s">
        <v>288</v>
      </c>
      <c r="F118" s="417">
        <v>0</v>
      </c>
      <c r="G118" s="418">
        <v>0</v>
      </c>
      <c r="H118" s="420">
        <v>0.2</v>
      </c>
      <c r="I118" s="417">
        <v>11.250999999999999</v>
      </c>
      <c r="J118" s="418">
        <v>11.250999999999999</v>
      </c>
      <c r="K118" s="428" t="s">
        <v>282</v>
      </c>
    </row>
    <row r="119" spans="1:11" ht="14.4" customHeight="1" thickBot="1" x14ac:dyDescent="0.35">
      <c r="A119" s="439" t="s">
        <v>393</v>
      </c>
      <c r="B119" s="417">
        <v>0</v>
      </c>
      <c r="C119" s="417">
        <v>13.859</v>
      </c>
      <c r="D119" s="418">
        <v>13.859</v>
      </c>
      <c r="E119" s="427" t="s">
        <v>288</v>
      </c>
      <c r="F119" s="417">
        <v>0</v>
      </c>
      <c r="G119" s="418">
        <v>0</v>
      </c>
      <c r="H119" s="420">
        <v>0.2</v>
      </c>
      <c r="I119" s="417">
        <v>11.250999999999999</v>
      </c>
      <c r="J119" s="418">
        <v>11.250999999999999</v>
      </c>
      <c r="K119" s="428" t="s">
        <v>282</v>
      </c>
    </row>
    <row r="120" spans="1:11" ht="14.4" customHeight="1" thickBot="1" x14ac:dyDescent="0.35">
      <c r="A120" s="441" t="s">
        <v>394</v>
      </c>
      <c r="B120" s="417">
        <v>0</v>
      </c>
      <c r="C120" s="417">
        <v>0</v>
      </c>
      <c r="D120" s="418">
        <v>0</v>
      </c>
      <c r="E120" s="419">
        <v>1</v>
      </c>
      <c r="F120" s="417">
        <v>0</v>
      </c>
      <c r="G120" s="418">
        <v>0</v>
      </c>
      <c r="H120" s="420">
        <v>2.75</v>
      </c>
      <c r="I120" s="417">
        <v>38.453000000000003</v>
      </c>
      <c r="J120" s="418">
        <v>38.453000000000003</v>
      </c>
      <c r="K120" s="428" t="s">
        <v>288</v>
      </c>
    </row>
    <row r="121" spans="1:11" ht="14.4" customHeight="1" thickBot="1" x14ac:dyDescent="0.35">
      <c r="A121" s="439" t="s">
        <v>395</v>
      </c>
      <c r="B121" s="417">
        <v>0</v>
      </c>
      <c r="C121" s="417">
        <v>0</v>
      </c>
      <c r="D121" s="418">
        <v>0</v>
      </c>
      <c r="E121" s="419">
        <v>1</v>
      </c>
      <c r="F121" s="417">
        <v>0</v>
      </c>
      <c r="G121" s="418">
        <v>0</v>
      </c>
      <c r="H121" s="420">
        <v>2.75</v>
      </c>
      <c r="I121" s="417">
        <v>38.453000000000003</v>
      </c>
      <c r="J121" s="418">
        <v>38.453000000000003</v>
      </c>
      <c r="K121" s="428" t="s">
        <v>288</v>
      </c>
    </row>
    <row r="122" spans="1:11" ht="14.4" customHeight="1" thickBot="1" x14ac:dyDescent="0.35">
      <c r="A122" s="438" t="s">
        <v>396</v>
      </c>
      <c r="B122" s="422">
        <v>0</v>
      </c>
      <c r="C122" s="422">
        <v>4.0259999999999998</v>
      </c>
      <c r="D122" s="423">
        <v>4.0259999999999998</v>
      </c>
      <c r="E122" s="424" t="s">
        <v>282</v>
      </c>
      <c r="F122" s="422">
        <v>0</v>
      </c>
      <c r="G122" s="423">
        <v>0</v>
      </c>
      <c r="H122" s="425">
        <v>0</v>
      </c>
      <c r="I122" s="422">
        <v>0</v>
      </c>
      <c r="J122" s="423">
        <v>0</v>
      </c>
      <c r="K122" s="426" t="s">
        <v>282</v>
      </c>
    </row>
    <row r="123" spans="1:11" ht="14.4" customHeight="1" thickBot="1" x14ac:dyDescent="0.35">
      <c r="A123" s="439" t="s">
        <v>397</v>
      </c>
      <c r="B123" s="417">
        <v>0</v>
      </c>
      <c r="C123" s="417">
        <v>4.0259999999999998</v>
      </c>
      <c r="D123" s="418">
        <v>4.0259999999999998</v>
      </c>
      <c r="E123" s="427" t="s">
        <v>288</v>
      </c>
      <c r="F123" s="417">
        <v>0</v>
      </c>
      <c r="G123" s="418">
        <v>0</v>
      </c>
      <c r="H123" s="420">
        <v>0</v>
      </c>
      <c r="I123" s="417">
        <v>0</v>
      </c>
      <c r="J123" s="418">
        <v>0</v>
      </c>
      <c r="K123" s="428" t="s">
        <v>282</v>
      </c>
    </row>
    <row r="124" spans="1:11" ht="14.4" customHeight="1" thickBot="1" x14ac:dyDescent="0.35">
      <c r="A124" s="436" t="s">
        <v>398</v>
      </c>
      <c r="B124" s="417">
        <v>2768.9999999998499</v>
      </c>
      <c r="C124" s="417">
        <v>2971.6813000000002</v>
      </c>
      <c r="D124" s="418">
        <v>202.68130000015299</v>
      </c>
      <c r="E124" s="419">
        <v>1.0731965691580001</v>
      </c>
      <c r="F124" s="417">
        <v>2871.9811064957298</v>
      </c>
      <c r="G124" s="418">
        <v>2393.3175887464399</v>
      </c>
      <c r="H124" s="420">
        <v>171.208</v>
      </c>
      <c r="I124" s="417">
        <v>2154.5409300000001</v>
      </c>
      <c r="J124" s="418">
        <v>-238.77665874644299</v>
      </c>
      <c r="K124" s="421">
        <v>0.75019328125999996</v>
      </c>
    </row>
    <row r="125" spans="1:11" ht="14.4" customHeight="1" thickBot="1" x14ac:dyDescent="0.35">
      <c r="A125" s="437" t="s">
        <v>399</v>
      </c>
      <c r="B125" s="417">
        <v>2768.9999999998499</v>
      </c>
      <c r="C125" s="417">
        <v>2813.3939999999998</v>
      </c>
      <c r="D125" s="418">
        <v>44.394000000153</v>
      </c>
      <c r="E125" s="419">
        <v>1.0160325027079999</v>
      </c>
      <c r="F125" s="417">
        <v>2821.9811064957298</v>
      </c>
      <c r="G125" s="418">
        <v>2351.6509220797798</v>
      </c>
      <c r="H125" s="420">
        <v>171.208</v>
      </c>
      <c r="I125" s="417">
        <v>2098.4380000000001</v>
      </c>
      <c r="J125" s="418">
        <v>-253.21292207977601</v>
      </c>
      <c r="K125" s="421">
        <v>0.74360455325800001</v>
      </c>
    </row>
    <row r="126" spans="1:11" ht="14.4" customHeight="1" thickBot="1" x14ac:dyDescent="0.35">
      <c r="A126" s="438" t="s">
        <v>400</v>
      </c>
      <c r="B126" s="422">
        <v>2768.9999999998499</v>
      </c>
      <c r="C126" s="422">
        <v>2813.3939999999998</v>
      </c>
      <c r="D126" s="423">
        <v>44.394000000153</v>
      </c>
      <c r="E126" s="429">
        <v>1.0160325027079999</v>
      </c>
      <c r="F126" s="422">
        <v>2821.9811064957298</v>
      </c>
      <c r="G126" s="423">
        <v>2351.6509220797798</v>
      </c>
      <c r="H126" s="425">
        <v>171.208</v>
      </c>
      <c r="I126" s="422">
        <v>2098.4380000000001</v>
      </c>
      <c r="J126" s="423">
        <v>-253.21292207977601</v>
      </c>
      <c r="K126" s="430">
        <v>0.74360455325800001</v>
      </c>
    </row>
    <row r="127" spans="1:11" ht="14.4" customHeight="1" thickBot="1" x14ac:dyDescent="0.35">
      <c r="A127" s="439" t="s">
        <v>401</v>
      </c>
      <c r="B127" s="417">
        <v>48.999999999997002</v>
      </c>
      <c r="C127" s="417">
        <v>49.436</v>
      </c>
      <c r="D127" s="418">
        <v>0.43600000000200001</v>
      </c>
      <c r="E127" s="419">
        <v>1.0088979591830001</v>
      </c>
      <c r="F127" s="417">
        <v>41.999999999998998</v>
      </c>
      <c r="G127" s="418">
        <v>34.999999999998998</v>
      </c>
      <c r="H127" s="420">
        <v>3.528</v>
      </c>
      <c r="I127" s="417">
        <v>35.28</v>
      </c>
      <c r="J127" s="418">
        <v>0.28000000000000003</v>
      </c>
      <c r="K127" s="421">
        <v>0.84</v>
      </c>
    </row>
    <row r="128" spans="1:11" ht="14.4" customHeight="1" thickBot="1" x14ac:dyDescent="0.35">
      <c r="A128" s="439" t="s">
        <v>402</v>
      </c>
      <c r="B128" s="417">
        <v>414.99999999997698</v>
      </c>
      <c r="C128" s="417">
        <v>464.714</v>
      </c>
      <c r="D128" s="418">
        <v>49.714000000022999</v>
      </c>
      <c r="E128" s="419">
        <v>1.1197927710840001</v>
      </c>
      <c r="F128" s="417">
        <v>473.98116808502499</v>
      </c>
      <c r="G128" s="418">
        <v>394.98430673752102</v>
      </c>
      <c r="H128" s="420">
        <v>35.131999999999998</v>
      </c>
      <c r="I128" s="417">
        <v>382.029</v>
      </c>
      <c r="J128" s="418">
        <v>-12.955306737520001</v>
      </c>
      <c r="K128" s="421">
        <v>0.80600037664599999</v>
      </c>
    </row>
    <row r="129" spans="1:11" ht="14.4" customHeight="1" thickBot="1" x14ac:dyDescent="0.35">
      <c r="A129" s="439" t="s">
        <v>403</v>
      </c>
      <c r="B129" s="417">
        <v>2299.9999999998699</v>
      </c>
      <c r="C129" s="417">
        <v>2294.0770000000002</v>
      </c>
      <c r="D129" s="418">
        <v>-5.9229999998730003</v>
      </c>
      <c r="E129" s="419">
        <v>0.99742478260800005</v>
      </c>
      <c r="F129" s="417">
        <v>2300.99999999996</v>
      </c>
      <c r="G129" s="418">
        <v>1917.49999999997</v>
      </c>
      <c r="H129" s="420">
        <v>132.15700000000001</v>
      </c>
      <c r="I129" s="417">
        <v>1676.876</v>
      </c>
      <c r="J129" s="418">
        <v>-240.62399999996401</v>
      </c>
      <c r="K129" s="421">
        <v>0.72875966970799999</v>
      </c>
    </row>
    <row r="130" spans="1:11" ht="14.4" customHeight="1" thickBot="1" x14ac:dyDescent="0.35">
      <c r="A130" s="439" t="s">
        <v>404</v>
      </c>
      <c r="B130" s="417">
        <v>4.9999999999989999</v>
      </c>
      <c r="C130" s="417">
        <v>5.1669999999999998</v>
      </c>
      <c r="D130" s="418">
        <v>0.16700000000000001</v>
      </c>
      <c r="E130" s="419">
        <v>1.0334000000000001</v>
      </c>
      <c r="F130" s="417">
        <v>4.9999384107499996</v>
      </c>
      <c r="G130" s="418">
        <v>4.1666153422920003</v>
      </c>
      <c r="H130" s="420">
        <v>0.39100000000000001</v>
      </c>
      <c r="I130" s="417">
        <v>4.2530000000000001</v>
      </c>
      <c r="J130" s="418">
        <v>8.6384657707999996E-2</v>
      </c>
      <c r="K130" s="421">
        <v>0.85061047769200004</v>
      </c>
    </row>
    <row r="131" spans="1:11" ht="14.4" customHeight="1" thickBot="1" x14ac:dyDescent="0.35">
      <c r="A131" s="437" t="s">
        <v>405</v>
      </c>
      <c r="B131" s="417">
        <v>0</v>
      </c>
      <c r="C131" s="417">
        <v>158.28730000000101</v>
      </c>
      <c r="D131" s="418">
        <v>158.28730000000101</v>
      </c>
      <c r="E131" s="427" t="s">
        <v>282</v>
      </c>
      <c r="F131" s="417">
        <v>50</v>
      </c>
      <c r="G131" s="418">
        <v>41.666666666666003</v>
      </c>
      <c r="H131" s="420">
        <v>0</v>
      </c>
      <c r="I131" s="417">
        <v>56.102930000000001</v>
      </c>
      <c r="J131" s="418">
        <v>14.436263333333001</v>
      </c>
      <c r="K131" s="421">
        <v>1.1220585999999999</v>
      </c>
    </row>
    <row r="132" spans="1:11" ht="14.4" customHeight="1" thickBot="1" x14ac:dyDescent="0.35">
      <c r="A132" s="438" t="s">
        <v>406</v>
      </c>
      <c r="B132" s="422">
        <v>0</v>
      </c>
      <c r="C132" s="422">
        <v>141.040300000001</v>
      </c>
      <c r="D132" s="423">
        <v>141.040300000001</v>
      </c>
      <c r="E132" s="424" t="s">
        <v>282</v>
      </c>
      <c r="F132" s="422">
        <v>50</v>
      </c>
      <c r="G132" s="423">
        <v>41.666666666666003</v>
      </c>
      <c r="H132" s="425">
        <v>0</v>
      </c>
      <c r="I132" s="422">
        <v>50.21293</v>
      </c>
      <c r="J132" s="423">
        <v>8.546263333333</v>
      </c>
      <c r="K132" s="430">
        <v>1.0042586</v>
      </c>
    </row>
    <row r="133" spans="1:11" ht="14.4" customHeight="1" thickBot="1" x14ac:dyDescent="0.35">
      <c r="A133" s="439" t="s">
        <v>407</v>
      </c>
      <c r="B133" s="417">
        <v>0</v>
      </c>
      <c r="C133" s="417">
        <v>141.040300000001</v>
      </c>
      <c r="D133" s="418">
        <v>141.040300000001</v>
      </c>
      <c r="E133" s="427" t="s">
        <v>282</v>
      </c>
      <c r="F133" s="417">
        <v>50</v>
      </c>
      <c r="G133" s="418">
        <v>41.666666666666003</v>
      </c>
      <c r="H133" s="420">
        <v>0</v>
      </c>
      <c r="I133" s="417">
        <v>50.21293</v>
      </c>
      <c r="J133" s="418">
        <v>8.546263333333</v>
      </c>
      <c r="K133" s="421">
        <v>1.0042586</v>
      </c>
    </row>
    <row r="134" spans="1:11" ht="14.4" customHeight="1" thickBot="1" x14ac:dyDescent="0.35">
      <c r="A134" s="438" t="s">
        <v>408</v>
      </c>
      <c r="B134" s="422">
        <v>0</v>
      </c>
      <c r="C134" s="422">
        <v>17.247</v>
      </c>
      <c r="D134" s="423">
        <v>17.247</v>
      </c>
      <c r="E134" s="424" t="s">
        <v>282</v>
      </c>
      <c r="F134" s="422">
        <v>0</v>
      </c>
      <c r="G134" s="423">
        <v>0</v>
      </c>
      <c r="H134" s="425">
        <v>0</v>
      </c>
      <c r="I134" s="422">
        <v>5.89</v>
      </c>
      <c r="J134" s="423">
        <v>5.89</v>
      </c>
      <c r="K134" s="426" t="s">
        <v>282</v>
      </c>
    </row>
    <row r="135" spans="1:11" ht="14.4" customHeight="1" thickBot="1" x14ac:dyDescent="0.35">
      <c r="A135" s="439" t="s">
        <v>409</v>
      </c>
      <c r="B135" s="417">
        <v>0</v>
      </c>
      <c r="C135" s="417">
        <v>17.247</v>
      </c>
      <c r="D135" s="418">
        <v>17.247</v>
      </c>
      <c r="E135" s="427" t="s">
        <v>282</v>
      </c>
      <c r="F135" s="417">
        <v>0</v>
      </c>
      <c r="G135" s="418">
        <v>0</v>
      </c>
      <c r="H135" s="420">
        <v>0</v>
      </c>
      <c r="I135" s="417">
        <v>5.89</v>
      </c>
      <c r="J135" s="418">
        <v>5.89</v>
      </c>
      <c r="K135" s="428" t="s">
        <v>282</v>
      </c>
    </row>
    <row r="136" spans="1:11" ht="14.4" customHeight="1" thickBot="1" x14ac:dyDescent="0.35">
      <c r="A136" s="436" t="s">
        <v>410</v>
      </c>
      <c r="B136" s="417">
        <v>0</v>
      </c>
      <c r="C136" s="417">
        <v>1.0579700000000001</v>
      </c>
      <c r="D136" s="418">
        <v>1.0579700000000001</v>
      </c>
      <c r="E136" s="427" t="s">
        <v>282</v>
      </c>
      <c r="F136" s="417">
        <v>0</v>
      </c>
      <c r="G136" s="418">
        <v>0</v>
      </c>
      <c r="H136" s="420">
        <v>0</v>
      </c>
      <c r="I136" s="417">
        <v>1.43598</v>
      </c>
      <c r="J136" s="418">
        <v>1.43598</v>
      </c>
      <c r="K136" s="428" t="s">
        <v>282</v>
      </c>
    </row>
    <row r="137" spans="1:11" ht="14.4" customHeight="1" thickBot="1" x14ac:dyDescent="0.35">
      <c r="A137" s="437" t="s">
        <v>411</v>
      </c>
      <c r="B137" s="417">
        <v>0</v>
      </c>
      <c r="C137" s="417">
        <v>1.0579700000000001</v>
      </c>
      <c r="D137" s="418">
        <v>1.0579700000000001</v>
      </c>
      <c r="E137" s="427" t="s">
        <v>282</v>
      </c>
      <c r="F137" s="417">
        <v>0</v>
      </c>
      <c r="G137" s="418">
        <v>0</v>
      </c>
      <c r="H137" s="420">
        <v>0</v>
      </c>
      <c r="I137" s="417">
        <v>1.43598</v>
      </c>
      <c r="J137" s="418">
        <v>1.43598</v>
      </c>
      <c r="K137" s="428" t="s">
        <v>282</v>
      </c>
    </row>
    <row r="138" spans="1:11" ht="14.4" customHeight="1" thickBot="1" x14ac:dyDescent="0.35">
      <c r="A138" s="438" t="s">
        <v>412</v>
      </c>
      <c r="B138" s="422">
        <v>0</v>
      </c>
      <c r="C138" s="422">
        <v>1.0579700000000001</v>
      </c>
      <c r="D138" s="423">
        <v>1.0579700000000001</v>
      </c>
      <c r="E138" s="424" t="s">
        <v>282</v>
      </c>
      <c r="F138" s="422">
        <v>0</v>
      </c>
      <c r="G138" s="423">
        <v>0</v>
      </c>
      <c r="H138" s="425">
        <v>0</v>
      </c>
      <c r="I138" s="422">
        <v>1.43598</v>
      </c>
      <c r="J138" s="423">
        <v>1.43598</v>
      </c>
      <c r="K138" s="426" t="s">
        <v>282</v>
      </c>
    </row>
    <row r="139" spans="1:11" ht="14.4" customHeight="1" thickBot="1" x14ac:dyDescent="0.35">
      <c r="A139" s="439" t="s">
        <v>413</v>
      </c>
      <c r="B139" s="417">
        <v>0</v>
      </c>
      <c r="C139" s="417">
        <v>1.0579700000000001</v>
      </c>
      <c r="D139" s="418">
        <v>1.0579700000000001</v>
      </c>
      <c r="E139" s="427" t="s">
        <v>282</v>
      </c>
      <c r="F139" s="417">
        <v>0</v>
      </c>
      <c r="G139" s="418">
        <v>0</v>
      </c>
      <c r="H139" s="420">
        <v>0</v>
      </c>
      <c r="I139" s="417">
        <v>1.43598</v>
      </c>
      <c r="J139" s="418">
        <v>1.43598</v>
      </c>
      <c r="K139" s="428" t="s">
        <v>282</v>
      </c>
    </row>
    <row r="140" spans="1:11" ht="14.4" customHeight="1" thickBot="1" x14ac:dyDescent="0.35">
      <c r="A140" s="435" t="s">
        <v>414</v>
      </c>
      <c r="B140" s="417">
        <v>49583.175138640603</v>
      </c>
      <c r="C140" s="417">
        <v>51664.219680000002</v>
      </c>
      <c r="D140" s="418">
        <v>2081.0445413594298</v>
      </c>
      <c r="E140" s="419">
        <v>1.0419707801189999</v>
      </c>
      <c r="F140" s="417">
        <v>52299.513625355699</v>
      </c>
      <c r="G140" s="418">
        <v>43582.928021129701</v>
      </c>
      <c r="H140" s="420">
        <v>3900.7714799999999</v>
      </c>
      <c r="I140" s="417">
        <v>51550.416729999997</v>
      </c>
      <c r="J140" s="418">
        <v>7967.4887088702699</v>
      </c>
      <c r="K140" s="421">
        <v>0.985676790405</v>
      </c>
    </row>
    <row r="141" spans="1:11" ht="14.4" customHeight="1" thickBot="1" x14ac:dyDescent="0.35">
      <c r="A141" s="436" t="s">
        <v>415</v>
      </c>
      <c r="B141" s="417">
        <v>49416.8747250948</v>
      </c>
      <c r="C141" s="417">
        <v>51005.718200000003</v>
      </c>
      <c r="D141" s="418">
        <v>1588.8434749052401</v>
      </c>
      <c r="E141" s="419">
        <v>1.032151840514</v>
      </c>
      <c r="F141" s="417">
        <v>52281.843154549199</v>
      </c>
      <c r="G141" s="418">
        <v>43568.202628790998</v>
      </c>
      <c r="H141" s="420">
        <v>3900.7714799999999</v>
      </c>
      <c r="I141" s="417">
        <v>51498.438549999999</v>
      </c>
      <c r="J141" s="418">
        <v>7930.2359212089696</v>
      </c>
      <c r="K141" s="421">
        <v>0.98501574242000001</v>
      </c>
    </row>
    <row r="142" spans="1:11" ht="14.4" customHeight="1" thickBot="1" x14ac:dyDescent="0.35">
      <c r="A142" s="437" t="s">
        <v>416</v>
      </c>
      <c r="B142" s="417">
        <v>49416.8747250948</v>
      </c>
      <c r="C142" s="417">
        <v>51005.718200000003</v>
      </c>
      <c r="D142" s="418">
        <v>1588.8434749052401</v>
      </c>
      <c r="E142" s="419">
        <v>1.032151840514</v>
      </c>
      <c r="F142" s="417">
        <v>52281.843154549199</v>
      </c>
      <c r="G142" s="418">
        <v>43568.202628790998</v>
      </c>
      <c r="H142" s="420">
        <v>3900.7714799999999</v>
      </c>
      <c r="I142" s="417">
        <v>51498.438549999999</v>
      </c>
      <c r="J142" s="418">
        <v>7930.2359212089696</v>
      </c>
      <c r="K142" s="421">
        <v>0.98501574242000001</v>
      </c>
    </row>
    <row r="143" spans="1:11" ht="14.4" customHeight="1" thickBot="1" x14ac:dyDescent="0.35">
      <c r="A143" s="438" t="s">
        <v>417</v>
      </c>
      <c r="B143" s="422">
        <v>175.87510833331399</v>
      </c>
      <c r="C143" s="422">
        <v>678.56201999999996</v>
      </c>
      <c r="D143" s="423">
        <v>502.686911666686</v>
      </c>
      <c r="E143" s="429">
        <v>3.858203849483</v>
      </c>
      <c r="F143" s="422">
        <v>523.84315454924194</v>
      </c>
      <c r="G143" s="423">
        <v>436.53596212436798</v>
      </c>
      <c r="H143" s="425">
        <v>0</v>
      </c>
      <c r="I143" s="422">
        <v>370.05417999999997</v>
      </c>
      <c r="J143" s="423">
        <v>-66.481782124367996</v>
      </c>
      <c r="K143" s="430">
        <v>0.70642171571000001</v>
      </c>
    </row>
    <row r="144" spans="1:11" ht="14.4" customHeight="1" thickBot="1" x14ac:dyDescent="0.35">
      <c r="A144" s="439" t="s">
        <v>418</v>
      </c>
      <c r="B144" s="417">
        <v>32.230134261220996</v>
      </c>
      <c r="C144" s="417">
        <v>382.94152000000003</v>
      </c>
      <c r="D144" s="418">
        <v>350.71138573877801</v>
      </c>
      <c r="E144" s="419">
        <v>11.881474550999</v>
      </c>
      <c r="F144" s="417">
        <v>286.764656544758</v>
      </c>
      <c r="G144" s="418">
        <v>238.97054712063201</v>
      </c>
      <c r="H144" s="420">
        <v>0</v>
      </c>
      <c r="I144" s="417">
        <v>177.20684</v>
      </c>
      <c r="J144" s="418">
        <v>-61.763707120630997</v>
      </c>
      <c r="K144" s="421">
        <v>0.61795216375299999</v>
      </c>
    </row>
    <row r="145" spans="1:11" ht="14.4" customHeight="1" thickBot="1" x14ac:dyDescent="0.35">
      <c r="A145" s="439" t="s">
        <v>419</v>
      </c>
      <c r="B145" s="417">
        <v>4.0272381247729996</v>
      </c>
      <c r="C145" s="417">
        <v>4.1294399999999998</v>
      </c>
      <c r="D145" s="418">
        <v>0.10220187522599999</v>
      </c>
      <c r="E145" s="419">
        <v>1.0253776588470001</v>
      </c>
      <c r="F145" s="417">
        <v>4.8157673596199997</v>
      </c>
      <c r="G145" s="418">
        <v>4.0131394663500002</v>
      </c>
      <c r="H145" s="420">
        <v>0</v>
      </c>
      <c r="I145" s="417">
        <v>0</v>
      </c>
      <c r="J145" s="418">
        <v>-4.0131394663500002</v>
      </c>
      <c r="K145" s="421">
        <v>0</v>
      </c>
    </row>
    <row r="146" spans="1:11" ht="14.4" customHeight="1" thickBot="1" x14ac:dyDescent="0.35">
      <c r="A146" s="439" t="s">
        <v>420</v>
      </c>
      <c r="B146" s="417">
        <v>139.61773594731901</v>
      </c>
      <c r="C146" s="417">
        <v>291.49106</v>
      </c>
      <c r="D146" s="418">
        <v>151.873324052681</v>
      </c>
      <c r="E146" s="419">
        <v>2.087779593489</v>
      </c>
      <c r="F146" s="417">
        <v>232.26273064486401</v>
      </c>
      <c r="G146" s="418">
        <v>193.55227553738601</v>
      </c>
      <c r="H146" s="420">
        <v>0</v>
      </c>
      <c r="I146" s="417">
        <v>192.84734</v>
      </c>
      <c r="J146" s="418">
        <v>-0.70493553738600001</v>
      </c>
      <c r="K146" s="421">
        <v>0.83029825518900002</v>
      </c>
    </row>
    <row r="147" spans="1:11" ht="14.4" customHeight="1" thickBot="1" x14ac:dyDescent="0.35">
      <c r="A147" s="438" t="s">
        <v>421</v>
      </c>
      <c r="B147" s="422">
        <v>6.0000267389689999</v>
      </c>
      <c r="C147" s="422">
        <v>60.861170000000001</v>
      </c>
      <c r="D147" s="423">
        <v>54.861143261030001</v>
      </c>
      <c r="E147" s="429">
        <v>10.143483128951001</v>
      </c>
      <c r="F147" s="422">
        <v>0</v>
      </c>
      <c r="G147" s="423">
        <v>0</v>
      </c>
      <c r="H147" s="425">
        <v>1.444</v>
      </c>
      <c r="I147" s="422">
        <v>6.3941800000000004</v>
      </c>
      <c r="J147" s="423">
        <v>6.3941800000000004</v>
      </c>
      <c r="K147" s="426" t="s">
        <v>282</v>
      </c>
    </row>
    <row r="148" spans="1:11" ht="14.4" customHeight="1" thickBot="1" x14ac:dyDescent="0.35">
      <c r="A148" s="439" t="s">
        <v>422</v>
      </c>
      <c r="B148" s="417">
        <v>2.000027896173</v>
      </c>
      <c r="C148" s="417">
        <v>59.094569999999997</v>
      </c>
      <c r="D148" s="418">
        <v>57.094542103826001</v>
      </c>
      <c r="E148" s="419">
        <v>29.546872877651001</v>
      </c>
      <c r="F148" s="417">
        <v>0</v>
      </c>
      <c r="G148" s="418">
        <v>0</v>
      </c>
      <c r="H148" s="420">
        <v>1.444</v>
      </c>
      <c r="I148" s="417">
        <v>6.3941800000000004</v>
      </c>
      <c r="J148" s="418">
        <v>6.3941800000000004</v>
      </c>
      <c r="K148" s="428" t="s">
        <v>282</v>
      </c>
    </row>
    <row r="149" spans="1:11" ht="14.4" customHeight="1" thickBot="1" x14ac:dyDescent="0.35">
      <c r="A149" s="439" t="s">
        <v>423</v>
      </c>
      <c r="B149" s="417">
        <v>3.9999988427959998</v>
      </c>
      <c r="C149" s="417">
        <v>1.7665999999999999</v>
      </c>
      <c r="D149" s="418">
        <v>-2.2333988427959999</v>
      </c>
      <c r="E149" s="419">
        <v>0.44165012776899998</v>
      </c>
      <c r="F149" s="417">
        <v>0</v>
      </c>
      <c r="G149" s="418">
        <v>0</v>
      </c>
      <c r="H149" s="420">
        <v>0</v>
      </c>
      <c r="I149" s="417">
        <v>0</v>
      </c>
      <c r="J149" s="418">
        <v>0</v>
      </c>
      <c r="K149" s="428" t="s">
        <v>282</v>
      </c>
    </row>
    <row r="150" spans="1:11" ht="14.4" customHeight="1" thickBot="1" x14ac:dyDescent="0.35">
      <c r="A150" s="438" t="s">
        <v>424</v>
      </c>
      <c r="B150" s="422">
        <v>13.999758106966</v>
      </c>
      <c r="C150" s="422">
        <v>90.196690000000004</v>
      </c>
      <c r="D150" s="423">
        <v>76.196931893032996</v>
      </c>
      <c r="E150" s="429">
        <v>6.4427320322849999</v>
      </c>
      <c r="F150" s="422">
        <v>0</v>
      </c>
      <c r="G150" s="423">
        <v>0</v>
      </c>
      <c r="H150" s="425">
        <v>0</v>
      </c>
      <c r="I150" s="422">
        <v>48.662660000000002</v>
      </c>
      <c r="J150" s="423">
        <v>48.662660000000002</v>
      </c>
      <c r="K150" s="426" t="s">
        <v>282</v>
      </c>
    </row>
    <row r="151" spans="1:11" ht="14.4" customHeight="1" thickBot="1" x14ac:dyDescent="0.35">
      <c r="A151" s="439" t="s">
        <v>425</v>
      </c>
      <c r="B151" s="417">
        <v>12.999560239277001</v>
      </c>
      <c r="C151" s="417">
        <v>26.203769999999999</v>
      </c>
      <c r="D151" s="418">
        <v>13.204209760722</v>
      </c>
      <c r="E151" s="419">
        <v>2.0157428034240001</v>
      </c>
      <c r="F151" s="417">
        <v>0</v>
      </c>
      <c r="G151" s="418">
        <v>0</v>
      </c>
      <c r="H151" s="420">
        <v>0</v>
      </c>
      <c r="I151" s="417">
        <v>4.25549</v>
      </c>
      <c r="J151" s="418">
        <v>4.25549</v>
      </c>
      <c r="K151" s="428" t="s">
        <v>282</v>
      </c>
    </row>
    <row r="152" spans="1:11" ht="14.4" customHeight="1" thickBot="1" x14ac:dyDescent="0.35">
      <c r="A152" s="439" t="s">
        <v>426</v>
      </c>
      <c r="B152" s="417">
        <v>1.000197867689</v>
      </c>
      <c r="C152" s="417">
        <v>63.992919999999998</v>
      </c>
      <c r="D152" s="418">
        <v>62.99272213231</v>
      </c>
      <c r="E152" s="419">
        <v>63.980260373729998</v>
      </c>
      <c r="F152" s="417">
        <v>0</v>
      </c>
      <c r="G152" s="418">
        <v>0</v>
      </c>
      <c r="H152" s="420">
        <v>0</v>
      </c>
      <c r="I152" s="417">
        <v>44.407170000000001</v>
      </c>
      <c r="J152" s="418">
        <v>44.407170000000001</v>
      </c>
      <c r="K152" s="428" t="s">
        <v>282</v>
      </c>
    </row>
    <row r="153" spans="1:11" ht="14.4" customHeight="1" thickBot="1" x14ac:dyDescent="0.35">
      <c r="A153" s="438" t="s">
        <v>427</v>
      </c>
      <c r="B153" s="422">
        <v>0</v>
      </c>
      <c r="C153" s="422">
        <v>-1.06456</v>
      </c>
      <c r="D153" s="423">
        <v>-1.06456</v>
      </c>
      <c r="E153" s="424" t="s">
        <v>288</v>
      </c>
      <c r="F153" s="422">
        <v>0</v>
      </c>
      <c r="G153" s="423">
        <v>0</v>
      </c>
      <c r="H153" s="425">
        <v>0</v>
      </c>
      <c r="I153" s="422">
        <v>0</v>
      </c>
      <c r="J153" s="423">
        <v>0</v>
      </c>
      <c r="K153" s="426" t="s">
        <v>282</v>
      </c>
    </row>
    <row r="154" spans="1:11" ht="14.4" customHeight="1" thickBot="1" x14ac:dyDescent="0.35">
      <c r="A154" s="439" t="s">
        <v>428</v>
      </c>
      <c r="B154" s="417">
        <v>0</v>
      </c>
      <c r="C154" s="417">
        <v>-1.06456</v>
      </c>
      <c r="D154" s="418">
        <v>-1.06456</v>
      </c>
      <c r="E154" s="427" t="s">
        <v>288</v>
      </c>
      <c r="F154" s="417">
        <v>0</v>
      </c>
      <c r="G154" s="418">
        <v>0</v>
      </c>
      <c r="H154" s="420">
        <v>0</v>
      </c>
      <c r="I154" s="417">
        <v>0</v>
      </c>
      <c r="J154" s="418">
        <v>0</v>
      </c>
      <c r="K154" s="428" t="s">
        <v>282</v>
      </c>
    </row>
    <row r="155" spans="1:11" ht="14.4" customHeight="1" thickBot="1" x14ac:dyDescent="0.35">
      <c r="A155" s="438" t="s">
        <v>429</v>
      </c>
      <c r="B155" s="422">
        <v>49220.999831915498</v>
      </c>
      <c r="C155" s="422">
        <v>47636.517059999998</v>
      </c>
      <c r="D155" s="423">
        <v>-1584.4827719155101</v>
      </c>
      <c r="E155" s="429">
        <v>0.96780880564500005</v>
      </c>
      <c r="F155" s="422">
        <v>51758</v>
      </c>
      <c r="G155" s="423">
        <v>43131.666666666701</v>
      </c>
      <c r="H155" s="425">
        <v>3899.3274799999999</v>
      </c>
      <c r="I155" s="422">
        <v>48607.620130000003</v>
      </c>
      <c r="J155" s="423">
        <v>5475.9534633333196</v>
      </c>
      <c r="K155" s="430">
        <v>0.93913250376699997</v>
      </c>
    </row>
    <row r="156" spans="1:11" ht="14.4" customHeight="1" thickBot="1" x14ac:dyDescent="0.35">
      <c r="A156" s="439" t="s">
        <v>430</v>
      </c>
      <c r="B156" s="417">
        <v>16832.999949252699</v>
      </c>
      <c r="C156" s="417">
        <v>17519.613160000001</v>
      </c>
      <c r="D156" s="418">
        <v>686.61321074733098</v>
      </c>
      <c r="E156" s="419">
        <v>1.040789711448</v>
      </c>
      <c r="F156" s="417">
        <v>18476</v>
      </c>
      <c r="G156" s="418">
        <v>15396.666666666701</v>
      </c>
      <c r="H156" s="420">
        <v>1722.02433</v>
      </c>
      <c r="I156" s="417">
        <v>17739.69916</v>
      </c>
      <c r="J156" s="418">
        <v>2343.03249333333</v>
      </c>
      <c r="K156" s="421">
        <v>0.96014825503300005</v>
      </c>
    </row>
    <row r="157" spans="1:11" ht="14.4" customHeight="1" thickBot="1" x14ac:dyDescent="0.35">
      <c r="A157" s="439" t="s">
        <v>431</v>
      </c>
      <c r="B157" s="417">
        <v>32387.9998826628</v>
      </c>
      <c r="C157" s="417">
        <v>30116.903900000001</v>
      </c>
      <c r="D157" s="418">
        <v>-2271.09598266285</v>
      </c>
      <c r="E157" s="419">
        <v>0.92987847378900002</v>
      </c>
      <c r="F157" s="417">
        <v>33282</v>
      </c>
      <c r="G157" s="418">
        <v>27735</v>
      </c>
      <c r="H157" s="420">
        <v>2177.3031500000002</v>
      </c>
      <c r="I157" s="417">
        <v>30867.920969999999</v>
      </c>
      <c r="J157" s="418">
        <v>3132.9209700000001</v>
      </c>
      <c r="K157" s="421">
        <v>0.927465926627</v>
      </c>
    </row>
    <row r="158" spans="1:11" ht="14.4" customHeight="1" thickBot="1" x14ac:dyDescent="0.35">
      <c r="A158" s="438" t="s">
        <v>432</v>
      </c>
      <c r="B158" s="422">
        <v>0</v>
      </c>
      <c r="C158" s="422">
        <v>2540.6458200000002</v>
      </c>
      <c r="D158" s="423">
        <v>2540.6458200000002</v>
      </c>
      <c r="E158" s="424" t="s">
        <v>282</v>
      </c>
      <c r="F158" s="422">
        <v>0</v>
      </c>
      <c r="G158" s="423">
        <v>0</v>
      </c>
      <c r="H158" s="425">
        <v>0</v>
      </c>
      <c r="I158" s="422">
        <v>2465.7073999999998</v>
      </c>
      <c r="J158" s="423">
        <v>2465.7073999999998</v>
      </c>
      <c r="K158" s="426" t="s">
        <v>282</v>
      </c>
    </row>
    <row r="159" spans="1:11" ht="14.4" customHeight="1" thickBot="1" x14ac:dyDescent="0.35">
      <c r="A159" s="439" t="s">
        <v>433</v>
      </c>
      <c r="B159" s="417">
        <v>0</v>
      </c>
      <c r="C159" s="417">
        <v>1387.2119700000001</v>
      </c>
      <c r="D159" s="418">
        <v>1387.2119700000001</v>
      </c>
      <c r="E159" s="427" t="s">
        <v>288</v>
      </c>
      <c r="F159" s="417">
        <v>0</v>
      </c>
      <c r="G159" s="418">
        <v>0</v>
      </c>
      <c r="H159" s="420">
        <v>0</v>
      </c>
      <c r="I159" s="417">
        <v>130.19875999999999</v>
      </c>
      <c r="J159" s="418">
        <v>130.19875999999999</v>
      </c>
      <c r="K159" s="428" t="s">
        <v>282</v>
      </c>
    </row>
    <row r="160" spans="1:11" ht="14.4" customHeight="1" thickBot="1" x14ac:dyDescent="0.35">
      <c r="A160" s="439" t="s">
        <v>434</v>
      </c>
      <c r="B160" s="417">
        <v>0</v>
      </c>
      <c r="C160" s="417">
        <v>1153.4338499999999</v>
      </c>
      <c r="D160" s="418">
        <v>1153.4338499999999</v>
      </c>
      <c r="E160" s="427" t="s">
        <v>282</v>
      </c>
      <c r="F160" s="417">
        <v>0</v>
      </c>
      <c r="G160" s="418">
        <v>0</v>
      </c>
      <c r="H160" s="420">
        <v>0</v>
      </c>
      <c r="I160" s="417">
        <v>2335.50864</v>
      </c>
      <c r="J160" s="418">
        <v>2335.50864</v>
      </c>
      <c r="K160" s="428" t="s">
        <v>282</v>
      </c>
    </row>
    <row r="161" spans="1:11" ht="14.4" customHeight="1" thickBot="1" x14ac:dyDescent="0.35">
      <c r="A161" s="436" t="s">
        <v>435</v>
      </c>
      <c r="B161" s="417">
        <v>123.30041354581</v>
      </c>
      <c r="C161" s="417">
        <v>658.50148000000002</v>
      </c>
      <c r="D161" s="418">
        <v>535.20106645419003</v>
      </c>
      <c r="E161" s="419">
        <v>5.3406266942920002</v>
      </c>
      <c r="F161" s="417">
        <v>17.670470806421999</v>
      </c>
      <c r="G161" s="418">
        <v>14.725392338684999</v>
      </c>
      <c r="H161" s="420">
        <v>0</v>
      </c>
      <c r="I161" s="417">
        <v>51.95476</v>
      </c>
      <c r="J161" s="418">
        <v>37.229367661314001</v>
      </c>
      <c r="K161" s="421">
        <v>2.9402023618470001</v>
      </c>
    </row>
    <row r="162" spans="1:11" ht="14.4" customHeight="1" thickBot="1" x14ac:dyDescent="0.35">
      <c r="A162" s="437" t="s">
        <v>436</v>
      </c>
      <c r="B162" s="417">
        <v>107.582339403258</v>
      </c>
      <c r="C162" s="417">
        <v>624.51260000000002</v>
      </c>
      <c r="D162" s="418">
        <v>516.93026059674196</v>
      </c>
      <c r="E162" s="419">
        <v>5.804973227614</v>
      </c>
      <c r="F162" s="417">
        <v>0</v>
      </c>
      <c r="G162" s="418">
        <v>0</v>
      </c>
      <c r="H162" s="420">
        <v>0</v>
      </c>
      <c r="I162" s="417">
        <v>0</v>
      </c>
      <c r="J162" s="418">
        <v>0</v>
      </c>
      <c r="K162" s="428" t="s">
        <v>282</v>
      </c>
    </row>
    <row r="163" spans="1:11" ht="14.4" customHeight="1" thickBot="1" x14ac:dyDescent="0.35">
      <c r="A163" s="438" t="s">
        <v>437</v>
      </c>
      <c r="B163" s="422">
        <v>107.582339403258</v>
      </c>
      <c r="C163" s="422">
        <v>624.51260000000002</v>
      </c>
      <c r="D163" s="423">
        <v>516.93026059674196</v>
      </c>
      <c r="E163" s="429">
        <v>5.804973227614</v>
      </c>
      <c r="F163" s="422">
        <v>0</v>
      </c>
      <c r="G163" s="423">
        <v>0</v>
      </c>
      <c r="H163" s="425">
        <v>0</v>
      </c>
      <c r="I163" s="422">
        <v>0</v>
      </c>
      <c r="J163" s="423">
        <v>0</v>
      </c>
      <c r="K163" s="426" t="s">
        <v>282</v>
      </c>
    </row>
    <row r="164" spans="1:11" ht="14.4" customHeight="1" thickBot="1" x14ac:dyDescent="0.35">
      <c r="A164" s="439" t="s">
        <v>438</v>
      </c>
      <c r="B164" s="417">
        <v>0</v>
      </c>
      <c r="C164" s="417">
        <v>575.29179999999997</v>
      </c>
      <c r="D164" s="418">
        <v>575.29179999999997</v>
      </c>
      <c r="E164" s="427" t="s">
        <v>282</v>
      </c>
      <c r="F164" s="417">
        <v>0</v>
      </c>
      <c r="G164" s="418">
        <v>0</v>
      </c>
      <c r="H164" s="420">
        <v>0</v>
      </c>
      <c r="I164" s="417">
        <v>0</v>
      </c>
      <c r="J164" s="418">
        <v>0</v>
      </c>
      <c r="K164" s="428" t="s">
        <v>282</v>
      </c>
    </row>
    <row r="165" spans="1:11" ht="14.4" customHeight="1" thickBot="1" x14ac:dyDescent="0.35">
      <c r="A165" s="439" t="s">
        <v>439</v>
      </c>
      <c r="B165" s="417">
        <v>0</v>
      </c>
      <c r="C165" s="417">
        <v>13.61553</v>
      </c>
      <c r="D165" s="418">
        <v>13.61553</v>
      </c>
      <c r="E165" s="427" t="s">
        <v>282</v>
      </c>
      <c r="F165" s="417">
        <v>0</v>
      </c>
      <c r="G165" s="418">
        <v>0</v>
      </c>
      <c r="H165" s="420">
        <v>0</v>
      </c>
      <c r="I165" s="417">
        <v>0</v>
      </c>
      <c r="J165" s="418">
        <v>0</v>
      </c>
      <c r="K165" s="428" t="s">
        <v>282</v>
      </c>
    </row>
    <row r="166" spans="1:11" ht="14.4" customHeight="1" thickBot="1" x14ac:dyDescent="0.35">
      <c r="A166" s="439" t="s">
        <v>440</v>
      </c>
      <c r="B166" s="417">
        <v>0</v>
      </c>
      <c r="C166" s="417">
        <v>35.605269999999997</v>
      </c>
      <c r="D166" s="418">
        <v>35.605269999999997</v>
      </c>
      <c r="E166" s="427" t="s">
        <v>282</v>
      </c>
      <c r="F166" s="417">
        <v>0</v>
      </c>
      <c r="G166" s="418">
        <v>0</v>
      </c>
      <c r="H166" s="420">
        <v>0</v>
      </c>
      <c r="I166" s="417">
        <v>0</v>
      </c>
      <c r="J166" s="418">
        <v>0</v>
      </c>
      <c r="K166" s="428" t="s">
        <v>282</v>
      </c>
    </row>
    <row r="167" spans="1:11" ht="14.4" customHeight="1" thickBot="1" x14ac:dyDescent="0.35">
      <c r="A167" s="442" t="s">
        <v>441</v>
      </c>
      <c r="B167" s="422">
        <v>15.718074142552</v>
      </c>
      <c r="C167" s="422">
        <v>33.988880000000002</v>
      </c>
      <c r="D167" s="423">
        <v>18.270805857447002</v>
      </c>
      <c r="E167" s="429">
        <v>2.1624074102040001</v>
      </c>
      <c r="F167" s="422">
        <v>17.670470806421999</v>
      </c>
      <c r="G167" s="423">
        <v>14.725392338684999</v>
      </c>
      <c r="H167" s="425">
        <v>0</v>
      </c>
      <c r="I167" s="422">
        <v>51.95476</v>
      </c>
      <c r="J167" s="423">
        <v>37.229367661314001</v>
      </c>
      <c r="K167" s="430">
        <v>2.9402023618470001</v>
      </c>
    </row>
    <row r="168" spans="1:11" ht="14.4" customHeight="1" thickBot="1" x14ac:dyDescent="0.35">
      <c r="A168" s="438" t="s">
        <v>442</v>
      </c>
      <c r="B168" s="422">
        <v>0</v>
      </c>
      <c r="C168" s="422">
        <v>-2.5999999999999998E-4</v>
      </c>
      <c r="D168" s="423">
        <v>-2.5999999999999998E-4</v>
      </c>
      <c r="E168" s="424" t="s">
        <v>282</v>
      </c>
      <c r="F168" s="422">
        <v>0</v>
      </c>
      <c r="G168" s="423">
        <v>0</v>
      </c>
      <c r="H168" s="425">
        <v>0</v>
      </c>
      <c r="I168" s="422">
        <v>1.2600000000000001E-3</v>
      </c>
      <c r="J168" s="423">
        <v>1.2600000000000001E-3</v>
      </c>
      <c r="K168" s="426" t="s">
        <v>282</v>
      </c>
    </row>
    <row r="169" spans="1:11" ht="14.4" customHeight="1" thickBot="1" x14ac:dyDescent="0.35">
      <c r="A169" s="439" t="s">
        <v>443</v>
      </c>
      <c r="B169" s="417">
        <v>0</v>
      </c>
      <c r="C169" s="417">
        <v>-2.5999999999999998E-4</v>
      </c>
      <c r="D169" s="418">
        <v>-2.5999999999999998E-4</v>
      </c>
      <c r="E169" s="427" t="s">
        <v>282</v>
      </c>
      <c r="F169" s="417">
        <v>0</v>
      </c>
      <c r="G169" s="418">
        <v>0</v>
      </c>
      <c r="H169" s="420">
        <v>0</v>
      </c>
      <c r="I169" s="417">
        <v>1.2600000000000001E-3</v>
      </c>
      <c r="J169" s="418">
        <v>1.2600000000000001E-3</v>
      </c>
      <c r="K169" s="428" t="s">
        <v>282</v>
      </c>
    </row>
    <row r="170" spans="1:11" ht="14.4" customHeight="1" thickBot="1" x14ac:dyDescent="0.35">
      <c r="A170" s="438" t="s">
        <v>444</v>
      </c>
      <c r="B170" s="422">
        <v>15.718074142552</v>
      </c>
      <c r="C170" s="422">
        <v>16.742139999999999</v>
      </c>
      <c r="D170" s="423">
        <v>1.0240658574470001</v>
      </c>
      <c r="E170" s="429">
        <v>1.0651521203009999</v>
      </c>
      <c r="F170" s="422">
        <v>17.670470806421999</v>
      </c>
      <c r="G170" s="423">
        <v>14.725392338684999</v>
      </c>
      <c r="H170" s="425">
        <v>0</v>
      </c>
      <c r="I170" s="422">
        <v>46.063499999999998</v>
      </c>
      <c r="J170" s="423">
        <v>31.338107661314002</v>
      </c>
      <c r="K170" s="430">
        <v>2.6068066043410001</v>
      </c>
    </row>
    <row r="171" spans="1:11" ht="14.4" customHeight="1" thickBot="1" x14ac:dyDescent="0.35">
      <c r="A171" s="439" t="s">
        <v>445</v>
      </c>
      <c r="B171" s="417">
        <v>0</v>
      </c>
      <c r="C171" s="417">
        <v>0.98199999999999998</v>
      </c>
      <c r="D171" s="418">
        <v>0.98199999999999998</v>
      </c>
      <c r="E171" s="427" t="s">
        <v>282</v>
      </c>
      <c r="F171" s="417">
        <v>0</v>
      </c>
      <c r="G171" s="418">
        <v>0</v>
      </c>
      <c r="H171" s="420">
        <v>0</v>
      </c>
      <c r="I171" s="417">
        <v>0.16800000000000001</v>
      </c>
      <c r="J171" s="418">
        <v>0.16800000000000001</v>
      </c>
      <c r="K171" s="428" t="s">
        <v>282</v>
      </c>
    </row>
    <row r="172" spans="1:11" ht="14.4" customHeight="1" thickBot="1" x14ac:dyDescent="0.35">
      <c r="A172" s="439" t="s">
        <v>446</v>
      </c>
      <c r="B172" s="417">
        <v>9.7619833193519998</v>
      </c>
      <c r="C172" s="417">
        <v>0</v>
      </c>
      <c r="D172" s="418">
        <v>-9.7619833193519998</v>
      </c>
      <c r="E172" s="419">
        <v>0</v>
      </c>
      <c r="F172" s="417">
        <v>11.714379983222999</v>
      </c>
      <c r="G172" s="418">
        <v>9.7619833193519998</v>
      </c>
      <c r="H172" s="420">
        <v>0</v>
      </c>
      <c r="I172" s="417">
        <v>0</v>
      </c>
      <c r="J172" s="418">
        <v>-9.7619833193519998</v>
      </c>
      <c r="K172" s="421">
        <v>0</v>
      </c>
    </row>
    <row r="173" spans="1:11" ht="14.4" customHeight="1" thickBot="1" x14ac:dyDescent="0.35">
      <c r="A173" s="439" t="s">
        <v>447</v>
      </c>
      <c r="B173" s="417">
        <v>5.9560908231990002</v>
      </c>
      <c r="C173" s="417">
        <v>11.15706</v>
      </c>
      <c r="D173" s="418">
        <v>5.2009691768000001</v>
      </c>
      <c r="E173" s="419">
        <v>1.873218580976</v>
      </c>
      <c r="F173" s="417">
        <v>5.9560908231990002</v>
      </c>
      <c r="G173" s="418">
        <v>4.9634090193320004</v>
      </c>
      <c r="H173" s="420">
        <v>0</v>
      </c>
      <c r="I173" s="417">
        <v>26.81812</v>
      </c>
      <c r="J173" s="418">
        <v>21.854710980667001</v>
      </c>
      <c r="K173" s="421">
        <v>4.5026378535970002</v>
      </c>
    </row>
    <row r="174" spans="1:11" ht="14.4" customHeight="1" thickBot="1" x14ac:dyDescent="0.35">
      <c r="A174" s="439" t="s">
        <v>448</v>
      </c>
      <c r="B174" s="417">
        <v>0</v>
      </c>
      <c r="C174" s="417">
        <v>4.6030800000000003</v>
      </c>
      <c r="D174" s="418">
        <v>4.6030800000000003</v>
      </c>
      <c r="E174" s="427" t="s">
        <v>288</v>
      </c>
      <c r="F174" s="417">
        <v>0</v>
      </c>
      <c r="G174" s="418">
        <v>0</v>
      </c>
      <c r="H174" s="420">
        <v>0</v>
      </c>
      <c r="I174" s="417">
        <v>19.077380000000002</v>
      </c>
      <c r="J174" s="418">
        <v>19.077380000000002</v>
      </c>
      <c r="K174" s="428" t="s">
        <v>282</v>
      </c>
    </row>
    <row r="175" spans="1:11" ht="14.4" customHeight="1" thickBot="1" x14ac:dyDescent="0.35">
      <c r="A175" s="438" t="s">
        <v>449</v>
      </c>
      <c r="B175" s="422">
        <v>0</v>
      </c>
      <c r="C175" s="422">
        <v>17.247</v>
      </c>
      <c r="D175" s="423">
        <v>17.247</v>
      </c>
      <c r="E175" s="424" t="s">
        <v>282</v>
      </c>
      <c r="F175" s="422">
        <v>0</v>
      </c>
      <c r="G175" s="423">
        <v>0</v>
      </c>
      <c r="H175" s="425">
        <v>0</v>
      </c>
      <c r="I175" s="422">
        <v>5.89</v>
      </c>
      <c r="J175" s="423">
        <v>5.89</v>
      </c>
      <c r="K175" s="426" t="s">
        <v>282</v>
      </c>
    </row>
    <row r="176" spans="1:11" ht="14.4" customHeight="1" thickBot="1" x14ac:dyDescent="0.35">
      <c r="A176" s="439" t="s">
        <v>450</v>
      </c>
      <c r="B176" s="417">
        <v>0</v>
      </c>
      <c r="C176" s="417">
        <v>17.247</v>
      </c>
      <c r="D176" s="418">
        <v>17.247</v>
      </c>
      <c r="E176" s="427" t="s">
        <v>282</v>
      </c>
      <c r="F176" s="417">
        <v>0</v>
      </c>
      <c r="G176" s="418">
        <v>0</v>
      </c>
      <c r="H176" s="420">
        <v>0</v>
      </c>
      <c r="I176" s="417">
        <v>5.89</v>
      </c>
      <c r="J176" s="418">
        <v>5.89</v>
      </c>
      <c r="K176" s="428" t="s">
        <v>282</v>
      </c>
    </row>
    <row r="177" spans="1:11" ht="14.4" customHeight="1" thickBot="1" x14ac:dyDescent="0.35">
      <c r="A177" s="436" t="s">
        <v>451</v>
      </c>
      <c r="B177" s="417">
        <v>0</v>
      </c>
      <c r="C177" s="417">
        <v>0</v>
      </c>
      <c r="D177" s="418">
        <v>0</v>
      </c>
      <c r="E177" s="419">
        <v>1</v>
      </c>
      <c r="F177" s="417">
        <v>0</v>
      </c>
      <c r="G177" s="418">
        <v>0</v>
      </c>
      <c r="H177" s="420">
        <v>0</v>
      </c>
      <c r="I177" s="417">
        <v>2.342E-2</v>
      </c>
      <c r="J177" s="418">
        <v>2.342E-2</v>
      </c>
      <c r="K177" s="428" t="s">
        <v>288</v>
      </c>
    </row>
    <row r="178" spans="1:11" ht="14.4" customHeight="1" thickBot="1" x14ac:dyDescent="0.35">
      <c r="A178" s="442" t="s">
        <v>452</v>
      </c>
      <c r="B178" s="422">
        <v>0</v>
      </c>
      <c r="C178" s="422">
        <v>0</v>
      </c>
      <c r="D178" s="423">
        <v>0</v>
      </c>
      <c r="E178" s="429">
        <v>1</v>
      </c>
      <c r="F178" s="422">
        <v>0</v>
      </c>
      <c r="G178" s="423">
        <v>0</v>
      </c>
      <c r="H178" s="425">
        <v>0</v>
      </c>
      <c r="I178" s="422">
        <v>2.342E-2</v>
      </c>
      <c r="J178" s="423">
        <v>2.342E-2</v>
      </c>
      <c r="K178" s="426" t="s">
        <v>288</v>
      </c>
    </row>
    <row r="179" spans="1:11" ht="14.4" customHeight="1" thickBot="1" x14ac:dyDescent="0.35">
      <c r="A179" s="438" t="s">
        <v>453</v>
      </c>
      <c r="B179" s="422">
        <v>0</v>
      </c>
      <c r="C179" s="422">
        <v>0</v>
      </c>
      <c r="D179" s="423">
        <v>0</v>
      </c>
      <c r="E179" s="429">
        <v>1</v>
      </c>
      <c r="F179" s="422">
        <v>0</v>
      </c>
      <c r="G179" s="423">
        <v>0</v>
      </c>
      <c r="H179" s="425">
        <v>0</v>
      </c>
      <c r="I179" s="422">
        <v>2.342E-2</v>
      </c>
      <c r="J179" s="423">
        <v>2.342E-2</v>
      </c>
      <c r="K179" s="426" t="s">
        <v>288</v>
      </c>
    </row>
    <row r="180" spans="1:11" ht="14.4" customHeight="1" thickBot="1" x14ac:dyDescent="0.35">
      <c r="A180" s="439" t="s">
        <v>454</v>
      </c>
      <c r="B180" s="417">
        <v>0</v>
      </c>
      <c r="C180" s="417">
        <v>0</v>
      </c>
      <c r="D180" s="418">
        <v>0</v>
      </c>
      <c r="E180" s="419">
        <v>1</v>
      </c>
      <c r="F180" s="417">
        <v>0</v>
      </c>
      <c r="G180" s="418">
        <v>0</v>
      </c>
      <c r="H180" s="420">
        <v>0</v>
      </c>
      <c r="I180" s="417">
        <v>2.342E-2</v>
      </c>
      <c r="J180" s="418">
        <v>2.342E-2</v>
      </c>
      <c r="K180" s="428" t="s">
        <v>288</v>
      </c>
    </row>
    <row r="181" spans="1:11" ht="14.4" customHeight="1" thickBot="1" x14ac:dyDescent="0.35">
      <c r="A181" s="435" t="s">
        <v>455</v>
      </c>
      <c r="B181" s="417">
        <v>2362.0921578286202</v>
      </c>
      <c r="C181" s="417">
        <v>2160.8901900000001</v>
      </c>
      <c r="D181" s="418">
        <v>-201.20196782862101</v>
      </c>
      <c r="E181" s="419">
        <v>0.91482044120799999</v>
      </c>
      <c r="F181" s="417">
        <v>2267.0007088176899</v>
      </c>
      <c r="G181" s="418">
        <v>1889.1672573480801</v>
      </c>
      <c r="H181" s="420">
        <v>175.92889</v>
      </c>
      <c r="I181" s="417">
        <v>1731.0883799999999</v>
      </c>
      <c r="J181" s="418">
        <v>-158.07887734807599</v>
      </c>
      <c r="K181" s="421">
        <v>0.76360292842699995</v>
      </c>
    </row>
    <row r="182" spans="1:11" ht="14.4" customHeight="1" thickBot="1" x14ac:dyDescent="0.35">
      <c r="A182" s="440" t="s">
        <v>456</v>
      </c>
      <c r="B182" s="422">
        <v>2362.0921578286202</v>
      </c>
      <c r="C182" s="422">
        <v>2160.8901900000001</v>
      </c>
      <c r="D182" s="423">
        <v>-201.20196782862101</v>
      </c>
      <c r="E182" s="429">
        <v>0.91482044120799999</v>
      </c>
      <c r="F182" s="422">
        <v>2267.0007088176899</v>
      </c>
      <c r="G182" s="423">
        <v>1889.1672573480801</v>
      </c>
      <c r="H182" s="425">
        <v>175.92889</v>
      </c>
      <c r="I182" s="422">
        <v>1731.0883799999999</v>
      </c>
      <c r="J182" s="423">
        <v>-158.07887734807599</v>
      </c>
      <c r="K182" s="430">
        <v>0.76360292842699995</v>
      </c>
    </row>
    <row r="183" spans="1:11" ht="14.4" customHeight="1" thickBot="1" x14ac:dyDescent="0.35">
      <c r="A183" s="442" t="s">
        <v>54</v>
      </c>
      <c r="B183" s="422">
        <v>2362.0921578286202</v>
      </c>
      <c r="C183" s="422">
        <v>2160.8901900000001</v>
      </c>
      <c r="D183" s="423">
        <v>-201.20196782862101</v>
      </c>
      <c r="E183" s="429">
        <v>0.91482044120799999</v>
      </c>
      <c r="F183" s="422">
        <v>2267.0007088176899</v>
      </c>
      <c r="G183" s="423">
        <v>1889.1672573480801</v>
      </c>
      <c r="H183" s="425">
        <v>175.92889</v>
      </c>
      <c r="I183" s="422">
        <v>1731.0883799999999</v>
      </c>
      <c r="J183" s="423">
        <v>-158.07887734807599</v>
      </c>
      <c r="K183" s="430">
        <v>0.76360292842699995</v>
      </c>
    </row>
    <row r="184" spans="1:11" ht="14.4" customHeight="1" thickBot="1" x14ac:dyDescent="0.35">
      <c r="A184" s="438" t="s">
        <v>457</v>
      </c>
      <c r="B184" s="422">
        <v>29.999999999999002</v>
      </c>
      <c r="C184" s="422">
        <v>40.326000000000001</v>
      </c>
      <c r="D184" s="423">
        <v>10.326000000000001</v>
      </c>
      <c r="E184" s="429">
        <v>1.3442000000000001</v>
      </c>
      <c r="F184" s="422">
        <v>18</v>
      </c>
      <c r="G184" s="423">
        <v>15</v>
      </c>
      <c r="H184" s="425">
        <v>3.3605</v>
      </c>
      <c r="I184" s="422">
        <v>33.604999999999997</v>
      </c>
      <c r="J184" s="423">
        <v>18.605</v>
      </c>
      <c r="K184" s="430">
        <v>1.866944444444</v>
      </c>
    </row>
    <row r="185" spans="1:11" ht="14.4" customHeight="1" thickBot="1" x14ac:dyDescent="0.35">
      <c r="A185" s="439" t="s">
        <v>458</v>
      </c>
      <c r="B185" s="417">
        <v>29.999999999999002</v>
      </c>
      <c r="C185" s="417">
        <v>40.326000000000001</v>
      </c>
      <c r="D185" s="418">
        <v>10.326000000000001</v>
      </c>
      <c r="E185" s="419">
        <v>1.3442000000000001</v>
      </c>
      <c r="F185" s="417">
        <v>18</v>
      </c>
      <c r="G185" s="418">
        <v>15</v>
      </c>
      <c r="H185" s="420">
        <v>3.3605</v>
      </c>
      <c r="I185" s="417">
        <v>33.604999999999997</v>
      </c>
      <c r="J185" s="418">
        <v>18.605</v>
      </c>
      <c r="K185" s="421">
        <v>1.866944444444</v>
      </c>
    </row>
    <row r="186" spans="1:11" ht="14.4" customHeight="1" thickBot="1" x14ac:dyDescent="0.35">
      <c r="A186" s="438" t="s">
        <v>459</v>
      </c>
      <c r="B186" s="422">
        <v>28.827012321971001</v>
      </c>
      <c r="C186" s="422">
        <v>3.2149999999999999</v>
      </c>
      <c r="D186" s="423">
        <v>-25.612012321971001</v>
      </c>
      <c r="E186" s="429">
        <v>0.111527339846</v>
      </c>
      <c r="F186" s="422">
        <v>5.0007088176919998</v>
      </c>
      <c r="G186" s="423">
        <v>4.1672573480760002</v>
      </c>
      <c r="H186" s="425">
        <v>0.73206000000000004</v>
      </c>
      <c r="I186" s="422">
        <v>4.0502200000000004</v>
      </c>
      <c r="J186" s="423">
        <v>-0.117037348076</v>
      </c>
      <c r="K186" s="430">
        <v>0.80992918157299998</v>
      </c>
    </row>
    <row r="187" spans="1:11" ht="14.4" customHeight="1" thickBot="1" x14ac:dyDescent="0.35">
      <c r="A187" s="439" t="s">
        <v>460</v>
      </c>
      <c r="B187" s="417">
        <v>28.827012321971001</v>
      </c>
      <c r="C187" s="417">
        <v>3.2149999999999999</v>
      </c>
      <c r="D187" s="418">
        <v>-25.612012321971001</v>
      </c>
      <c r="E187" s="419">
        <v>0.111527339846</v>
      </c>
      <c r="F187" s="417">
        <v>5.0007088176919998</v>
      </c>
      <c r="G187" s="418">
        <v>4.1672573480760002</v>
      </c>
      <c r="H187" s="420">
        <v>0.73206000000000004</v>
      </c>
      <c r="I187" s="417">
        <v>4.0502200000000004</v>
      </c>
      <c r="J187" s="418">
        <v>-0.117037348076</v>
      </c>
      <c r="K187" s="421">
        <v>0.80992918157299998</v>
      </c>
    </row>
    <row r="188" spans="1:11" ht="14.4" customHeight="1" thickBot="1" x14ac:dyDescent="0.35">
      <c r="A188" s="438" t="s">
        <v>461</v>
      </c>
      <c r="B188" s="422">
        <v>44.265145506678998</v>
      </c>
      <c r="C188" s="422">
        <v>41.896900000000002</v>
      </c>
      <c r="D188" s="423">
        <v>-2.368245506679</v>
      </c>
      <c r="E188" s="429">
        <v>0.94649863951400004</v>
      </c>
      <c r="F188" s="422">
        <v>46</v>
      </c>
      <c r="G188" s="423">
        <v>38.333333333333002</v>
      </c>
      <c r="H188" s="425">
        <v>2.4985400000000002</v>
      </c>
      <c r="I188" s="422">
        <v>26.343139999999998</v>
      </c>
      <c r="J188" s="423">
        <v>-11.990193333333</v>
      </c>
      <c r="K188" s="430">
        <v>0.57267695652100004</v>
      </c>
    </row>
    <row r="189" spans="1:11" ht="14.4" customHeight="1" thickBot="1" x14ac:dyDescent="0.35">
      <c r="A189" s="439" t="s">
        <v>462</v>
      </c>
      <c r="B189" s="417">
        <v>44.265145506678998</v>
      </c>
      <c r="C189" s="417">
        <v>41.896900000000002</v>
      </c>
      <c r="D189" s="418">
        <v>-2.368245506679</v>
      </c>
      <c r="E189" s="419">
        <v>0.94649863951400004</v>
      </c>
      <c r="F189" s="417">
        <v>46</v>
      </c>
      <c r="G189" s="418">
        <v>38.333333333333002</v>
      </c>
      <c r="H189" s="420">
        <v>2.4985400000000002</v>
      </c>
      <c r="I189" s="417">
        <v>26.343139999999998</v>
      </c>
      <c r="J189" s="418">
        <v>-11.990193333333</v>
      </c>
      <c r="K189" s="421">
        <v>0.57267695652100004</v>
      </c>
    </row>
    <row r="190" spans="1:11" ht="14.4" customHeight="1" thickBot="1" x14ac:dyDescent="0.35">
      <c r="A190" s="438" t="s">
        <v>463</v>
      </c>
      <c r="B190" s="422">
        <v>391.999999999995</v>
      </c>
      <c r="C190" s="422">
        <v>348.14353</v>
      </c>
      <c r="D190" s="423">
        <v>-43.856469999994999</v>
      </c>
      <c r="E190" s="429">
        <v>0.88812124999999997</v>
      </c>
      <c r="F190" s="422">
        <v>490</v>
      </c>
      <c r="G190" s="423">
        <v>408.33333333333297</v>
      </c>
      <c r="H190" s="425">
        <v>35.461480000000002</v>
      </c>
      <c r="I190" s="422">
        <v>343.84888000000001</v>
      </c>
      <c r="J190" s="423">
        <v>-64.484453333332993</v>
      </c>
      <c r="K190" s="430">
        <v>0.70173240816299998</v>
      </c>
    </row>
    <row r="191" spans="1:11" ht="14.4" customHeight="1" thickBot="1" x14ac:dyDescent="0.35">
      <c r="A191" s="439" t="s">
        <v>464</v>
      </c>
      <c r="B191" s="417">
        <v>391.999999999995</v>
      </c>
      <c r="C191" s="417">
        <v>348.03757000000002</v>
      </c>
      <c r="D191" s="418">
        <v>-43.962429999995003</v>
      </c>
      <c r="E191" s="419">
        <v>0.88785094387700003</v>
      </c>
      <c r="F191" s="417">
        <v>484</v>
      </c>
      <c r="G191" s="418">
        <v>403.33333333333297</v>
      </c>
      <c r="H191" s="420">
        <v>34.685879999999997</v>
      </c>
      <c r="I191" s="417">
        <v>338.72372999999999</v>
      </c>
      <c r="J191" s="418">
        <v>-64.609603333332998</v>
      </c>
      <c r="K191" s="421">
        <v>0.69984241735499997</v>
      </c>
    </row>
    <row r="192" spans="1:11" ht="14.4" customHeight="1" thickBot="1" x14ac:dyDescent="0.35">
      <c r="A192" s="439" t="s">
        <v>465</v>
      </c>
      <c r="B192" s="417">
        <v>0</v>
      </c>
      <c r="C192" s="417">
        <v>0.10596</v>
      </c>
      <c r="D192" s="418">
        <v>0.10596</v>
      </c>
      <c r="E192" s="427" t="s">
        <v>282</v>
      </c>
      <c r="F192" s="417">
        <v>6</v>
      </c>
      <c r="G192" s="418">
        <v>5</v>
      </c>
      <c r="H192" s="420">
        <v>0.77559999999999996</v>
      </c>
      <c r="I192" s="417">
        <v>5.1251499999999997</v>
      </c>
      <c r="J192" s="418">
        <v>0.12515000000000001</v>
      </c>
      <c r="K192" s="421">
        <v>0.85419166666599999</v>
      </c>
    </row>
    <row r="193" spans="1:11" ht="14.4" customHeight="1" thickBot="1" x14ac:dyDescent="0.35">
      <c r="A193" s="438" t="s">
        <v>466</v>
      </c>
      <c r="B193" s="422">
        <v>0</v>
      </c>
      <c r="C193" s="422">
        <v>122.50700000000001</v>
      </c>
      <c r="D193" s="423">
        <v>122.50700000000001</v>
      </c>
      <c r="E193" s="424" t="s">
        <v>282</v>
      </c>
      <c r="F193" s="422">
        <v>0</v>
      </c>
      <c r="G193" s="423">
        <v>0</v>
      </c>
      <c r="H193" s="425">
        <v>0</v>
      </c>
      <c r="I193" s="422">
        <v>0</v>
      </c>
      <c r="J193" s="423">
        <v>0</v>
      </c>
      <c r="K193" s="430">
        <v>0</v>
      </c>
    </row>
    <row r="194" spans="1:11" ht="14.4" customHeight="1" thickBot="1" x14ac:dyDescent="0.35">
      <c r="A194" s="439" t="s">
        <v>467</v>
      </c>
      <c r="B194" s="417">
        <v>0</v>
      </c>
      <c r="C194" s="417">
        <v>122.50700000000001</v>
      </c>
      <c r="D194" s="418">
        <v>122.50700000000001</v>
      </c>
      <c r="E194" s="427" t="s">
        <v>282</v>
      </c>
      <c r="F194" s="417">
        <v>0</v>
      </c>
      <c r="G194" s="418">
        <v>0</v>
      </c>
      <c r="H194" s="420">
        <v>0</v>
      </c>
      <c r="I194" s="417">
        <v>0</v>
      </c>
      <c r="J194" s="418">
        <v>0</v>
      </c>
      <c r="K194" s="421">
        <v>0</v>
      </c>
    </row>
    <row r="195" spans="1:11" ht="14.4" customHeight="1" thickBot="1" x14ac:dyDescent="0.35">
      <c r="A195" s="438" t="s">
        <v>468</v>
      </c>
      <c r="B195" s="422">
        <v>1866.99999999998</v>
      </c>
      <c r="C195" s="422">
        <v>1604.8017600000001</v>
      </c>
      <c r="D195" s="423">
        <v>-262.19823999997499</v>
      </c>
      <c r="E195" s="429">
        <v>0.85956173540400005</v>
      </c>
      <c r="F195" s="422">
        <v>1708</v>
      </c>
      <c r="G195" s="423">
        <v>1423.3333333333301</v>
      </c>
      <c r="H195" s="425">
        <v>133.87630999999999</v>
      </c>
      <c r="I195" s="422">
        <v>1323.2411400000001</v>
      </c>
      <c r="J195" s="423">
        <v>-100.092193333333</v>
      </c>
      <c r="K195" s="430">
        <v>0.774731346604</v>
      </c>
    </row>
    <row r="196" spans="1:11" ht="14.4" customHeight="1" thickBot="1" x14ac:dyDescent="0.35">
      <c r="A196" s="439" t="s">
        <v>469</v>
      </c>
      <c r="B196" s="417">
        <v>1866.99999999998</v>
      </c>
      <c r="C196" s="417">
        <v>1604.8017600000001</v>
      </c>
      <c r="D196" s="418">
        <v>-262.19823999997499</v>
      </c>
      <c r="E196" s="419">
        <v>0.85956173540400005</v>
      </c>
      <c r="F196" s="417">
        <v>1708</v>
      </c>
      <c r="G196" s="418">
        <v>1423.3333333333301</v>
      </c>
      <c r="H196" s="420">
        <v>133.87630999999999</v>
      </c>
      <c r="I196" s="417">
        <v>1323.2411400000001</v>
      </c>
      <c r="J196" s="418">
        <v>-100.092193333333</v>
      </c>
      <c r="K196" s="421">
        <v>0.774731346604</v>
      </c>
    </row>
    <row r="197" spans="1:11" ht="14.4" customHeight="1" thickBot="1" x14ac:dyDescent="0.35">
      <c r="A197" s="443"/>
      <c r="B197" s="417">
        <v>27002.887364719802</v>
      </c>
      <c r="C197" s="417">
        <v>26296.03124</v>
      </c>
      <c r="D197" s="418">
        <v>-706.85612471978698</v>
      </c>
      <c r="E197" s="419">
        <v>0.97382294288799998</v>
      </c>
      <c r="F197" s="417">
        <v>25058.589737992701</v>
      </c>
      <c r="G197" s="418">
        <v>20882.158114993901</v>
      </c>
      <c r="H197" s="420">
        <v>1948.1229000000001</v>
      </c>
      <c r="I197" s="417">
        <v>31154.643469999999</v>
      </c>
      <c r="J197" s="418">
        <v>10272.4853550061</v>
      </c>
      <c r="K197" s="421">
        <v>1.2432720195239999</v>
      </c>
    </row>
    <row r="198" spans="1:11" ht="14.4" customHeight="1" thickBot="1" x14ac:dyDescent="0.35">
      <c r="A198" s="444" t="s">
        <v>66</v>
      </c>
      <c r="B198" s="431">
        <v>27002.887364719802</v>
      </c>
      <c r="C198" s="431">
        <v>26296.03124</v>
      </c>
      <c r="D198" s="432">
        <v>-706.85612471977799</v>
      </c>
      <c r="E198" s="433">
        <v>-1.020691866727</v>
      </c>
      <c r="F198" s="431">
        <v>25058.589737992701</v>
      </c>
      <c r="G198" s="432">
        <v>20882.158114993901</v>
      </c>
      <c r="H198" s="431">
        <v>1948.1229000000001</v>
      </c>
      <c r="I198" s="431">
        <v>31154.643469999999</v>
      </c>
      <c r="J198" s="432">
        <v>10272.4853550061</v>
      </c>
      <c r="K198" s="434">
        <v>1.2432720195239999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470</v>
      </c>
      <c r="B5" s="446" t="s">
        <v>471</v>
      </c>
      <c r="C5" s="447" t="s">
        <v>472</v>
      </c>
      <c r="D5" s="447" t="s">
        <v>472</v>
      </c>
      <c r="E5" s="447"/>
      <c r="F5" s="447" t="s">
        <v>472</v>
      </c>
      <c r="G5" s="447" t="s">
        <v>472</v>
      </c>
      <c r="H5" s="447" t="s">
        <v>472</v>
      </c>
      <c r="I5" s="448" t="s">
        <v>472</v>
      </c>
      <c r="J5" s="449" t="s">
        <v>69</v>
      </c>
    </row>
    <row r="6" spans="1:10" ht="14.4" customHeight="1" x14ac:dyDescent="0.3">
      <c r="A6" s="445" t="s">
        <v>470</v>
      </c>
      <c r="B6" s="446" t="s">
        <v>291</v>
      </c>
      <c r="C6" s="447">
        <v>63.887080000000012</v>
      </c>
      <c r="D6" s="447">
        <v>75.264599999998993</v>
      </c>
      <c r="E6" s="447"/>
      <c r="F6" s="447">
        <v>53.468670000000003</v>
      </c>
      <c r="G6" s="447">
        <v>73.184766602668333</v>
      </c>
      <c r="H6" s="447">
        <v>-19.71609660266833</v>
      </c>
      <c r="I6" s="448">
        <v>0.73059835375700333</v>
      </c>
      <c r="J6" s="449" t="s">
        <v>1</v>
      </c>
    </row>
    <row r="7" spans="1:10" ht="14.4" customHeight="1" x14ac:dyDescent="0.3">
      <c r="A7" s="445" t="s">
        <v>470</v>
      </c>
      <c r="B7" s="446" t="s">
        <v>292</v>
      </c>
      <c r="C7" s="447">
        <v>0.37225000000000003</v>
      </c>
      <c r="D7" s="447">
        <v>0.22676999999999997</v>
      </c>
      <c r="E7" s="447"/>
      <c r="F7" s="447">
        <v>0</v>
      </c>
      <c r="G7" s="447">
        <v>0.19127264389083332</v>
      </c>
      <c r="H7" s="447">
        <v>-0.19127264389083332</v>
      </c>
      <c r="I7" s="448">
        <v>0</v>
      </c>
      <c r="J7" s="449" t="s">
        <v>1</v>
      </c>
    </row>
    <row r="8" spans="1:10" ht="14.4" customHeight="1" x14ac:dyDescent="0.3">
      <c r="A8" s="445" t="s">
        <v>470</v>
      </c>
      <c r="B8" s="446" t="s">
        <v>293</v>
      </c>
      <c r="C8" s="447">
        <v>7.0271999999999997</v>
      </c>
      <c r="D8" s="447">
        <v>4.2464599999999999</v>
      </c>
      <c r="E8" s="447"/>
      <c r="F8" s="447">
        <v>1.7714399999999999</v>
      </c>
      <c r="G8" s="447">
        <v>4.7978770174658329</v>
      </c>
      <c r="H8" s="447">
        <v>-3.0264370174658328</v>
      </c>
      <c r="I8" s="448">
        <v>0.36921329862174085</v>
      </c>
      <c r="J8" s="449" t="s">
        <v>1</v>
      </c>
    </row>
    <row r="9" spans="1:10" ht="14.4" customHeight="1" x14ac:dyDescent="0.3">
      <c r="A9" s="445" t="s">
        <v>470</v>
      </c>
      <c r="B9" s="446" t="s">
        <v>473</v>
      </c>
      <c r="C9" s="447">
        <v>71.286529999999999</v>
      </c>
      <c r="D9" s="447">
        <v>79.737829999998993</v>
      </c>
      <c r="E9" s="447"/>
      <c r="F9" s="447">
        <v>55.240110000000001</v>
      </c>
      <c r="G9" s="447">
        <v>78.173916264024996</v>
      </c>
      <c r="H9" s="447">
        <v>-22.933806264024994</v>
      </c>
      <c r="I9" s="448">
        <v>0.70663096643939094</v>
      </c>
      <c r="J9" s="449" t="s">
        <v>474</v>
      </c>
    </row>
    <row r="11" spans="1:10" ht="14.4" customHeight="1" x14ac:dyDescent="0.3">
      <c r="A11" s="445" t="s">
        <v>470</v>
      </c>
      <c r="B11" s="446" t="s">
        <v>471</v>
      </c>
      <c r="C11" s="447" t="s">
        <v>472</v>
      </c>
      <c r="D11" s="447" t="s">
        <v>472</v>
      </c>
      <c r="E11" s="447"/>
      <c r="F11" s="447" t="s">
        <v>472</v>
      </c>
      <c r="G11" s="447" t="s">
        <v>472</v>
      </c>
      <c r="H11" s="447" t="s">
        <v>472</v>
      </c>
      <c r="I11" s="448" t="s">
        <v>472</v>
      </c>
      <c r="J11" s="449" t="s">
        <v>69</v>
      </c>
    </row>
    <row r="12" spans="1:10" ht="14.4" customHeight="1" x14ac:dyDescent="0.3">
      <c r="A12" s="445" t="s">
        <v>475</v>
      </c>
      <c r="B12" s="446" t="s">
        <v>476</v>
      </c>
      <c r="C12" s="447" t="s">
        <v>472</v>
      </c>
      <c r="D12" s="447" t="s">
        <v>472</v>
      </c>
      <c r="E12" s="447"/>
      <c r="F12" s="447" t="s">
        <v>472</v>
      </c>
      <c r="G12" s="447" t="s">
        <v>472</v>
      </c>
      <c r="H12" s="447" t="s">
        <v>472</v>
      </c>
      <c r="I12" s="448" t="s">
        <v>472</v>
      </c>
      <c r="J12" s="449" t="s">
        <v>0</v>
      </c>
    </row>
    <row r="13" spans="1:10" ht="14.4" customHeight="1" x14ac:dyDescent="0.3">
      <c r="A13" s="445" t="s">
        <v>475</v>
      </c>
      <c r="B13" s="446" t="s">
        <v>291</v>
      </c>
      <c r="C13" s="447">
        <v>0</v>
      </c>
      <c r="D13" s="447" t="s">
        <v>472</v>
      </c>
      <c r="E13" s="447"/>
      <c r="F13" s="447" t="s">
        <v>472</v>
      </c>
      <c r="G13" s="447" t="s">
        <v>472</v>
      </c>
      <c r="H13" s="447" t="s">
        <v>472</v>
      </c>
      <c r="I13" s="448" t="s">
        <v>472</v>
      </c>
      <c r="J13" s="449" t="s">
        <v>1</v>
      </c>
    </row>
    <row r="14" spans="1:10" ht="14.4" customHeight="1" x14ac:dyDescent="0.3">
      <c r="A14" s="445" t="s">
        <v>475</v>
      </c>
      <c r="B14" s="446" t="s">
        <v>477</v>
      </c>
      <c r="C14" s="447">
        <v>0</v>
      </c>
      <c r="D14" s="447" t="s">
        <v>472</v>
      </c>
      <c r="E14" s="447"/>
      <c r="F14" s="447" t="s">
        <v>472</v>
      </c>
      <c r="G14" s="447" t="s">
        <v>472</v>
      </c>
      <c r="H14" s="447" t="s">
        <v>472</v>
      </c>
      <c r="I14" s="448" t="s">
        <v>472</v>
      </c>
      <c r="J14" s="449" t="s">
        <v>478</v>
      </c>
    </row>
    <row r="15" spans="1:10" ht="14.4" customHeight="1" x14ac:dyDescent="0.3">
      <c r="A15" s="445" t="s">
        <v>472</v>
      </c>
      <c r="B15" s="446" t="s">
        <v>472</v>
      </c>
      <c r="C15" s="447" t="s">
        <v>472</v>
      </c>
      <c r="D15" s="447" t="s">
        <v>472</v>
      </c>
      <c r="E15" s="447"/>
      <c r="F15" s="447" t="s">
        <v>472</v>
      </c>
      <c r="G15" s="447" t="s">
        <v>472</v>
      </c>
      <c r="H15" s="447" t="s">
        <v>472</v>
      </c>
      <c r="I15" s="448" t="s">
        <v>472</v>
      </c>
      <c r="J15" s="449" t="s">
        <v>479</v>
      </c>
    </row>
    <row r="16" spans="1:10" ht="14.4" customHeight="1" x14ac:dyDescent="0.3">
      <c r="A16" s="445" t="s">
        <v>480</v>
      </c>
      <c r="B16" s="446" t="s">
        <v>481</v>
      </c>
      <c r="C16" s="447" t="s">
        <v>472</v>
      </c>
      <c r="D16" s="447" t="s">
        <v>472</v>
      </c>
      <c r="E16" s="447"/>
      <c r="F16" s="447" t="s">
        <v>472</v>
      </c>
      <c r="G16" s="447" t="s">
        <v>472</v>
      </c>
      <c r="H16" s="447" t="s">
        <v>472</v>
      </c>
      <c r="I16" s="448" t="s">
        <v>472</v>
      </c>
      <c r="J16" s="449" t="s">
        <v>0</v>
      </c>
    </row>
    <row r="17" spans="1:10" ht="14.4" customHeight="1" x14ac:dyDescent="0.3">
      <c r="A17" s="445" t="s">
        <v>480</v>
      </c>
      <c r="B17" s="446" t="s">
        <v>291</v>
      </c>
      <c r="C17" s="447">
        <v>33.379950000000008</v>
      </c>
      <c r="D17" s="447">
        <v>41.367339999998997</v>
      </c>
      <c r="E17" s="447"/>
      <c r="F17" s="447">
        <v>25.03557</v>
      </c>
      <c r="G17" s="447">
        <v>39.217934733269161</v>
      </c>
      <c r="H17" s="447">
        <v>-14.182364733269161</v>
      </c>
      <c r="I17" s="448">
        <v>0.63837043358537571</v>
      </c>
      <c r="J17" s="449" t="s">
        <v>1</v>
      </c>
    </row>
    <row r="18" spans="1:10" ht="14.4" customHeight="1" x14ac:dyDescent="0.3">
      <c r="A18" s="445" t="s">
        <v>480</v>
      </c>
      <c r="B18" s="446" t="s">
        <v>292</v>
      </c>
      <c r="C18" s="447">
        <v>0.37225000000000003</v>
      </c>
      <c r="D18" s="447">
        <v>3.7690000000000001E-2</v>
      </c>
      <c r="E18" s="447"/>
      <c r="F18" s="447">
        <v>0</v>
      </c>
      <c r="G18" s="447">
        <v>3.1790210116666662E-2</v>
      </c>
      <c r="H18" s="447">
        <v>-3.1790210116666662E-2</v>
      </c>
      <c r="I18" s="448">
        <v>0</v>
      </c>
      <c r="J18" s="449" t="s">
        <v>1</v>
      </c>
    </row>
    <row r="19" spans="1:10" ht="14.4" customHeight="1" x14ac:dyDescent="0.3">
      <c r="A19" s="445" t="s">
        <v>480</v>
      </c>
      <c r="B19" s="446" t="s">
        <v>482</v>
      </c>
      <c r="C19" s="447">
        <v>33.752200000000009</v>
      </c>
      <c r="D19" s="447">
        <v>41.405029999998995</v>
      </c>
      <c r="E19" s="447"/>
      <c r="F19" s="447">
        <v>25.03557</v>
      </c>
      <c r="G19" s="447">
        <v>39.249724943385829</v>
      </c>
      <c r="H19" s="447">
        <v>-14.214154943385829</v>
      </c>
      <c r="I19" s="448">
        <v>0.637853387153962</v>
      </c>
      <c r="J19" s="449" t="s">
        <v>478</v>
      </c>
    </row>
    <row r="20" spans="1:10" ht="14.4" customHeight="1" x14ac:dyDescent="0.3">
      <c r="A20" s="445" t="s">
        <v>472</v>
      </c>
      <c r="B20" s="446" t="s">
        <v>472</v>
      </c>
      <c r="C20" s="447" t="s">
        <v>472</v>
      </c>
      <c r="D20" s="447" t="s">
        <v>472</v>
      </c>
      <c r="E20" s="447"/>
      <c r="F20" s="447" t="s">
        <v>472</v>
      </c>
      <c r="G20" s="447" t="s">
        <v>472</v>
      </c>
      <c r="H20" s="447" t="s">
        <v>472</v>
      </c>
      <c r="I20" s="448" t="s">
        <v>472</v>
      </c>
      <c r="J20" s="449" t="s">
        <v>479</v>
      </c>
    </row>
    <row r="21" spans="1:10" ht="14.4" customHeight="1" x14ac:dyDescent="0.3">
      <c r="A21" s="445" t="s">
        <v>483</v>
      </c>
      <c r="B21" s="446" t="s">
        <v>484</v>
      </c>
      <c r="C21" s="447" t="s">
        <v>472</v>
      </c>
      <c r="D21" s="447" t="s">
        <v>472</v>
      </c>
      <c r="E21" s="447"/>
      <c r="F21" s="447" t="s">
        <v>472</v>
      </c>
      <c r="G21" s="447" t="s">
        <v>472</v>
      </c>
      <c r="H21" s="447" t="s">
        <v>472</v>
      </c>
      <c r="I21" s="448" t="s">
        <v>472</v>
      </c>
      <c r="J21" s="449" t="s">
        <v>0</v>
      </c>
    </row>
    <row r="22" spans="1:10" ht="14.4" customHeight="1" x14ac:dyDescent="0.3">
      <c r="A22" s="445" t="s">
        <v>483</v>
      </c>
      <c r="B22" s="446" t="s">
        <v>291</v>
      </c>
      <c r="C22" s="447">
        <v>30.50713</v>
      </c>
      <c r="D22" s="447">
        <v>33.897259999999996</v>
      </c>
      <c r="E22" s="447"/>
      <c r="F22" s="447">
        <v>28.433100000000003</v>
      </c>
      <c r="G22" s="447">
        <v>33.966831869399165</v>
      </c>
      <c r="H22" s="447">
        <v>-5.533731869399162</v>
      </c>
      <c r="I22" s="448">
        <v>0.83708425058079905</v>
      </c>
      <c r="J22" s="449" t="s">
        <v>1</v>
      </c>
    </row>
    <row r="23" spans="1:10" ht="14.4" customHeight="1" x14ac:dyDescent="0.3">
      <c r="A23" s="445" t="s">
        <v>483</v>
      </c>
      <c r="B23" s="446" t="s">
        <v>292</v>
      </c>
      <c r="C23" s="447" t="s">
        <v>472</v>
      </c>
      <c r="D23" s="447">
        <v>0.18907999999999997</v>
      </c>
      <c r="E23" s="447"/>
      <c r="F23" s="447">
        <v>0</v>
      </c>
      <c r="G23" s="447">
        <v>0.15948243377416665</v>
      </c>
      <c r="H23" s="447">
        <v>-0.15948243377416665</v>
      </c>
      <c r="I23" s="448">
        <v>0</v>
      </c>
      <c r="J23" s="449" t="s">
        <v>1</v>
      </c>
    </row>
    <row r="24" spans="1:10" ht="14.4" customHeight="1" x14ac:dyDescent="0.3">
      <c r="A24" s="445" t="s">
        <v>483</v>
      </c>
      <c r="B24" s="446" t="s">
        <v>293</v>
      </c>
      <c r="C24" s="447">
        <v>7.0271999999999997</v>
      </c>
      <c r="D24" s="447">
        <v>4.2464599999999999</v>
      </c>
      <c r="E24" s="447"/>
      <c r="F24" s="447">
        <v>1.7714399999999999</v>
      </c>
      <c r="G24" s="447">
        <v>4.7978770174658329</v>
      </c>
      <c r="H24" s="447">
        <v>-3.0264370174658328</v>
      </c>
      <c r="I24" s="448">
        <v>0.36921329862174085</v>
      </c>
      <c r="J24" s="449" t="s">
        <v>1</v>
      </c>
    </row>
    <row r="25" spans="1:10" ht="14.4" customHeight="1" x14ac:dyDescent="0.3">
      <c r="A25" s="445" t="s">
        <v>483</v>
      </c>
      <c r="B25" s="446" t="s">
        <v>485</v>
      </c>
      <c r="C25" s="447">
        <v>37.534329999999997</v>
      </c>
      <c r="D25" s="447">
        <v>38.332799999999992</v>
      </c>
      <c r="E25" s="447"/>
      <c r="F25" s="447">
        <v>30.204540000000001</v>
      </c>
      <c r="G25" s="447">
        <v>38.924191320639167</v>
      </c>
      <c r="H25" s="447">
        <v>-8.7196513206391657</v>
      </c>
      <c r="I25" s="448">
        <v>0.77598375136914777</v>
      </c>
      <c r="J25" s="449" t="s">
        <v>478</v>
      </c>
    </row>
    <row r="26" spans="1:10" ht="14.4" customHeight="1" x14ac:dyDescent="0.3">
      <c r="A26" s="445" t="s">
        <v>472</v>
      </c>
      <c r="B26" s="446" t="s">
        <v>472</v>
      </c>
      <c r="C26" s="447" t="s">
        <v>472</v>
      </c>
      <c r="D26" s="447" t="s">
        <v>472</v>
      </c>
      <c r="E26" s="447"/>
      <c r="F26" s="447" t="s">
        <v>472</v>
      </c>
      <c r="G26" s="447" t="s">
        <v>472</v>
      </c>
      <c r="H26" s="447" t="s">
        <v>472</v>
      </c>
      <c r="I26" s="448" t="s">
        <v>472</v>
      </c>
      <c r="J26" s="449" t="s">
        <v>479</v>
      </c>
    </row>
    <row r="27" spans="1:10" ht="14.4" customHeight="1" x14ac:dyDescent="0.3">
      <c r="A27" s="445" t="s">
        <v>470</v>
      </c>
      <c r="B27" s="446" t="s">
        <v>473</v>
      </c>
      <c r="C27" s="447">
        <v>71.286529999999999</v>
      </c>
      <c r="D27" s="447">
        <v>79.737829999998993</v>
      </c>
      <c r="E27" s="447"/>
      <c r="F27" s="447">
        <v>55.240110000000001</v>
      </c>
      <c r="G27" s="447">
        <v>78.17391626402501</v>
      </c>
      <c r="H27" s="447">
        <v>-22.933806264025009</v>
      </c>
      <c r="I27" s="448">
        <v>0.70663096643939072</v>
      </c>
      <c r="J27" s="449" t="s">
        <v>474</v>
      </c>
    </row>
  </sheetData>
  <mergeCells count="3">
    <mergeCell ref="F3:I3"/>
    <mergeCell ref="C4:D4"/>
    <mergeCell ref="A1:I1"/>
  </mergeCells>
  <conditionalFormatting sqref="F10 F28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27">
    <cfRule type="expression" dxfId="45" priority="5">
      <formula>$H11&gt;0</formula>
    </cfRule>
  </conditionalFormatting>
  <conditionalFormatting sqref="A11:A27">
    <cfRule type="expression" dxfId="44" priority="2">
      <formula>AND($J11&lt;&gt;"mezeraKL",$J11&lt;&gt;"")</formula>
    </cfRule>
  </conditionalFormatting>
  <conditionalFormatting sqref="I11:I27">
    <cfRule type="expression" dxfId="43" priority="6">
      <formula>$I11&gt;1</formula>
    </cfRule>
  </conditionalFormatting>
  <conditionalFormatting sqref="B11:B27">
    <cfRule type="expression" dxfId="42" priority="1">
      <formula>OR($J11="NS",$J11="SumaNS",$J11="Účet")</formula>
    </cfRule>
  </conditionalFormatting>
  <conditionalFormatting sqref="A11:D27 F11:I27">
    <cfRule type="expression" dxfId="41" priority="8">
      <formula>AND($J11&lt;&gt;"",$J11&lt;&gt;"mezeraKL")</formula>
    </cfRule>
  </conditionalFormatting>
  <conditionalFormatting sqref="B11:D27 F11:I27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7 F11:I27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129</v>
      </c>
      <c r="K3" s="360"/>
      <c r="L3" s="98">
        <f>IF(M3&lt;&gt;0,N3/M3,0)</f>
        <v>202.12233639243314</v>
      </c>
      <c r="M3" s="98">
        <f>SUBTOTAL(9,M5:M1048576)</f>
        <v>180.6</v>
      </c>
      <c r="N3" s="99">
        <f>SUBTOTAL(9,N5:N1048576)</f>
        <v>36503.293952473425</v>
      </c>
    </row>
    <row r="4" spans="1:14" s="209" customFormat="1" ht="14.4" customHeight="1" thickBot="1" x14ac:dyDescent="0.35">
      <c r="A4" s="450" t="s">
        <v>4</v>
      </c>
      <c r="B4" s="451" t="s">
        <v>5</v>
      </c>
      <c r="C4" s="451" t="s">
        <v>0</v>
      </c>
      <c r="D4" s="451" t="s">
        <v>6</v>
      </c>
      <c r="E4" s="451" t="s">
        <v>7</v>
      </c>
      <c r="F4" s="451" t="s">
        <v>1</v>
      </c>
      <c r="G4" s="451" t="s">
        <v>8</v>
      </c>
      <c r="H4" s="451" t="s">
        <v>9</v>
      </c>
      <c r="I4" s="451" t="s">
        <v>10</v>
      </c>
      <c r="J4" s="452" t="s">
        <v>11</v>
      </c>
      <c r="K4" s="452" t="s">
        <v>12</v>
      </c>
      <c r="L4" s="453" t="s">
        <v>144</v>
      </c>
      <c r="M4" s="453" t="s">
        <v>13</v>
      </c>
      <c r="N4" s="454" t="s">
        <v>161</v>
      </c>
    </row>
    <row r="5" spans="1:14" ht="14.4" customHeight="1" x14ac:dyDescent="0.3">
      <c r="A5" s="457" t="s">
        <v>470</v>
      </c>
      <c r="B5" s="458" t="s">
        <v>616</v>
      </c>
      <c r="C5" s="459" t="s">
        <v>480</v>
      </c>
      <c r="D5" s="460" t="s">
        <v>617</v>
      </c>
      <c r="E5" s="459" t="s">
        <v>486</v>
      </c>
      <c r="F5" s="460" t="s">
        <v>619</v>
      </c>
      <c r="G5" s="459" t="s">
        <v>487</v>
      </c>
      <c r="H5" s="459" t="s">
        <v>488</v>
      </c>
      <c r="I5" s="459" t="s">
        <v>488</v>
      </c>
      <c r="J5" s="459" t="s">
        <v>489</v>
      </c>
      <c r="K5" s="459" t="s">
        <v>490</v>
      </c>
      <c r="L5" s="461">
        <v>149.5</v>
      </c>
      <c r="M5" s="461">
        <v>0.1</v>
      </c>
      <c r="N5" s="462">
        <v>14.950000000000001</v>
      </c>
    </row>
    <row r="6" spans="1:14" ht="14.4" customHeight="1" x14ac:dyDescent="0.3">
      <c r="A6" s="463" t="s">
        <v>470</v>
      </c>
      <c r="B6" s="464" t="s">
        <v>616</v>
      </c>
      <c r="C6" s="465" t="s">
        <v>480</v>
      </c>
      <c r="D6" s="466" t="s">
        <v>617</v>
      </c>
      <c r="E6" s="465" t="s">
        <v>486</v>
      </c>
      <c r="F6" s="466" t="s">
        <v>619</v>
      </c>
      <c r="G6" s="465" t="s">
        <v>487</v>
      </c>
      <c r="H6" s="465" t="s">
        <v>491</v>
      </c>
      <c r="I6" s="465" t="s">
        <v>492</v>
      </c>
      <c r="J6" s="465" t="s">
        <v>493</v>
      </c>
      <c r="K6" s="465" t="s">
        <v>494</v>
      </c>
      <c r="L6" s="467">
        <v>84.569816911816559</v>
      </c>
      <c r="M6" s="467">
        <v>1</v>
      </c>
      <c r="N6" s="468">
        <v>84.569816911816559</v>
      </c>
    </row>
    <row r="7" spans="1:14" ht="14.4" customHeight="1" x14ac:dyDescent="0.3">
      <c r="A7" s="463" t="s">
        <v>470</v>
      </c>
      <c r="B7" s="464" t="s">
        <v>616</v>
      </c>
      <c r="C7" s="465" t="s">
        <v>480</v>
      </c>
      <c r="D7" s="466" t="s">
        <v>617</v>
      </c>
      <c r="E7" s="465" t="s">
        <v>486</v>
      </c>
      <c r="F7" s="466" t="s">
        <v>619</v>
      </c>
      <c r="G7" s="465" t="s">
        <v>487</v>
      </c>
      <c r="H7" s="465" t="s">
        <v>495</v>
      </c>
      <c r="I7" s="465" t="s">
        <v>496</v>
      </c>
      <c r="J7" s="465" t="s">
        <v>497</v>
      </c>
      <c r="K7" s="465" t="s">
        <v>498</v>
      </c>
      <c r="L7" s="467">
        <v>99.608571428571437</v>
      </c>
      <c r="M7" s="467">
        <v>7</v>
      </c>
      <c r="N7" s="468">
        <v>697.2600000000001</v>
      </c>
    </row>
    <row r="8" spans="1:14" ht="14.4" customHeight="1" x14ac:dyDescent="0.3">
      <c r="A8" s="463" t="s">
        <v>470</v>
      </c>
      <c r="B8" s="464" t="s">
        <v>616</v>
      </c>
      <c r="C8" s="465" t="s">
        <v>480</v>
      </c>
      <c r="D8" s="466" t="s">
        <v>617</v>
      </c>
      <c r="E8" s="465" t="s">
        <v>486</v>
      </c>
      <c r="F8" s="466" t="s">
        <v>619</v>
      </c>
      <c r="G8" s="465" t="s">
        <v>487</v>
      </c>
      <c r="H8" s="465" t="s">
        <v>499</v>
      </c>
      <c r="I8" s="465" t="s">
        <v>500</v>
      </c>
      <c r="J8" s="465" t="s">
        <v>501</v>
      </c>
      <c r="K8" s="465" t="s">
        <v>502</v>
      </c>
      <c r="L8" s="467">
        <v>170.20250000000001</v>
      </c>
      <c r="M8" s="467">
        <v>4</v>
      </c>
      <c r="N8" s="468">
        <v>680.81000000000006</v>
      </c>
    </row>
    <row r="9" spans="1:14" ht="14.4" customHeight="1" x14ac:dyDescent="0.3">
      <c r="A9" s="463" t="s">
        <v>470</v>
      </c>
      <c r="B9" s="464" t="s">
        <v>616</v>
      </c>
      <c r="C9" s="465" t="s">
        <v>480</v>
      </c>
      <c r="D9" s="466" t="s">
        <v>617</v>
      </c>
      <c r="E9" s="465" t="s">
        <v>486</v>
      </c>
      <c r="F9" s="466" t="s">
        <v>619</v>
      </c>
      <c r="G9" s="465" t="s">
        <v>487</v>
      </c>
      <c r="H9" s="465" t="s">
        <v>503</v>
      </c>
      <c r="I9" s="465" t="s">
        <v>504</v>
      </c>
      <c r="J9" s="465" t="s">
        <v>505</v>
      </c>
      <c r="K9" s="465" t="s">
        <v>506</v>
      </c>
      <c r="L9" s="467">
        <v>42.090079703386337</v>
      </c>
      <c r="M9" s="467">
        <v>1</v>
      </c>
      <c r="N9" s="468">
        <v>42.090079703386337</v>
      </c>
    </row>
    <row r="10" spans="1:14" ht="14.4" customHeight="1" x14ac:dyDescent="0.3">
      <c r="A10" s="463" t="s">
        <v>470</v>
      </c>
      <c r="B10" s="464" t="s">
        <v>616</v>
      </c>
      <c r="C10" s="465" t="s">
        <v>480</v>
      </c>
      <c r="D10" s="466" t="s">
        <v>617</v>
      </c>
      <c r="E10" s="465" t="s">
        <v>486</v>
      </c>
      <c r="F10" s="466" t="s">
        <v>619</v>
      </c>
      <c r="G10" s="465" t="s">
        <v>487</v>
      </c>
      <c r="H10" s="465" t="s">
        <v>507</v>
      </c>
      <c r="I10" s="465" t="s">
        <v>508</v>
      </c>
      <c r="J10" s="465" t="s">
        <v>509</v>
      </c>
      <c r="K10" s="465" t="s">
        <v>510</v>
      </c>
      <c r="L10" s="467">
        <v>66.42</v>
      </c>
      <c r="M10" s="467">
        <v>2</v>
      </c>
      <c r="N10" s="468">
        <v>132.84</v>
      </c>
    </row>
    <row r="11" spans="1:14" ht="14.4" customHeight="1" x14ac:dyDescent="0.3">
      <c r="A11" s="463" t="s">
        <v>470</v>
      </c>
      <c r="B11" s="464" t="s">
        <v>616</v>
      </c>
      <c r="C11" s="465" t="s">
        <v>480</v>
      </c>
      <c r="D11" s="466" t="s">
        <v>617</v>
      </c>
      <c r="E11" s="465" t="s">
        <v>486</v>
      </c>
      <c r="F11" s="466" t="s">
        <v>619</v>
      </c>
      <c r="G11" s="465" t="s">
        <v>487</v>
      </c>
      <c r="H11" s="465" t="s">
        <v>511</v>
      </c>
      <c r="I11" s="465" t="s">
        <v>512</v>
      </c>
      <c r="J11" s="465" t="s">
        <v>513</v>
      </c>
      <c r="K11" s="465" t="s">
        <v>514</v>
      </c>
      <c r="L11" s="467">
        <v>127.18000000000005</v>
      </c>
      <c r="M11" s="467">
        <v>3</v>
      </c>
      <c r="N11" s="468">
        <v>381.54000000000013</v>
      </c>
    </row>
    <row r="12" spans="1:14" ht="14.4" customHeight="1" x14ac:dyDescent="0.3">
      <c r="A12" s="463" t="s">
        <v>470</v>
      </c>
      <c r="B12" s="464" t="s">
        <v>616</v>
      </c>
      <c r="C12" s="465" t="s">
        <v>480</v>
      </c>
      <c r="D12" s="466" t="s">
        <v>617</v>
      </c>
      <c r="E12" s="465" t="s">
        <v>486</v>
      </c>
      <c r="F12" s="466" t="s">
        <v>619</v>
      </c>
      <c r="G12" s="465" t="s">
        <v>487</v>
      </c>
      <c r="H12" s="465" t="s">
        <v>515</v>
      </c>
      <c r="I12" s="465" t="s">
        <v>516</v>
      </c>
      <c r="J12" s="465" t="s">
        <v>517</v>
      </c>
      <c r="K12" s="465"/>
      <c r="L12" s="467">
        <v>103.5</v>
      </c>
      <c r="M12" s="467">
        <v>1</v>
      </c>
      <c r="N12" s="468">
        <v>103.5</v>
      </c>
    </row>
    <row r="13" spans="1:14" ht="14.4" customHeight="1" x14ac:dyDescent="0.3">
      <c r="A13" s="463" t="s">
        <v>470</v>
      </c>
      <c r="B13" s="464" t="s">
        <v>616</v>
      </c>
      <c r="C13" s="465" t="s">
        <v>480</v>
      </c>
      <c r="D13" s="466" t="s">
        <v>617</v>
      </c>
      <c r="E13" s="465" t="s">
        <v>486</v>
      </c>
      <c r="F13" s="466" t="s">
        <v>619</v>
      </c>
      <c r="G13" s="465" t="s">
        <v>487</v>
      </c>
      <c r="H13" s="465" t="s">
        <v>518</v>
      </c>
      <c r="I13" s="465" t="s">
        <v>519</v>
      </c>
      <c r="J13" s="465" t="s">
        <v>520</v>
      </c>
      <c r="K13" s="465" t="s">
        <v>521</v>
      </c>
      <c r="L13" s="467">
        <v>49.65000000000002</v>
      </c>
      <c r="M13" s="467">
        <v>2</v>
      </c>
      <c r="N13" s="468">
        <v>99.30000000000004</v>
      </c>
    </row>
    <row r="14" spans="1:14" ht="14.4" customHeight="1" x14ac:dyDescent="0.3">
      <c r="A14" s="463" t="s">
        <v>470</v>
      </c>
      <c r="B14" s="464" t="s">
        <v>616</v>
      </c>
      <c r="C14" s="465" t="s">
        <v>480</v>
      </c>
      <c r="D14" s="466" t="s">
        <v>617</v>
      </c>
      <c r="E14" s="465" t="s">
        <v>486</v>
      </c>
      <c r="F14" s="466" t="s">
        <v>619</v>
      </c>
      <c r="G14" s="465" t="s">
        <v>487</v>
      </c>
      <c r="H14" s="465" t="s">
        <v>522</v>
      </c>
      <c r="I14" s="465" t="s">
        <v>523</v>
      </c>
      <c r="J14" s="465" t="s">
        <v>524</v>
      </c>
      <c r="K14" s="465" t="s">
        <v>525</v>
      </c>
      <c r="L14" s="467">
        <v>140.28</v>
      </c>
      <c r="M14" s="467">
        <v>1</v>
      </c>
      <c r="N14" s="468">
        <v>140.28</v>
      </c>
    </row>
    <row r="15" spans="1:14" ht="14.4" customHeight="1" x14ac:dyDescent="0.3">
      <c r="A15" s="463" t="s">
        <v>470</v>
      </c>
      <c r="B15" s="464" t="s">
        <v>616</v>
      </c>
      <c r="C15" s="465" t="s">
        <v>480</v>
      </c>
      <c r="D15" s="466" t="s">
        <v>617</v>
      </c>
      <c r="E15" s="465" t="s">
        <v>486</v>
      </c>
      <c r="F15" s="466" t="s">
        <v>619</v>
      </c>
      <c r="G15" s="465" t="s">
        <v>487</v>
      </c>
      <c r="H15" s="465" t="s">
        <v>526</v>
      </c>
      <c r="I15" s="465" t="s">
        <v>527</v>
      </c>
      <c r="J15" s="465" t="s">
        <v>528</v>
      </c>
      <c r="K15" s="465" t="s">
        <v>529</v>
      </c>
      <c r="L15" s="467">
        <v>37.630000000000003</v>
      </c>
      <c r="M15" s="467">
        <v>3</v>
      </c>
      <c r="N15" s="468">
        <v>112.89000000000001</v>
      </c>
    </row>
    <row r="16" spans="1:14" ht="14.4" customHeight="1" x14ac:dyDescent="0.3">
      <c r="A16" s="463" t="s">
        <v>470</v>
      </c>
      <c r="B16" s="464" t="s">
        <v>616</v>
      </c>
      <c r="C16" s="465" t="s">
        <v>480</v>
      </c>
      <c r="D16" s="466" t="s">
        <v>617</v>
      </c>
      <c r="E16" s="465" t="s">
        <v>486</v>
      </c>
      <c r="F16" s="466" t="s">
        <v>619</v>
      </c>
      <c r="G16" s="465" t="s">
        <v>487</v>
      </c>
      <c r="H16" s="465" t="s">
        <v>530</v>
      </c>
      <c r="I16" s="465" t="s">
        <v>531</v>
      </c>
      <c r="J16" s="465" t="s">
        <v>532</v>
      </c>
      <c r="K16" s="465" t="s">
        <v>533</v>
      </c>
      <c r="L16" s="467">
        <v>28.219999999999988</v>
      </c>
      <c r="M16" s="467">
        <v>3</v>
      </c>
      <c r="N16" s="468">
        <v>84.659999999999968</v>
      </c>
    </row>
    <row r="17" spans="1:14" ht="14.4" customHeight="1" x14ac:dyDescent="0.3">
      <c r="A17" s="463" t="s">
        <v>470</v>
      </c>
      <c r="B17" s="464" t="s">
        <v>616</v>
      </c>
      <c r="C17" s="465" t="s">
        <v>480</v>
      </c>
      <c r="D17" s="466" t="s">
        <v>617</v>
      </c>
      <c r="E17" s="465" t="s">
        <v>486</v>
      </c>
      <c r="F17" s="466" t="s">
        <v>619</v>
      </c>
      <c r="G17" s="465" t="s">
        <v>487</v>
      </c>
      <c r="H17" s="465" t="s">
        <v>534</v>
      </c>
      <c r="I17" s="465" t="s">
        <v>535</v>
      </c>
      <c r="J17" s="465" t="s">
        <v>536</v>
      </c>
      <c r="K17" s="465" t="s">
        <v>537</v>
      </c>
      <c r="L17" s="467">
        <v>69.659999999999982</v>
      </c>
      <c r="M17" s="467">
        <v>1</v>
      </c>
      <c r="N17" s="468">
        <v>69.659999999999982</v>
      </c>
    </row>
    <row r="18" spans="1:14" ht="14.4" customHeight="1" x14ac:dyDescent="0.3">
      <c r="A18" s="463" t="s">
        <v>470</v>
      </c>
      <c r="B18" s="464" t="s">
        <v>616</v>
      </c>
      <c r="C18" s="465" t="s">
        <v>480</v>
      </c>
      <c r="D18" s="466" t="s">
        <v>617</v>
      </c>
      <c r="E18" s="465" t="s">
        <v>486</v>
      </c>
      <c r="F18" s="466" t="s">
        <v>619</v>
      </c>
      <c r="G18" s="465" t="s">
        <v>487</v>
      </c>
      <c r="H18" s="465" t="s">
        <v>538</v>
      </c>
      <c r="I18" s="465" t="s">
        <v>539</v>
      </c>
      <c r="J18" s="465" t="s">
        <v>540</v>
      </c>
      <c r="K18" s="465" t="s">
        <v>541</v>
      </c>
      <c r="L18" s="467">
        <v>74.689999041396646</v>
      </c>
      <c r="M18" s="467">
        <v>5</v>
      </c>
      <c r="N18" s="468">
        <v>373.4499952069832</v>
      </c>
    </row>
    <row r="19" spans="1:14" ht="14.4" customHeight="1" x14ac:dyDescent="0.3">
      <c r="A19" s="463" t="s">
        <v>470</v>
      </c>
      <c r="B19" s="464" t="s">
        <v>616</v>
      </c>
      <c r="C19" s="465" t="s">
        <v>480</v>
      </c>
      <c r="D19" s="466" t="s">
        <v>617</v>
      </c>
      <c r="E19" s="465" t="s">
        <v>486</v>
      </c>
      <c r="F19" s="466" t="s">
        <v>619</v>
      </c>
      <c r="G19" s="465" t="s">
        <v>487</v>
      </c>
      <c r="H19" s="465" t="s">
        <v>542</v>
      </c>
      <c r="I19" s="465" t="s">
        <v>543</v>
      </c>
      <c r="J19" s="465" t="s">
        <v>544</v>
      </c>
      <c r="K19" s="465" t="s">
        <v>545</v>
      </c>
      <c r="L19" s="467">
        <v>62.820000000000022</v>
      </c>
      <c r="M19" s="467">
        <v>1</v>
      </c>
      <c r="N19" s="468">
        <v>62.820000000000022</v>
      </c>
    </row>
    <row r="20" spans="1:14" ht="14.4" customHeight="1" x14ac:dyDescent="0.3">
      <c r="A20" s="463" t="s">
        <v>470</v>
      </c>
      <c r="B20" s="464" t="s">
        <v>616</v>
      </c>
      <c r="C20" s="465" t="s">
        <v>480</v>
      </c>
      <c r="D20" s="466" t="s">
        <v>617</v>
      </c>
      <c r="E20" s="465" t="s">
        <v>486</v>
      </c>
      <c r="F20" s="466" t="s">
        <v>619</v>
      </c>
      <c r="G20" s="465" t="s">
        <v>487</v>
      </c>
      <c r="H20" s="465" t="s">
        <v>546</v>
      </c>
      <c r="I20" s="465" t="s">
        <v>547</v>
      </c>
      <c r="J20" s="465" t="s">
        <v>548</v>
      </c>
      <c r="K20" s="465" t="s">
        <v>549</v>
      </c>
      <c r="L20" s="467">
        <v>266.56819850724202</v>
      </c>
      <c r="M20" s="467">
        <v>1</v>
      </c>
      <c r="N20" s="468">
        <v>266.56819850724202</v>
      </c>
    </row>
    <row r="21" spans="1:14" ht="14.4" customHeight="1" x14ac:dyDescent="0.3">
      <c r="A21" s="463" t="s">
        <v>470</v>
      </c>
      <c r="B21" s="464" t="s">
        <v>616</v>
      </c>
      <c r="C21" s="465" t="s">
        <v>480</v>
      </c>
      <c r="D21" s="466" t="s">
        <v>617</v>
      </c>
      <c r="E21" s="465" t="s">
        <v>486</v>
      </c>
      <c r="F21" s="466" t="s">
        <v>619</v>
      </c>
      <c r="G21" s="465" t="s">
        <v>487</v>
      </c>
      <c r="H21" s="465" t="s">
        <v>550</v>
      </c>
      <c r="I21" s="465" t="s">
        <v>551</v>
      </c>
      <c r="J21" s="465" t="s">
        <v>548</v>
      </c>
      <c r="K21" s="465" t="s">
        <v>552</v>
      </c>
      <c r="L21" s="467">
        <v>50.600009068248099</v>
      </c>
      <c r="M21" s="467">
        <v>1</v>
      </c>
      <c r="N21" s="468">
        <v>50.600009068248099</v>
      </c>
    </row>
    <row r="22" spans="1:14" ht="14.4" customHeight="1" x14ac:dyDescent="0.3">
      <c r="A22" s="463" t="s">
        <v>470</v>
      </c>
      <c r="B22" s="464" t="s">
        <v>616</v>
      </c>
      <c r="C22" s="465" t="s">
        <v>480</v>
      </c>
      <c r="D22" s="466" t="s">
        <v>617</v>
      </c>
      <c r="E22" s="465" t="s">
        <v>486</v>
      </c>
      <c r="F22" s="466" t="s">
        <v>619</v>
      </c>
      <c r="G22" s="465" t="s">
        <v>487</v>
      </c>
      <c r="H22" s="465" t="s">
        <v>553</v>
      </c>
      <c r="I22" s="465" t="s">
        <v>554</v>
      </c>
      <c r="J22" s="465" t="s">
        <v>555</v>
      </c>
      <c r="K22" s="465" t="s">
        <v>556</v>
      </c>
      <c r="L22" s="467">
        <v>59.439999999999991</v>
      </c>
      <c r="M22" s="467">
        <v>2</v>
      </c>
      <c r="N22" s="468">
        <v>118.87999999999998</v>
      </c>
    </row>
    <row r="23" spans="1:14" ht="14.4" customHeight="1" x14ac:dyDescent="0.3">
      <c r="A23" s="463" t="s">
        <v>470</v>
      </c>
      <c r="B23" s="464" t="s">
        <v>616</v>
      </c>
      <c r="C23" s="465" t="s">
        <v>480</v>
      </c>
      <c r="D23" s="466" t="s">
        <v>617</v>
      </c>
      <c r="E23" s="465" t="s">
        <v>486</v>
      </c>
      <c r="F23" s="466" t="s">
        <v>619</v>
      </c>
      <c r="G23" s="465" t="s">
        <v>487</v>
      </c>
      <c r="H23" s="465" t="s">
        <v>557</v>
      </c>
      <c r="I23" s="465" t="s">
        <v>557</v>
      </c>
      <c r="J23" s="465" t="s">
        <v>558</v>
      </c>
      <c r="K23" s="465" t="s">
        <v>559</v>
      </c>
      <c r="L23" s="467">
        <v>1129.3007921729939</v>
      </c>
      <c r="M23" s="467">
        <v>13</v>
      </c>
      <c r="N23" s="468">
        <v>14680.91029824892</v>
      </c>
    </row>
    <row r="24" spans="1:14" ht="14.4" customHeight="1" x14ac:dyDescent="0.3">
      <c r="A24" s="463" t="s">
        <v>470</v>
      </c>
      <c r="B24" s="464" t="s">
        <v>616</v>
      </c>
      <c r="C24" s="465" t="s">
        <v>480</v>
      </c>
      <c r="D24" s="466" t="s">
        <v>617</v>
      </c>
      <c r="E24" s="465" t="s">
        <v>486</v>
      </c>
      <c r="F24" s="466" t="s">
        <v>619</v>
      </c>
      <c r="G24" s="465" t="s">
        <v>487</v>
      </c>
      <c r="H24" s="465" t="s">
        <v>560</v>
      </c>
      <c r="I24" s="465" t="s">
        <v>561</v>
      </c>
      <c r="J24" s="465" t="s">
        <v>562</v>
      </c>
      <c r="K24" s="465" t="s">
        <v>563</v>
      </c>
      <c r="L24" s="467">
        <v>1018.6621391857001</v>
      </c>
      <c r="M24" s="467">
        <v>3</v>
      </c>
      <c r="N24" s="468">
        <v>3055.9864175571001</v>
      </c>
    </row>
    <row r="25" spans="1:14" ht="14.4" customHeight="1" x14ac:dyDescent="0.3">
      <c r="A25" s="463" t="s">
        <v>470</v>
      </c>
      <c r="B25" s="464" t="s">
        <v>616</v>
      </c>
      <c r="C25" s="465" t="s">
        <v>480</v>
      </c>
      <c r="D25" s="466" t="s">
        <v>617</v>
      </c>
      <c r="E25" s="465" t="s">
        <v>486</v>
      </c>
      <c r="F25" s="466" t="s">
        <v>619</v>
      </c>
      <c r="G25" s="465" t="s">
        <v>487</v>
      </c>
      <c r="H25" s="465" t="s">
        <v>564</v>
      </c>
      <c r="I25" s="465" t="s">
        <v>565</v>
      </c>
      <c r="J25" s="465" t="s">
        <v>509</v>
      </c>
      <c r="K25" s="465" t="s">
        <v>566</v>
      </c>
      <c r="L25" s="467">
        <v>115.37275728837375</v>
      </c>
      <c r="M25" s="467">
        <v>3</v>
      </c>
      <c r="N25" s="468">
        <v>346.11827186512124</v>
      </c>
    </row>
    <row r="26" spans="1:14" ht="14.4" customHeight="1" x14ac:dyDescent="0.3">
      <c r="A26" s="463" t="s">
        <v>470</v>
      </c>
      <c r="B26" s="464" t="s">
        <v>616</v>
      </c>
      <c r="C26" s="465" t="s">
        <v>480</v>
      </c>
      <c r="D26" s="466" t="s">
        <v>617</v>
      </c>
      <c r="E26" s="465" t="s">
        <v>486</v>
      </c>
      <c r="F26" s="466" t="s">
        <v>619</v>
      </c>
      <c r="G26" s="465" t="s">
        <v>487</v>
      </c>
      <c r="H26" s="465" t="s">
        <v>567</v>
      </c>
      <c r="I26" s="465" t="s">
        <v>568</v>
      </c>
      <c r="J26" s="465" t="s">
        <v>569</v>
      </c>
      <c r="K26" s="465" t="s">
        <v>570</v>
      </c>
      <c r="L26" s="467">
        <v>109.03</v>
      </c>
      <c r="M26" s="467">
        <v>1</v>
      </c>
      <c r="N26" s="468">
        <v>109.03</v>
      </c>
    </row>
    <row r="27" spans="1:14" ht="14.4" customHeight="1" x14ac:dyDescent="0.3">
      <c r="A27" s="463" t="s">
        <v>470</v>
      </c>
      <c r="B27" s="464" t="s">
        <v>616</v>
      </c>
      <c r="C27" s="465" t="s">
        <v>480</v>
      </c>
      <c r="D27" s="466" t="s">
        <v>617</v>
      </c>
      <c r="E27" s="465" t="s">
        <v>486</v>
      </c>
      <c r="F27" s="466" t="s">
        <v>619</v>
      </c>
      <c r="G27" s="465" t="s">
        <v>487</v>
      </c>
      <c r="H27" s="465" t="s">
        <v>571</v>
      </c>
      <c r="I27" s="465" t="s">
        <v>572</v>
      </c>
      <c r="J27" s="465" t="s">
        <v>573</v>
      </c>
      <c r="K27" s="465" t="s">
        <v>574</v>
      </c>
      <c r="L27" s="467">
        <v>37.85</v>
      </c>
      <c r="M27" s="467">
        <v>1</v>
      </c>
      <c r="N27" s="468">
        <v>37.85</v>
      </c>
    </row>
    <row r="28" spans="1:14" ht="14.4" customHeight="1" x14ac:dyDescent="0.3">
      <c r="A28" s="463" t="s">
        <v>470</v>
      </c>
      <c r="B28" s="464" t="s">
        <v>616</v>
      </c>
      <c r="C28" s="465" t="s">
        <v>480</v>
      </c>
      <c r="D28" s="466" t="s">
        <v>617</v>
      </c>
      <c r="E28" s="465" t="s">
        <v>486</v>
      </c>
      <c r="F28" s="466" t="s">
        <v>619</v>
      </c>
      <c r="G28" s="465" t="s">
        <v>487</v>
      </c>
      <c r="H28" s="465" t="s">
        <v>575</v>
      </c>
      <c r="I28" s="465" t="s">
        <v>576</v>
      </c>
      <c r="J28" s="465" t="s">
        <v>577</v>
      </c>
      <c r="K28" s="465" t="s">
        <v>578</v>
      </c>
      <c r="L28" s="467">
        <v>33.5</v>
      </c>
      <c r="M28" s="467">
        <v>1</v>
      </c>
      <c r="N28" s="468">
        <v>33.5</v>
      </c>
    </row>
    <row r="29" spans="1:14" ht="14.4" customHeight="1" x14ac:dyDescent="0.3">
      <c r="A29" s="463" t="s">
        <v>470</v>
      </c>
      <c r="B29" s="464" t="s">
        <v>616</v>
      </c>
      <c r="C29" s="465" t="s">
        <v>480</v>
      </c>
      <c r="D29" s="466" t="s">
        <v>617</v>
      </c>
      <c r="E29" s="465" t="s">
        <v>486</v>
      </c>
      <c r="F29" s="466" t="s">
        <v>619</v>
      </c>
      <c r="G29" s="465" t="s">
        <v>487</v>
      </c>
      <c r="H29" s="465" t="s">
        <v>579</v>
      </c>
      <c r="I29" s="465" t="s">
        <v>191</v>
      </c>
      <c r="J29" s="465" t="s">
        <v>580</v>
      </c>
      <c r="K29" s="465" t="s">
        <v>581</v>
      </c>
      <c r="L29" s="467">
        <v>48.700704090370031</v>
      </c>
      <c r="M29" s="467">
        <v>60</v>
      </c>
      <c r="N29" s="468">
        <v>2922.0422454222021</v>
      </c>
    </row>
    <row r="30" spans="1:14" ht="14.4" customHeight="1" x14ac:dyDescent="0.3">
      <c r="A30" s="463" t="s">
        <v>470</v>
      </c>
      <c r="B30" s="464" t="s">
        <v>616</v>
      </c>
      <c r="C30" s="465" t="s">
        <v>480</v>
      </c>
      <c r="D30" s="466" t="s">
        <v>617</v>
      </c>
      <c r="E30" s="465" t="s">
        <v>486</v>
      </c>
      <c r="F30" s="466" t="s">
        <v>619</v>
      </c>
      <c r="G30" s="465" t="s">
        <v>487</v>
      </c>
      <c r="H30" s="465" t="s">
        <v>582</v>
      </c>
      <c r="I30" s="465" t="s">
        <v>582</v>
      </c>
      <c r="J30" s="465" t="s">
        <v>583</v>
      </c>
      <c r="K30" s="465" t="s">
        <v>584</v>
      </c>
      <c r="L30" s="467">
        <v>60.259869541280196</v>
      </c>
      <c r="M30" s="467">
        <v>1</v>
      </c>
      <c r="N30" s="468">
        <v>60.259869541280196</v>
      </c>
    </row>
    <row r="31" spans="1:14" ht="14.4" customHeight="1" x14ac:dyDescent="0.3">
      <c r="A31" s="463" t="s">
        <v>470</v>
      </c>
      <c r="B31" s="464" t="s">
        <v>616</v>
      </c>
      <c r="C31" s="465" t="s">
        <v>480</v>
      </c>
      <c r="D31" s="466" t="s">
        <v>617</v>
      </c>
      <c r="E31" s="465" t="s">
        <v>486</v>
      </c>
      <c r="F31" s="466" t="s">
        <v>619</v>
      </c>
      <c r="G31" s="465" t="s">
        <v>487</v>
      </c>
      <c r="H31" s="465" t="s">
        <v>585</v>
      </c>
      <c r="I31" s="465" t="s">
        <v>585</v>
      </c>
      <c r="J31" s="465" t="s">
        <v>586</v>
      </c>
      <c r="K31" s="465" t="s">
        <v>587</v>
      </c>
      <c r="L31" s="467">
        <v>46.000000000000007</v>
      </c>
      <c r="M31" s="467">
        <v>1</v>
      </c>
      <c r="N31" s="468">
        <v>46.000000000000007</v>
      </c>
    </row>
    <row r="32" spans="1:14" ht="14.4" customHeight="1" x14ac:dyDescent="0.3">
      <c r="A32" s="463" t="s">
        <v>470</v>
      </c>
      <c r="B32" s="464" t="s">
        <v>616</v>
      </c>
      <c r="C32" s="465" t="s">
        <v>480</v>
      </c>
      <c r="D32" s="466" t="s">
        <v>617</v>
      </c>
      <c r="E32" s="465" t="s">
        <v>486</v>
      </c>
      <c r="F32" s="466" t="s">
        <v>619</v>
      </c>
      <c r="G32" s="465" t="s">
        <v>487</v>
      </c>
      <c r="H32" s="465" t="s">
        <v>588</v>
      </c>
      <c r="I32" s="465" t="s">
        <v>589</v>
      </c>
      <c r="J32" s="465" t="s">
        <v>590</v>
      </c>
      <c r="K32" s="465" t="s">
        <v>591</v>
      </c>
      <c r="L32" s="467">
        <v>87.139999999999986</v>
      </c>
      <c r="M32" s="467">
        <v>2</v>
      </c>
      <c r="N32" s="468">
        <v>174.27999999999997</v>
      </c>
    </row>
    <row r="33" spans="1:14" ht="14.4" customHeight="1" x14ac:dyDescent="0.3">
      <c r="A33" s="463" t="s">
        <v>470</v>
      </c>
      <c r="B33" s="464" t="s">
        <v>616</v>
      </c>
      <c r="C33" s="465" t="s">
        <v>480</v>
      </c>
      <c r="D33" s="466" t="s">
        <v>617</v>
      </c>
      <c r="E33" s="465" t="s">
        <v>486</v>
      </c>
      <c r="F33" s="466" t="s">
        <v>619</v>
      </c>
      <c r="G33" s="465" t="s">
        <v>592</v>
      </c>
      <c r="H33" s="465" t="s">
        <v>593</v>
      </c>
      <c r="I33" s="465" t="s">
        <v>594</v>
      </c>
      <c r="J33" s="465" t="s">
        <v>595</v>
      </c>
      <c r="K33" s="465" t="s">
        <v>596</v>
      </c>
      <c r="L33" s="467">
        <v>52.909999999999989</v>
      </c>
      <c r="M33" s="467">
        <v>1</v>
      </c>
      <c r="N33" s="468">
        <v>52.909999999999989</v>
      </c>
    </row>
    <row r="34" spans="1:14" ht="14.4" customHeight="1" x14ac:dyDescent="0.3">
      <c r="A34" s="463" t="s">
        <v>470</v>
      </c>
      <c r="B34" s="464" t="s">
        <v>616</v>
      </c>
      <c r="C34" s="465" t="s">
        <v>483</v>
      </c>
      <c r="D34" s="466" t="s">
        <v>618</v>
      </c>
      <c r="E34" s="465" t="s">
        <v>486</v>
      </c>
      <c r="F34" s="466" t="s">
        <v>619</v>
      </c>
      <c r="G34" s="465" t="s">
        <v>487</v>
      </c>
      <c r="H34" s="465" t="s">
        <v>597</v>
      </c>
      <c r="I34" s="465" t="s">
        <v>597</v>
      </c>
      <c r="J34" s="465" t="s">
        <v>598</v>
      </c>
      <c r="K34" s="465" t="s">
        <v>599</v>
      </c>
      <c r="L34" s="467">
        <v>179.39833040720998</v>
      </c>
      <c r="M34" s="467">
        <v>5.5</v>
      </c>
      <c r="N34" s="468">
        <v>986.69081723965496</v>
      </c>
    </row>
    <row r="35" spans="1:14" ht="14.4" customHeight="1" x14ac:dyDescent="0.3">
      <c r="A35" s="463" t="s">
        <v>470</v>
      </c>
      <c r="B35" s="464" t="s">
        <v>616</v>
      </c>
      <c r="C35" s="465" t="s">
        <v>483</v>
      </c>
      <c r="D35" s="466" t="s">
        <v>618</v>
      </c>
      <c r="E35" s="465" t="s">
        <v>486</v>
      </c>
      <c r="F35" s="466" t="s">
        <v>619</v>
      </c>
      <c r="G35" s="465" t="s">
        <v>487</v>
      </c>
      <c r="H35" s="465" t="s">
        <v>600</v>
      </c>
      <c r="I35" s="465" t="s">
        <v>191</v>
      </c>
      <c r="J35" s="465" t="s">
        <v>601</v>
      </c>
      <c r="K35" s="465"/>
      <c r="L35" s="467">
        <v>97.320307026806304</v>
      </c>
      <c r="M35" s="467">
        <v>10</v>
      </c>
      <c r="N35" s="468">
        <v>973.20307026806302</v>
      </c>
    </row>
    <row r="36" spans="1:14" ht="14.4" customHeight="1" x14ac:dyDescent="0.3">
      <c r="A36" s="463" t="s">
        <v>470</v>
      </c>
      <c r="B36" s="464" t="s">
        <v>616</v>
      </c>
      <c r="C36" s="465" t="s">
        <v>483</v>
      </c>
      <c r="D36" s="466" t="s">
        <v>618</v>
      </c>
      <c r="E36" s="465" t="s">
        <v>486</v>
      </c>
      <c r="F36" s="466" t="s">
        <v>619</v>
      </c>
      <c r="G36" s="465" t="s">
        <v>487</v>
      </c>
      <c r="H36" s="465" t="s">
        <v>602</v>
      </c>
      <c r="I36" s="465" t="s">
        <v>191</v>
      </c>
      <c r="J36" s="465" t="s">
        <v>603</v>
      </c>
      <c r="K36" s="465"/>
      <c r="L36" s="467">
        <v>241.27032564260429</v>
      </c>
      <c r="M36" s="467">
        <v>1</v>
      </c>
      <c r="N36" s="468">
        <v>241.27032564260429</v>
      </c>
    </row>
    <row r="37" spans="1:14" ht="14.4" customHeight="1" x14ac:dyDescent="0.3">
      <c r="A37" s="463" t="s">
        <v>470</v>
      </c>
      <c r="B37" s="464" t="s">
        <v>616</v>
      </c>
      <c r="C37" s="465" t="s">
        <v>483</v>
      </c>
      <c r="D37" s="466" t="s">
        <v>618</v>
      </c>
      <c r="E37" s="465" t="s">
        <v>486</v>
      </c>
      <c r="F37" s="466" t="s">
        <v>619</v>
      </c>
      <c r="G37" s="465" t="s">
        <v>487</v>
      </c>
      <c r="H37" s="465" t="s">
        <v>604</v>
      </c>
      <c r="I37" s="465" t="s">
        <v>191</v>
      </c>
      <c r="J37" s="465" t="s">
        <v>605</v>
      </c>
      <c r="K37" s="465" t="s">
        <v>606</v>
      </c>
      <c r="L37" s="467">
        <v>78.546158812139979</v>
      </c>
      <c r="M37" s="467">
        <v>7</v>
      </c>
      <c r="N37" s="468">
        <v>549.82311168497984</v>
      </c>
    </row>
    <row r="38" spans="1:14" ht="14.4" customHeight="1" x14ac:dyDescent="0.3">
      <c r="A38" s="463" t="s">
        <v>470</v>
      </c>
      <c r="B38" s="464" t="s">
        <v>616</v>
      </c>
      <c r="C38" s="465" t="s">
        <v>483</v>
      </c>
      <c r="D38" s="466" t="s">
        <v>618</v>
      </c>
      <c r="E38" s="465" t="s">
        <v>486</v>
      </c>
      <c r="F38" s="466" t="s">
        <v>619</v>
      </c>
      <c r="G38" s="465" t="s">
        <v>487</v>
      </c>
      <c r="H38" s="465" t="s">
        <v>557</v>
      </c>
      <c r="I38" s="465" t="s">
        <v>557</v>
      </c>
      <c r="J38" s="465" t="s">
        <v>558</v>
      </c>
      <c r="K38" s="465" t="s">
        <v>559</v>
      </c>
      <c r="L38" s="467">
        <v>1129.3037281756215</v>
      </c>
      <c r="M38" s="467">
        <v>3</v>
      </c>
      <c r="N38" s="468">
        <v>3387.9111845268644</v>
      </c>
    </row>
    <row r="39" spans="1:14" ht="14.4" customHeight="1" x14ac:dyDescent="0.3">
      <c r="A39" s="463" t="s">
        <v>470</v>
      </c>
      <c r="B39" s="464" t="s">
        <v>616</v>
      </c>
      <c r="C39" s="465" t="s">
        <v>483</v>
      </c>
      <c r="D39" s="466" t="s">
        <v>618</v>
      </c>
      <c r="E39" s="465" t="s">
        <v>486</v>
      </c>
      <c r="F39" s="466" t="s">
        <v>619</v>
      </c>
      <c r="G39" s="465" t="s">
        <v>487</v>
      </c>
      <c r="H39" s="465" t="s">
        <v>607</v>
      </c>
      <c r="I39" s="465" t="s">
        <v>191</v>
      </c>
      <c r="J39" s="465" t="s">
        <v>608</v>
      </c>
      <c r="K39" s="465"/>
      <c r="L39" s="467">
        <v>191.6560615334694</v>
      </c>
      <c r="M39" s="467">
        <v>24</v>
      </c>
      <c r="N39" s="468">
        <v>4599.7454768032658</v>
      </c>
    </row>
    <row r="40" spans="1:14" ht="14.4" customHeight="1" x14ac:dyDescent="0.3">
      <c r="A40" s="463" t="s">
        <v>470</v>
      </c>
      <c r="B40" s="464" t="s">
        <v>616</v>
      </c>
      <c r="C40" s="465" t="s">
        <v>483</v>
      </c>
      <c r="D40" s="466" t="s">
        <v>618</v>
      </c>
      <c r="E40" s="465" t="s">
        <v>486</v>
      </c>
      <c r="F40" s="466" t="s">
        <v>619</v>
      </c>
      <c r="G40" s="465" t="s">
        <v>487</v>
      </c>
      <c r="H40" s="465" t="s">
        <v>609</v>
      </c>
      <c r="I40" s="465" t="s">
        <v>610</v>
      </c>
      <c r="J40" s="465" t="s">
        <v>611</v>
      </c>
      <c r="K40" s="465" t="s">
        <v>612</v>
      </c>
      <c r="L40" s="467">
        <v>197.05161866239914</v>
      </c>
      <c r="M40" s="467">
        <v>3</v>
      </c>
      <c r="N40" s="468">
        <v>591.15485598719738</v>
      </c>
    </row>
    <row r="41" spans="1:14" ht="14.4" customHeight="1" thickBot="1" x14ac:dyDescent="0.35">
      <c r="A41" s="469" t="s">
        <v>470</v>
      </c>
      <c r="B41" s="470" t="s">
        <v>616</v>
      </c>
      <c r="C41" s="471" t="s">
        <v>483</v>
      </c>
      <c r="D41" s="472" t="s">
        <v>618</v>
      </c>
      <c r="E41" s="471" t="s">
        <v>486</v>
      </c>
      <c r="F41" s="472" t="s">
        <v>619</v>
      </c>
      <c r="G41" s="471" t="s">
        <v>487</v>
      </c>
      <c r="H41" s="471" t="s">
        <v>613</v>
      </c>
      <c r="I41" s="471" t="s">
        <v>191</v>
      </c>
      <c r="J41" s="471" t="s">
        <v>614</v>
      </c>
      <c r="K41" s="471" t="s">
        <v>615</v>
      </c>
      <c r="L41" s="473">
        <v>137.93990828849738</v>
      </c>
      <c r="M41" s="473">
        <v>1</v>
      </c>
      <c r="N41" s="474">
        <v>137.93990828849738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167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475" t="s">
        <v>145</v>
      </c>
      <c r="B4" s="476" t="s">
        <v>14</v>
      </c>
      <c r="C4" s="477" t="s">
        <v>2</v>
      </c>
      <c r="D4" s="476" t="s">
        <v>14</v>
      </c>
      <c r="E4" s="477" t="s">
        <v>2</v>
      </c>
      <c r="F4" s="478" t="s">
        <v>14</v>
      </c>
    </row>
    <row r="5" spans="1:6" ht="14.4" customHeight="1" thickBot="1" x14ac:dyDescent="0.35">
      <c r="A5" s="489" t="s">
        <v>620</v>
      </c>
      <c r="B5" s="455"/>
      <c r="C5" s="479">
        <v>0</v>
      </c>
      <c r="D5" s="455">
        <v>52.909999999999989</v>
      </c>
      <c r="E5" s="479">
        <v>1</v>
      </c>
      <c r="F5" s="456">
        <v>52.909999999999989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52.909999999999989</v>
      </c>
      <c r="E6" s="487">
        <v>1</v>
      </c>
      <c r="F6" s="488">
        <v>52.909999999999989</v>
      </c>
    </row>
    <row r="7" spans="1:6" ht="14.4" customHeight="1" thickBot="1" x14ac:dyDescent="0.35"/>
    <row r="8" spans="1:6" ht="14.4" customHeight="1" thickBot="1" x14ac:dyDescent="0.35">
      <c r="A8" s="489" t="s">
        <v>621</v>
      </c>
      <c r="B8" s="455"/>
      <c r="C8" s="479">
        <v>0</v>
      </c>
      <c r="D8" s="455">
        <v>52.909999999999989</v>
      </c>
      <c r="E8" s="479">
        <v>1</v>
      </c>
      <c r="F8" s="456">
        <v>52.909999999999989</v>
      </c>
    </row>
    <row r="9" spans="1:6" ht="14.4" customHeight="1" thickBot="1" x14ac:dyDescent="0.35">
      <c r="A9" s="485" t="s">
        <v>3</v>
      </c>
      <c r="B9" s="486"/>
      <c r="C9" s="487">
        <v>0</v>
      </c>
      <c r="D9" s="486">
        <v>52.909999999999989</v>
      </c>
      <c r="E9" s="487">
        <v>1</v>
      </c>
      <c r="F9" s="488">
        <v>52.909999999999989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2014-11-23T12:53:21Z</dcterms:modified>
</cp:coreProperties>
</file>